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filterPrivacy="1" updateLinks="never" codeName="ThisWorkbook" defaultThemeVersion="124226"/>
  <bookViews>
    <workbookView xWindow="0" yWindow="180" windowWidth="16896" windowHeight="8220" tabRatio="784"/>
  </bookViews>
  <sheets>
    <sheet name="Attestation Form" sheetId="86" r:id="rId1"/>
    <sheet name="Form 1" sheetId="23" r:id="rId2"/>
    <sheet name="Form2" sheetId="58" r:id="rId3"/>
    <sheet name="Form2A" sheetId="24" r:id="rId4"/>
    <sheet name="Form3" sheetId="27" r:id="rId5"/>
    <sheet name="F3C" sheetId="34" r:id="rId6"/>
    <sheet name="AnalyLnsOvr" sheetId="61" r:id="rId7"/>
    <sheet name="Form5" sheetId="21" r:id="rId8"/>
    <sheet name="Form10" sheetId="28" r:id="rId9"/>
    <sheet name="CapSum" sheetId="80" r:id="rId10"/>
    <sheet name="Capital Composition" sheetId="65" r:id="rId11"/>
    <sheet name="CR - ON Balance Sheet" sheetId="88" r:id="rId12"/>
    <sheet name="Capital Adequacy" sheetId="78" state="hidden" r:id="rId13"/>
    <sheet name="OFF Balance Sheet (Non-Deriv)" sheetId="67" r:id="rId14"/>
    <sheet name="OFF Balance Sheet (Deriv)" sheetId="66" r:id="rId15"/>
    <sheet name="OpRisk" sheetId="87" r:id="rId16"/>
    <sheet name="Assets by Zone" sheetId="62" r:id="rId17"/>
    <sheet name="Investments" sheetId="11" r:id="rId18"/>
    <sheet name="Market Loans" sheetId="10" r:id="rId19"/>
    <sheet name="Largest Depositors" sheetId="8" r:id="rId20"/>
    <sheet name="LargeExpos" sheetId="83" r:id="rId21"/>
    <sheet name="Largest Loan Arrears" sheetId="19" r:id="rId22"/>
    <sheet name="Large Exposures 2" sheetId="26" r:id="rId23"/>
    <sheet name="Form3B" sheetId="42" r:id="rId24"/>
    <sheet name="CredCards" sheetId="55" r:id="rId25"/>
    <sheet name="MortRep" sheetId="43" r:id="rId26"/>
    <sheet name="Form7R" sheetId="33" r:id="rId27"/>
    <sheet name="AnalyPaySys" sheetId="57" r:id="rId28"/>
    <sheet name="FidAsst" sheetId="56" r:id="rId29"/>
    <sheet name="MaturAnalSum" sheetId="30" r:id="rId30"/>
    <sheet name="IntRateSensit" sheetId="29" r:id="rId31"/>
    <sheet name="InvCurrType" sheetId="54" r:id="rId32"/>
    <sheet name="Trigger" sheetId="4" r:id="rId33"/>
    <sheet name="IRR-General - US" sheetId="71" r:id="rId34"/>
    <sheet name="IRR-General - Great Britain" sheetId="77" r:id="rId35"/>
    <sheet name="IRR-General - Euro" sheetId="76" r:id="rId36"/>
    <sheet name="IRR-General - Canadian" sheetId="75" r:id="rId37"/>
    <sheet name="IRR-General - Swiss" sheetId="74" r:id="rId38"/>
    <sheet name="IRR-General - Japanese" sheetId="73" r:id="rId39"/>
    <sheet name="IRR-General - Other" sheetId="72" r:id="rId40"/>
    <sheet name="IRR-Specific" sheetId="69" r:id="rId41"/>
    <sheet name="FX" sheetId="22" r:id="rId42"/>
    <sheet name="Equity" sheetId="18" r:id="rId43"/>
    <sheet name="Commodities" sheetId="9" r:id="rId44"/>
    <sheet name="Interest Rate Options" sheetId="17" r:id="rId45"/>
    <sheet name="Equity Forex Commodity OptionP1" sheetId="41" r:id="rId46"/>
    <sheet name="Equity Forex Commodity OptionP2" sheetId="6" r:id="rId47"/>
    <sheet name="Equity Forex Commodity OptionP3" sheetId="7" r:id="rId48"/>
    <sheet name="AppendRatio" sheetId="70" r:id="rId49"/>
    <sheet name="Overall Checks" sheetId="85" r:id="rId50"/>
    <sheet name="Enumerations 1" sheetId="13" state="hidden" r:id="rId51"/>
    <sheet name="Currency" sheetId="14" state="hidden" r:id="rId52"/>
    <sheet name="Sector" sheetId="15" state="hidden" r:id="rId53"/>
    <sheet name="Nationality" sheetId="16" state="hidden" r:id="rId54"/>
    <sheet name="YesNo" sheetId="20" state="hidden" r:id="rId55"/>
    <sheet name="Zones" sheetId="32" state="hidden" r:id="rId56"/>
    <sheet name="Liquidity Risk" sheetId="89" state="hidden" r:id="rId57"/>
    <sheet name="Interest Risk" sheetId="90" state="hidden" r:id="rId58"/>
  </sheets>
  <externalReferences>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s>
  <definedNames>
    <definedName name="BankName" localSheetId="8">[1]Codes!$A$1:$A$20</definedName>
    <definedName name="BankName" localSheetId="41">[2]Codes!$A$1:$A$104</definedName>
    <definedName name="BankName" localSheetId="30">[3]Codes!$A$1:$A$20</definedName>
    <definedName name="BankName" localSheetId="49">[4]oldCodes!$A$1:$A$104</definedName>
    <definedName name="BankName">[5]Codes!$A$1:$A$20</definedName>
    <definedName name="Country" localSheetId="8">[1]Codes!$H$2:$H$230</definedName>
    <definedName name="Country" localSheetId="26">[5]Codes!$H$2:$H$230</definedName>
    <definedName name="Country" localSheetId="41">[2]Codes!$H$2:$H$231</definedName>
    <definedName name="Country" localSheetId="30">[3]Codes!$H$2:$H$230</definedName>
    <definedName name="Country" localSheetId="49">[4]oldCodes!$H$2:$H$230</definedName>
    <definedName name="Country">[6]Codes!$H$2:$H$230</definedName>
    <definedName name="CurrencyType" localSheetId="8">[1]Codes!$D$12:$D$13</definedName>
    <definedName name="CurrencyType" localSheetId="26">[5]Codes!$D$12:$D$13</definedName>
    <definedName name="CurrencyType" localSheetId="41">[2]Codes!$D$12:$D$13</definedName>
    <definedName name="CurrencyType" localSheetId="30">[3]Codes!$D$12:$D$13</definedName>
    <definedName name="CurrencyType" localSheetId="49">[4]oldCodes!$D$12:$D$13</definedName>
    <definedName name="CurrencyType">[6]Codes!$D$12:$D$13</definedName>
    <definedName name="DataTypes" localSheetId="9">#REF!</definedName>
    <definedName name="DataTypes" localSheetId="43">#REF!</definedName>
    <definedName name="DataTypes" localSheetId="51">#REF!</definedName>
    <definedName name="DataTypes" localSheetId="50">#REF!</definedName>
    <definedName name="DataTypes" localSheetId="42">#REF!</definedName>
    <definedName name="DataTypes" localSheetId="45">#REF!</definedName>
    <definedName name="DataTypes" localSheetId="46">#REF!</definedName>
    <definedName name="DataTypes" localSheetId="47">#REF!</definedName>
    <definedName name="DataTypes" localSheetId="5">#REF!</definedName>
    <definedName name="DataTypes" localSheetId="1">#REF!</definedName>
    <definedName name="DataTypes" localSheetId="8">#REF!</definedName>
    <definedName name="DataTypes" localSheetId="3">#REF!</definedName>
    <definedName name="DataTypes" localSheetId="7">#REF!</definedName>
    <definedName name="DataTypes" localSheetId="26">#REF!</definedName>
    <definedName name="DataTypes" localSheetId="41">#REF!</definedName>
    <definedName name="DataTypes" localSheetId="44">#REF!</definedName>
    <definedName name="DataTypes" localSheetId="17">#REF!</definedName>
    <definedName name="DataTypes" localSheetId="22">#REF!</definedName>
    <definedName name="DataTypes" localSheetId="20">#REF!</definedName>
    <definedName name="DataTypes" localSheetId="19">#REF!</definedName>
    <definedName name="DataTypes" localSheetId="21">#REF!</definedName>
    <definedName name="DataTypes" localSheetId="18">#REF!</definedName>
    <definedName name="DataTypes" localSheetId="29">#REF!</definedName>
    <definedName name="DataTypes" localSheetId="53">#REF!</definedName>
    <definedName name="DataTypes" localSheetId="49">#REF!</definedName>
    <definedName name="DataTypes" localSheetId="52">#REF!</definedName>
    <definedName name="DataTypes">#REF!</definedName>
    <definedName name="FormA" localSheetId="9">#REF!</definedName>
    <definedName name="FormA" localSheetId="43">#REF!</definedName>
    <definedName name="FormA" localSheetId="51">#REF!</definedName>
    <definedName name="FormA" localSheetId="50">#REF!</definedName>
    <definedName name="FormA" localSheetId="42">#REF!</definedName>
    <definedName name="FormA" localSheetId="45">#REF!</definedName>
    <definedName name="FormA" localSheetId="46">#REF!</definedName>
    <definedName name="FormA" localSheetId="47">#REF!</definedName>
    <definedName name="FormA" localSheetId="5">#REF!</definedName>
    <definedName name="FormA" localSheetId="1">#REF!</definedName>
    <definedName name="FormA" localSheetId="8">#REF!</definedName>
    <definedName name="FormA" localSheetId="3">#REF!</definedName>
    <definedName name="FormA" localSheetId="7">#REF!</definedName>
    <definedName name="FormA" localSheetId="26">#REF!</definedName>
    <definedName name="FormA" localSheetId="41">#REF!</definedName>
    <definedName name="FormA" localSheetId="44">#REF!</definedName>
    <definedName name="FormA" localSheetId="17">#REF!</definedName>
    <definedName name="FormA" localSheetId="22">#REF!</definedName>
    <definedName name="FormA" localSheetId="20">#REF!</definedName>
    <definedName name="FormA" localSheetId="19">#REF!</definedName>
    <definedName name="FormA" localSheetId="21">#REF!</definedName>
    <definedName name="FormA" localSheetId="18">#REF!</definedName>
    <definedName name="FormA" localSheetId="29">#REF!</definedName>
    <definedName name="FormA" localSheetId="53">#REF!</definedName>
    <definedName name="FormA" localSheetId="49">#REF!</definedName>
    <definedName name="FormA" localSheetId="52">#REF!</definedName>
    <definedName name="FormA">#REF!</definedName>
    <definedName name="InvestmentLevel" localSheetId="8">[1]Codes!$F$2:$F$5</definedName>
    <definedName name="InvestmentLevel" localSheetId="26">[5]Codes!$F$2:$F$5</definedName>
    <definedName name="InvestmentLevel" localSheetId="41">[2]Codes!$F$2:$F$5</definedName>
    <definedName name="InvestmentLevel" localSheetId="30">[3]Codes!$F$2:$F$5</definedName>
    <definedName name="InvestmentLevel" localSheetId="17">[7]Codes!$F$2:$F$5</definedName>
    <definedName name="InvestmentLevel" localSheetId="49">[4]oldCodes!$F$2:$F$5</definedName>
    <definedName name="InvestmentLevel">[6]Codes!$F$2:$F$5</definedName>
    <definedName name="InvestmentType" localSheetId="8">[1]Codes!$E$2:$E$4</definedName>
    <definedName name="InvestmentType" localSheetId="26">[5]Codes!$E$2:$E$4</definedName>
    <definedName name="InvestmentType" localSheetId="41">[2]Codes!$E$2:$E$4</definedName>
    <definedName name="InvestmentType" localSheetId="30">[3]Codes!$E$2:$E$4</definedName>
    <definedName name="InvestmentType" localSheetId="49">[4]oldCodes!$E$2:$E$4</definedName>
    <definedName name="InvestmentType">[7]Codes!$E$2:$E$4</definedName>
    <definedName name="_xlnm.Print_Area" localSheetId="6">AnalyLnsOvr!$A$1:$AH$75</definedName>
    <definedName name="_xlnm.Print_Area" localSheetId="27">AnalyPaySys!$A$1:$M$58</definedName>
    <definedName name="_xlnm.Print_Area" localSheetId="48">AppendRatio!$A$1:$L$34</definedName>
    <definedName name="_xlnm.Print_Area" localSheetId="16">'Assets by Zone'!$A$1:$R$54</definedName>
    <definedName name="_xlnm.Print_Area" localSheetId="12">'Capital Adequacy'!$A$1:$M$178</definedName>
    <definedName name="_xlnm.Print_Area" localSheetId="10">'Capital Composition'!$A$1:$I$82</definedName>
    <definedName name="_xlnm.Print_Area" localSheetId="9">CapSum!$D$5:$I$61</definedName>
    <definedName name="_xlnm.Print_Area" localSheetId="43">Commodities!$A$1:$I$36</definedName>
    <definedName name="_xlnm.Print_Area" localSheetId="24">CredCards!$A$1:$I$59</definedName>
    <definedName name="_xlnm.Print_Area" localSheetId="42">Equity!$A$1:$I$33</definedName>
    <definedName name="_xlnm.Print_Area" localSheetId="45">'Equity Forex Commodity OptionP1'!$A$1:$H$52</definedName>
    <definedName name="_xlnm.Print_Area" localSheetId="46">'Equity Forex Commodity OptionP2'!$A$1:$H$52</definedName>
    <definedName name="_xlnm.Print_Area" localSheetId="47">'Equity Forex Commodity OptionP3'!$A$1:$H$51</definedName>
    <definedName name="_xlnm.Print_Area" localSheetId="5">F3C!$A$1:$J$3161</definedName>
    <definedName name="_xlnm.Print_Area" localSheetId="28">FidAsst!$A$1:$M$37</definedName>
    <definedName name="_xlnm.Print_Area" localSheetId="1">'Form 1'!$A$1:$O$73</definedName>
    <definedName name="_xlnm.Print_Area" localSheetId="8">Form10!$A$1:$Q$53</definedName>
    <definedName name="_xlnm.Print_Area" localSheetId="2">Form2!$A$1:$O$96</definedName>
    <definedName name="_xlnm.Print_Area" localSheetId="3">Form2A!$A$1:$J$58</definedName>
    <definedName name="_xlnm.Print_Area" localSheetId="4">Form3!$A$1:$J$81</definedName>
    <definedName name="_xlnm.Print_Area" localSheetId="23">Form3B!$A$1:$H$100</definedName>
    <definedName name="_xlnm.Print_Area" localSheetId="7">Form5!$A$1:$M$43</definedName>
    <definedName name="_xlnm.Print_Area" localSheetId="26">Form7R!$A$1:$J$100</definedName>
    <definedName name="_xlnm.Print_Area" localSheetId="41">FX!$A$1:$I$29</definedName>
    <definedName name="_xlnm.Print_Area" localSheetId="44">'Interest Rate Options'!$A$1:$S$60</definedName>
    <definedName name="_xlnm.Print_Area" localSheetId="30">IntRateSensit!$G$1:$U$82</definedName>
    <definedName name="_xlnm.Print_Area" localSheetId="31">InvCurrType!$A$1:$Q$43</definedName>
    <definedName name="_xlnm.Print_Area" localSheetId="17">Investments!$A$1:$M$58</definedName>
    <definedName name="_xlnm.Print_Area" localSheetId="36">'IRR-General - Canadian'!$A$1:$T$45</definedName>
    <definedName name="_xlnm.Print_Area" localSheetId="35">'IRR-General - Euro'!$A$1:$T$45</definedName>
    <definedName name="_xlnm.Print_Area" localSheetId="34">'IRR-General - Great Britain'!$A$1:$T$45</definedName>
    <definedName name="_xlnm.Print_Area" localSheetId="38">'IRR-General - Japanese'!$A$1:$T$45</definedName>
    <definedName name="_xlnm.Print_Area" localSheetId="39">'IRR-General - Other'!$A$1:$T$46</definedName>
    <definedName name="_xlnm.Print_Area" localSheetId="37">'IRR-General - Swiss'!$A$1:$T$45</definedName>
    <definedName name="_xlnm.Print_Area" localSheetId="33">'IRR-General - US'!$A$1:$T$45</definedName>
    <definedName name="_xlnm.Print_Area" localSheetId="40">'IRR-Specific'!$A$1:$L$30</definedName>
    <definedName name="_xlnm.Print_Area" localSheetId="22">'Large Exposures 2'!$A$1:$O$36</definedName>
    <definedName name="_xlnm.Print_Area" localSheetId="20">LargeExpos!$A$1:$J$58</definedName>
    <definedName name="_xlnm.Print_Area" localSheetId="19">'Largest Depositors'!$A$1:$H$18</definedName>
    <definedName name="_xlnm.Print_Area" localSheetId="21">'Largest Loan Arrears'!$A$1:$N$32</definedName>
    <definedName name="_xlnm.Print_Area" localSheetId="18">'Market Loans'!$A$1:$L$19</definedName>
    <definedName name="_xlnm.Print_Area" localSheetId="29">MaturAnalSum!$A$1:$M$82</definedName>
    <definedName name="_xlnm.Print_Area" localSheetId="25">MortRep!$A$1:$H$95</definedName>
    <definedName name="_xlnm.Print_Area" localSheetId="14">'OFF Balance Sheet (Deriv)'!$A$1:$Q$94</definedName>
    <definedName name="_xlnm.Print_Area" localSheetId="13">'OFF Balance Sheet (Non-Deriv)'!$A$1:$L$117</definedName>
    <definedName name="_xlnm.Print_Area" localSheetId="49">'Overall Checks'!$A$1:$E$118</definedName>
    <definedName name="_xlnm.Print_Area" localSheetId="32">Trigger!$A$1:$K$22</definedName>
    <definedName name="_xlnm.Print_Titles" localSheetId="26">Form7R!$2:$3</definedName>
    <definedName name="RelatedParty" localSheetId="8">[1]Codes!$D$2:$D$3</definedName>
    <definedName name="RelatedParty" localSheetId="26">[5]Codes!$D$2:$D$3</definedName>
    <definedName name="RelatedParty" localSheetId="41">[2]Codes!$D$2:$D$3</definedName>
    <definedName name="RelatedParty" localSheetId="30">[3]Codes!$D$2:$D$3</definedName>
    <definedName name="RelatedParty" localSheetId="17">[7]Codes!$D$2:$D$3</definedName>
    <definedName name="RelatedParty" localSheetId="49">[4]oldCodes!$D$2:$D$3</definedName>
    <definedName name="RelatedParty">[6]Codes!$D$2:$D$3</definedName>
    <definedName name="rng3rdPartyDeposits" localSheetId="9">#REF!</definedName>
    <definedName name="rng3rdPartyDeposits" localSheetId="8">#REF!</definedName>
    <definedName name="rng3rdPartyDeposits" localSheetId="26">#REF!</definedName>
    <definedName name="rng3rdPartyDeposits" localSheetId="30">#REF!</definedName>
    <definedName name="rng3rdPartyDeposits" localSheetId="20">#REF!</definedName>
    <definedName name="rng3rdPartyDeposits" localSheetId="49">#REF!</definedName>
    <definedName name="rng3rdPartyDeposits">#REF!</definedName>
    <definedName name="rngBalanceSheet" localSheetId="9">#REF!,#REF!,#REF!,#REF!,#REF!,#REF!,#REF!,#REF!,#REF!,#REF!,#REF!</definedName>
    <definedName name="rngBalanceSheet" localSheetId="8">#REF!,#REF!,#REF!,#REF!,#REF!,#REF!,#REF!,#REF!,#REF!,#REF!,#REF!</definedName>
    <definedName name="rngBalanceSheet" localSheetId="4">#REF!,#REF!,#REF!,#REF!,#REF!,#REF!,#REF!,#REF!,#REF!,#REF!,#REF!</definedName>
    <definedName name="rngBalanceSheet" localSheetId="26">#REF!,#REF!,#REF!,#REF!,#REF!,#REF!,#REF!,#REF!,#REF!,#REF!,#REF!</definedName>
    <definedName name="rngBalanceSheet" localSheetId="30">#REF!,#REF!,#REF!,#REF!,#REF!,#REF!,#REF!,#REF!,#REF!,#REF!,#REF!</definedName>
    <definedName name="rngBalanceSheet" localSheetId="22">#REF!,#REF!,#REF!,#REF!,#REF!,#REF!,#REF!,#REF!,#REF!,#REF!,#REF!</definedName>
    <definedName name="rngBalanceSheet" localSheetId="20">#REF!,#REF!,#REF!,#REF!,#REF!,#REF!,#REF!,#REF!,#REF!,#REF!,#REF!</definedName>
    <definedName name="rngBalanceSheet" localSheetId="49">#REF!,#REF!,#REF!,#REF!,#REF!,#REF!,#REF!,#REF!,#REF!,#REF!,#REF!</definedName>
    <definedName name="rngBalanceSheet">#REF!,#REF!,#REF!,#REF!,#REF!,#REF!,#REF!,#REF!,#REF!,#REF!,#REF!</definedName>
    <definedName name="rngBSD2TotalAssets" localSheetId="9">#REF!</definedName>
    <definedName name="rngBSD2TotalAssets" localSheetId="8">#REF!</definedName>
    <definedName name="rngBSD2TotalAssets" localSheetId="26">#REF!</definedName>
    <definedName name="rngBSD2TotalAssets" localSheetId="30">#REF!</definedName>
    <definedName name="rngBSD2TotalAssets" localSheetId="20">#REF!</definedName>
    <definedName name="rngBSD2TotalAssets" localSheetId="49">#REF!</definedName>
    <definedName name="rngBSD2TotalAssets">#REF!</definedName>
    <definedName name="rngBSD2TotalLiabilities" localSheetId="9">#REF!</definedName>
    <definedName name="rngBSD2TotalLiabilities" localSheetId="8">#REF!</definedName>
    <definedName name="rngBSD2TotalLiabilities" localSheetId="26">#REF!</definedName>
    <definedName name="rngBSD2TotalLiabilities" localSheetId="30">#REF!</definedName>
    <definedName name="rngBSD2TotalLiabilities" localSheetId="20">#REF!</definedName>
    <definedName name="rngBSD2TotalLiabilities" localSheetId="49">#REF!</definedName>
    <definedName name="rngBSD2TotalLiabilities">#REF!</definedName>
    <definedName name="rngCapital" localSheetId="9">#REF!,#REF!,#REF!,#REF!</definedName>
    <definedName name="rngCapital" localSheetId="8">#REF!,#REF!,#REF!,#REF!</definedName>
    <definedName name="rngCapital" localSheetId="4">#REF!,#REF!,#REF!,#REF!</definedName>
    <definedName name="rngCapital" localSheetId="26">#REF!,#REF!,#REF!,#REF!</definedName>
    <definedName name="rngCapital" localSheetId="30">#REF!,#REF!,#REF!,#REF!</definedName>
    <definedName name="rngCapital" localSheetId="22">#REF!,#REF!,#REF!,#REF!</definedName>
    <definedName name="rngCapital" localSheetId="20">#REF!,#REF!,#REF!,#REF!</definedName>
    <definedName name="rngCapital" localSheetId="49">#REF!,#REF!,#REF!,#REF!</definedName>
    <definedName name="rngCapital">#REF!,#REF!,#REF!,#REF!</definedName>
    <definedName name="rngChartBSDI" localSheetId="9">#REF!</definedName>
    <definedName name="rngChartBSDI" localSheetId="8">#REF!</definedName>
    <definedName name="rngChartBSDI" localSheetId="26">#REF!</definedName>
    <definedName name="rngChartBSDI" localSheetId="30">#REF!</definedName>
    <definedName name="rngChartBSDI" localSheetId="20">#REF!</definedName>
    <definedName name="rngChartBSDI" localSheetId="49">#REF!</definedName>
    <definedName name="rngChartBSDI">#REF!</definedName>
    <definedName name="rngCurr1" localSheetId="9">#REF!</definedName>
    <definedName name="rngCurr1" localSheetId="8">#REF!</definedName>
    <definedName name="rngCurr1" localSheetId="26">#REF!</definedName>
    <definedName name="rngCurr1" localSheetId="30">#REF!</definedName>
    <definedName name="rngCurr1" localSheetId="20">#REF!</definedName>
    <definedName name="rngCurr1" localSheetId="49">#REF!</definedName>
    <definedName name="rngCurr1">#REF!</definedName>
    <definedName name="rngCurr1_Rsk_Eq_Assets" localSheetId="9">#REF!</definedName>
    <definedName name="rngCurr1_Rsk_Eq_Assets" localSheetId="8">#REF!</definedName>
    <definedName name="rngCurr1_Rsk_Eq_Assets" localSheetId="26">#REF!</definedName>
    <definedName name="rngCurr1_Rsk_Eq_Assets" localSheetId="30">#REF!</definedName>
    <definedName name="rngCurr1_Rsk_Eq_Assets" localSheetId="20">#REF!</definedName>
    <definedName name="rngCurr1_Rsk_Eq_Assets" localSheetId="49">#REF!</definedName>
    <definedName name="rngCurr1_Rsk_Eq_Assets">#REF!</definedName>
    <definedName name="rngCurr10" localSheetId="9">#REF!</definedName>
    <definedName name="rngCurr10" localSheetId="8">#REF!</definedName>
    <definedName name="rngCurr10" localSheetId="26">#REF!</definedName>
    <definedName name="rngCurr10" localSheetId="30">#REF!</definedName>
    <definedName name="rngCurr10" localSheetId="20">#REF!</definedName>
    <definedName name="rngCurr10" localSheetId="49">#REF!</definedName>
    <definedName name="rngCurr10">#REF!</definedName>
    <definedName name="rngCurr10_Rsk_Eq_Assets" localSheetId="9">#REF!</definedName>
    <definedName name="rngCurr10_Rsk_Eq_Assets" localSheetId="8">#REF!</definedName>
    <definedName name="rngCurr10_Rsk_Eq_Assets" localSheetId="26">#REF!</definedName>
    <definedName name="rngCurr10_Rsk_Eq_Assets" localSheetId="30">#REF!</definedName>
    <definedName name="rngCurr10_Rsk_Eq_Assets" localSheetId="20">#REF!</definedName>
    <definedName name="rngCurr10_Rsk_Eq_Assets" localSheetId="49">#REF!</definedName>
    <definedName name="rngCurr10_Rsk_Eq_Assets">#REF!</definedName>
    <definedName name="rngCurr10TotCapital" localSheetId="9">#REF!</definedName>
    <definedName name="rngCurr10TotCapital" localSheetId="8">#REF!</definedName>
    <definedName name="rngCurr10TotCapital" localSheetId="26">#REF!</definedName>
    <definedName name="rngCurr10TotCapital" localSheetId="30">#REF!</definedName>
    <definedName name="rngCurr10TotCapital" localSheetId="20">#REF!</definedName>
    <definedName name="rngCurr10TotCapital" localSheetId="49">#REF!</definedName>
    <definedName name="rngCurr10TotCapital">#REF!</definedName>
    <definedName name="rngCurr1TotCapital" localSheetId="9">#REF!</definedName>
    <definedName name="rngCurr1TotCapital" localSheetId="8">#REF!</definedName>
    <definedName name="rngCurr1TotCapital" localSheetId="26">#REF!</definedName>
    <definedName name="rngCurr1TotCapital" localSheetId="30">#REF!</definedName>
    <definedName name="rngCurr1TotCapital" localSheetId="20">#REF!</definedName>
    <definedName name="rngCurr1TotCapital" localSheetId="49">#REF!</definedName>
    <definedName name="rngCurr1TotCapital">#REF!</definedName>
    <definedName name="rngCurr2" localSheetId="9">#REF!</definedName>
    <definedName name="rngCurr2" localSheetId="8">#REF!</definedName>
    <definedName name="rngCurr2" localSheetId="26">#REF!</definedName>
    <definedName name="rngCurr2" localSheetId="30">#REF!</definedName>
    <definedName name="rngCurr2" localSheetId="20">#REF!</definedName>
    <definedName name="rngCurr2" localSheetId="49">#REF!</definedName>
    <definedName name="rngCurr2">#REF!</definedName>
    <definedName name="rngCurr2_Rsk_Eq_Assets" localSheetId="9">#REF!</definedName>
    <definedName name="rngCurr2_Rsk_Eq_Assets" localSheetId="8">#REF!</definedName>
    <definedName name="rngCurr2_Rsk_Eq_Assets" localSheetId="26">#REF!</definedName>
    <definedName name="rngCurr2_Rsk_Eq_Assets" localSheetId="30">#REF!</definedName>
    <definedName name="rngCurr2_Rsk_Eq_Assets" localSheetId="20">#REF!</definedName>
    <definedName name="rngCurr2_Rsk_Eq_Assets" localSheetId="49">#REF!</definedName>
    <definedName name="rngCurr2_Rsk_Eq_Assets">#REF!</definedName>
    <definedName name="rngCurr2TotCapital" localSheetId="9">#REF!</definedName>
    <definedName name="rngCurr2TotCapital" localSheetId="8">#REF!</definedName>
    <definedName name="rngCurr2TotCapital" localSheetId="26">#REF!</definedName>
    <definedName name="rngCurr2TotCapital" localSheetId="30">#REF!</definedName>
    <definedName name="rngCurr2TotCapital" localSheetId="20">#REF!</definedName>
    <definedName name="rngCurr2TotCapital" localSheetId="49">#REF!</definedName>
    <definedName name="rngCurr2TotCapital">#REF!</definedName>
    <definedName name="rngCurr3" localSheetId="9">#REF!</definedName>
    <definedName name="rngCurr3" localSheetId="8">#REF!</definedName>
    <definedName name="rngCurr3" localSheetId="26">#REF!</definedName>
    <definedName name="rngCurr3" localSheetId="30">#REF!</definedName>
    <definedName name="rngCurr3" localSheetId="20">#REF!</definedName>
    <definedName name="rngCurr3" localSheetId="49">#REF!</definedName>
    <definedName name="rngCurr3">#REF!</definedName>
    <definedName name="rngCurr3_Rsk_Eq_Assets" localSheetId="9">#REF!</definedName>
    <definedName name="rngCurr3_Rsk_Eq_Assets" localSheetId="8">#REF!</definedName>
    <definedName name="rngCurr3_Rsk_Eq_Assets" localSheetId="26">#REF!</definedName>
    <definedName name="rngCurr3_Rsk_Eq_Assets" localSheetId="30">#REF!</definedName>
    <definedName name="rngCurr3_Rsk_Eq_Assets" localSheetId="20">#REF!</definedName>
    <definedName name="rngCurr3_Rsk_Eq_Assets" localSheetId="49">#REF!</definedName>
    <definedName name="rngCurr3_Rsk_Eq_Assets">#REF!</definedName>
    <definedName name="rngCurr3TotCapital" localSheetId="9">#REF!</definedName>
    <definedName name="rngCurr3TotCapital" localSheetId="8">#REF!</definedName>
    <definedName name="rngCurr3TotCapital" localSheetId="26">#REF!</definedName>
    <definedName name="rngCurr3TotCapital" localSheetId="30">#REF!</definedName>
    <definedName name="rngCurr3TotCapital" localSheetId="20">#REF!</definedName>
    <definedName name="rngCurr3TotCapital" localSheetId="49">#REF!</definedName>
    <definedName name="rngCurr3TotCapital">#REF!</definedName>
    <definedName name="rngCurr4" localSheetId="9">#REF!</definedName>
    <definedName name="rngCurr4" localSheetId="8">#REF!</definedName>
    <definedName name="rngCurr4" localSheetId="26">#REF!</definedName>
    <definedName name="rngCurr4" localSheetId="30">#REF!</definedName>
    <definedName name="rngCurr4" localSheetId="20">#REF!</definedName>
    <definedName name="rngCurr4" localSheetId="49">#REF!</definedName>
    <definedName name="rngCurr4">#REF!</definedName>
    <definedName name="rngCurr4_Rsk_Eq_Assets" localSheetId="9">#REF!</definedName>
    <definedName name="rngCurr4_Rsk_Eq_Assets" localSheetId="8">#REF!</definedName>
    <definedName name="rngCurr4_Rsk_Eq_Assets" localSheetId="26">#REF!</definedName>
    <definedName name="rngCurr4_Rsk_Eq_Assets" localSheetId="30">#REF!</definedName>
    <definedName name="rngCurr4_Rsk_Eq_Assets" localSheetId="20">#REF!</definedName>
    <definedName name="rngCurr4_Rsk_Eq_Assets" localSheetId="49">#REF!</definedName>
    <definedName name="rngCurr4_Rsk_Eq_Assets">#REF!</definedName>
    <definedName name="rngCurr4TotCapital" localSheetId="9">#REF!</definedName>
    <definedName name="rngCurr4TotCapital" localSheetId="8">#REF!</definedName>
    <definedName name="rngCurr4TotCapital" localSheetId="26">#REF!</definedName>
    <definedName name="rngCurr4TotCapital" localSheetId="30">#REF!</definedName>
    <definedName name="rngCurr4TotCapital" localSheetId="20">#REF!</definedName>
    <definedName name="rngCurr4TotCapital" localSheetId="49">#REF!</definedName>
    <definedName name="rngCurr4TotCapital">#REF!</definedName>
    <definedName name="rngCurr5" localSheetId="9">#REF!</definedName>
    <definedName name="rngCurr5" localSheetId="8">#REF!</definedName>
    <definedName name="rngCurr5" localSheetId="26">#REF!</definedName>
    <definedName name="rngCurr5" localSheetId="30">#REF!</definedName>
    <definedName name="rngCurr5" localSheetId="20">#REF!</definedName>
    <definedName name="rngCurr5" localSheetId="49">#REF!</definedName>
    <definedName name="rngCurr5">#REF!</definedName>
    <definedName name="rngCurr5_Rsk_Eq_Assets" localSheetId="9">#REF!</definedName>
    <definedName name="rngCurr5_Rsk_Eq_Assets" localSheetId="8">#REF!</definedName>
    <definedName name="rngCurr5_Rsk_Eq_Assets" localSheetId="26">#REF!</definedName>
    <definedName name="rngCurr5_Rsk_Eq_Assets" localSheetId="30">#REF!</definedName>
    <definedName name="rngCurr5_Rsk_Eq_Assets" localSheetId="20">#REF!</definedName>
    <definedName name="rngCurr5_Rsk_Eq_Assets" localSheetId="49">#REF!</definedName>
    <definedName name="rngCurr5_Rsk_Eq_Assets">#REF!</definedName>
    <definedName name="rngCurr5TotCapital" localSheetId="9">#REF!</definedName>
    <definedName name="rngCurr5TotCapital" localSheetId="8">#REF!</definedName>
    <definedName name="rngCurr5TotCapital" localSheetId="26">#REF!</definedName>
    <definedName name="rngCurr5TotCapital" localSheetId="30">#REF!</definedName>
    <definedName name="rngCurr5TotCapital" localSheetId="20">#REF!</definedName>
    <definedName name="rngCurr5TotCapital" localSheetId="49">#REF!</definedName>
    <definedName name="rngCurr5TotCapital">#REF!</definedName>
    <definedName name="rngCurr6" localSheetId="9">#REF!</definedName>
    <definedName name="rngCurr6" localSheetId="8">#REF!</definedName>
    <definedName name="rngCurr6" localSheetId="26">#REF!</definedName>
    <definedName name="rngCurr6" localSheetId="30">#REF!</definedName>
    <definedName name="rngCurr6" localSheetId="20">#REF!</definedName>
    <definedName name="rngCurr6" localSheetId="49">#REF!</definedName>
    <definedName name="rngCurr6">#REF!</definedName>
    <definedName name="rngCurr6_Rsk_Eq_Assets" localSheetId="9">#REF!</definedName>
    <definedName name="rngCurr6_Rsk_Eq_Assets" localSheetId="8">#REF!</definedName>
    <definedName name="rngCurr6_Rsk_Eq_Assets" localSheetId="26">#REF!</definedName>
    <definedName name="rngCurr6_Rsk_Eq_Assets" localSheetId="30">#REF!</definedName>
    <definedName name="rngCurr6_Rsk_Eq_Assets" localSheetId="20">#REF!</definedName>
    <definedName name="rngCurr6_Rsk_Eq_Assets" localSheetId="49">#REF!</definedName>
    <definedName name="rngCurr6_Rsk_Eq_Assets">#REF!</definedName>
    <definedName name="rngCurr6TotCapital" localSheetId="9">#REF!</definedName>
    <definedName name="rngCurr6TotCapital" localSheetId="8">#REF!</definedName>
    <definedName name="rngCurr6TotCapital" localSheetId="26">#REF!</definedName>
    <definedName name="rngCurr6TotCapital" localSheetId="30">#REF!</definedName>
    <definedName name="rngCurr6TotCapital" localSheetId="20">#REF!</definedName>
    <definedName name="rngCurr6TotCapital" localSheetId="49">#REF!</definedName>
    <definedName name="rngCurr6TotCapital">#REF!</definedName>
    <definedName name="rngCurr7" localSheetId="9">#REF!</definedName>
    <definedName name="rngCurr7" localSheetId="8">#REF!</definedName>
    <definedName name="rngCurr7" localSheetId="26">#REF!</definedName>
    <definedName name="rngCurr7" localSheetId="30">#REF!</definedName>
    <definedName name="rngCurr7" localSheetId="20">#REF!</definedName>
    <definedName name="rngCurr7" localSheetId="49">#REF!</definedName>
    <definedName name="rngCurr7">#REF!</definedName>
    <definedName name="rngCurr7_Rsk_Eq_Assets" localSheetId="9">#REF!</definedName>
    <definedName name="rngCurr7_Rsk_Eq_Assets" localSheetId="8">#REF!</definedName>
    <definedName name="rngCurr7_Rsk_Eq_Assets" localSheetId="26">#REF!</definedName>
    <definedName name="rngCurr7_Rsk_Eq_Assets" localSheetId="30">#REF!</definedName>
    <definedName name="rngCurr7_Rsk_Eq_Assets" localSheetId="20">#REF!</definedName>
    <definedName name="rngCurr7_Rsk_Eq_Assets" localSheetId="49">#REF!</definedName>
    <definedName name="rngCurr7_Rsk_Eq_Assets">#REF!</definedName>
    <definedName name="rngCurr7TotCapital" localSheetId="9">#REF!</definedName>
    <definedName name="rngCurr7TotCapital" localSheetId="8">#REF!</definedName>
    <definedName name="rngCurr7TotCapital" localSheetId="26">#REF!</definedName>
    <definedName name="rngCurr7TotCapital" localSheetId="30">#REF!</definedName>
    <definedName name="rngCurr7TotCapital" localSheetId="20">#REF!</definedName>
    <definedName name="rngCurr7TotCapital" localSheetId="49">#REF!</definedName>
    <definedName name="rngCurr7TotCapital">#REF!</definedName>
    <definedName name="rngCurr8" localSheetId="9">#REF!</definedName>
    <definedName name="rngCurr8" localSheetId="8">#REF!</definedName>
    <definedName name="rngCurr8" localSheetId="26">#REF!</definedName>
    <definedName name="rngCurr8" localSheetId="30">#REF!</definedName>
    <definedName name="rngCurr8" localSheetId="20">#REF!</definedName>
    <definedName name="rngCurr8" localSheetId="49">#REF!</definedName>
    <definedName name="rngCurr8">#REF!</definedName>
    <definedName name="rngCurr8_Rsk_Eq_Assets" localSheetId="9">#REF!</definedName>
    <definedName name="rngCurr8_Rsk_Eq_Assets" localSheetId="8">#REF!</definedName>
    <definedName name="rngCurr8_Rsk_Eq_Assets" localSheetId="26">#REF!</definedName>
    <definedName name="rngCurr8_Rsk_Eq_Assets" localSheetId="30">#REF!</definedName>
    <definedName name="rngCurr8_Rsk_Eq_Assets" localSheetId="20">#REF!</definedName>
    <definedName name="rngCurr8_Rsk_Eq_Assets" localSheetId="49">#REF!</definedName>
    <definedName name="rngCurr8_Rsk_Eq_Assets">#REF!</definedName>
    <definedName name="rngCurr8TotCapital" localSheetId="9">#REF!</definedName>
    <definedName name="rngCurr8TotCapital" localSheetId="8">#REF!</definedName>
    <definedName name="rngCurr8TotCapital" localSheetId="26">#REF!</definedName>
    <definedName name="rngCurr8TotCapital" localSheetId="30">#REF!</definedName>
    <definedName name="rngCurr8TotCapital" localSheetId="20">#REF!</definedName>
    <definedName name="rngCurr8TotCapital" localSheetId="49">#REF!</definedName>
    <definedName name="rngCurr8TotCapital">#REF!</definedName>
    <definedName name="rngCurr9" localSheetId="9">#REF!</definedName>
    <definedName name="rngCurr9" localSheetId="8">#REF!</definedName>
    <definedName name="rngCurr9" localSheetId="26">#REF!</definedName>
    <definedName name="rngCurr9" localSheetId="30">#REF!</definedName>
    <definedName name="rngCurr9" localSheetId="20">#REF!</definedName>
    <definedName name="rngCurr9" localSheetId="49">#REF!</definedName>
    <definedName name="rngCurr9">#REF!</definedName>
    <definedName name="rngCurr9_Rsk_Eq_Assets" localSheetId="9">#REF!</definedName>
    <definedName name="rngCurr9_Rsk_Eq_Assets" localSheetId="8">#REF!</definedName>
    <definedName name="rngCurr9_Rsk_Eq_Assets" localSheetId="26">#REF!</definedName>
    <definedName name="rngCurr9_Rsk_Eq_Assets" localSheetId="30">#REF!</definedName>
    <definedName name="rngCurr9_Rsk_Eq_Assets" localSheetId="20">#REF!</definedName>
    <definedName name="rngCurr9_Rsk_Eq_Assets" localSheetId="49">#REF!</definedName>
    <definedName name="rngCurr9_Rsk_Eq_Assets">#REF!</definedName>
    <definedName name="rngCurr9TotCapital" localSheetId="9">#REF!</definedName>
    <definedName name="rngCurr9TotCapital" localSheetId="8">#REF!</definedName>
    <definedName name="rngCurr9TotCapital" localSheetId="4">#REF!</definedName>
    <definedName name="rngCurr9TotCapital" localSheetId="26">#REF!</definedName>
    <definedName name="rngCurr9TotCapital" localSheetId="30">#REF!</definedName>
    <definedName name="rngCurr9TotCapital" localSheetId="20">#REF!</definedName>
    <definedName name="rngCurr9TotCapital" localSheetId="49">#REF!</definedName>
    <definedName name="rngCurr9TotCapital">#REF!</definedName>
    <definedName name="rngForeignExchContracts" localSheetId="9">#REF!,#REF!,#REF!,#REF!,#REF!,#REF!,#REF!,#REF!,#REF!</definedName>
    <definedName name="rngForeignExchContracts" localSheetId="8">#REF!,#REF!,#REF!,#REF!,#REF!,#REF!,#REF!,#REF!,#REF!</definedName>
    <definedName name="rngForeignExchContracts" localSheetId="4">#REF!,#REF!,#REF!,#REF!,#REF!,#REF!,#REF!,#REF!,#REF!</definedName>
    <definedName name="rngForeignExchContracts" localSheetId="26">#REF!,#REF!,#REF!,#REF!,#REF!,#REF!,#REF!,#REF!,#REF!</definedName>
    <definedName name="rngForeignExchContracts" localSheetId="30">#REF!,#REF!,#REF!,#REF!,#REF!,#REF!,#REF!,#REF!,#REF!</definedName>
    <definedName name="rngForeignExchContracts" localSheetId="22">#REF!,#REF!,#REF!,#REF!,#REF!,#REF!,#REF!,#REF!,#REF!</definedName>
    <definedName name="rngForeignExchContracts" localSheetId="20">#REF!,#REF!,#REF!,#REF!,#REF!,#REF!,#REF!,#REF!,#REF!</definedName>
    <definedName name="rngForeignExchContracts" localSheetId="49">#REF!,#REF!,#REF!,#REF!,#REF!,#REF!,#REF!,#REF!,#REF!</definedName>
    <definedName name="rngForeignExchContracts">#REF!,#REF!,#REF!,#REF!,#REF!,#REF!,#REF!,#REF!,#REF!</definedName>
    <definedName name="rngForeignExchContracts2" localSheetId="9">#REF!,#REF!,#REF!</definedName>
    <definedName name="rngForeignExchContracts2" localSheetId="8">#REF!,#REF!,#REF!</definedName>
    <definedName name="rngForeignExchContracts2" localSheetId="4">#REF!,#REF!,#REF!</definedName>
    <definedName name="rngForeignExchContracts2" localSheetId="26">#REF!,#REF!,#REF!</definedName>
    <definedName name="rngForeignExchContracts2" localSheetId="30">#REF!,#REF!,#REF!</definedName>
    <definedName name="rngForeignExchContracts2" localSheetId="22">#REF!,#REF!,#REF!</definedName>
    <definedName name="rngForeignExchContracts2" localSheetId="20">#REF!,#REF!,#REF!</definedName>
    <definedName name="rngForeignExchContracts2" localSheetId="49">#REF!,#REF!,#REF!</definedName>
    <definedName name="rngForeignExchContracts2">#REF!,#REF!,#REF!</definedName>
    <definedName name="rngIncome" localSheetId="9">#REF!,#REF!,#REF!</definedName>
    <definedName name="rngIncome" localSheetId="8">#REF!,#REF!,#REF!</definedName>
    <definedName name="rngIncome" localSheetId="4">#REF!,#REF!,#REF!</definedName>
    <definedName name="rngIncome" localSheetId="26">#REF!,#REF!,#REF!</definedName>
    <definedName name="rngIncome" localSheetId="30">#REF!,#REF!,#REF!</definedName>
    <definedName name="rngIncome" localSheetId="22">#REF!,#REF!,#REF!</definedName>
    <definedName name="rngIncome" localSheetId="20">#REF!,#REF!,#REF!</definedName>
    <definedName name="rngIncome" localSheetId="49">#REF!,#REF!,#REF!</definedName>
    <definedName name="rngIncome">#REF!,#REF!,#REF!</definedName>
    <definedName name="rngIntRateContracts" localSheetId="9">#REF!,#REF!,#REF!,#REF!,#REF!,#REF!,#REF!</definedName>
    <definedName name="rngIntRateContracts" localSheetId="8">#REF!,#REF!,#REF!,#REF!,#REF!,#REF!,#REF!</definedName>
    <definedName name="rngIntRateContracts" localSheetId="4">#REF!,#REF!,#REF!,#REF!,#REF!,#REF!,#REF!</definedName>
    <definedName name="rngIntRateContracts" localSheetId="26">#REF!,#REF!,#REF!,#REF!,#REF!,#REF!,#REF!</definedName>
    <definedName name="rngIntRateContracts" localSheetId="30">#REF!,#REF!,#REF!,#REF!,#REF!,#REF!,#REF!</definedName>
    <definedName name="rngIntRateContracts" localSheetId="22">#REF!,#REF!,#REF!,#REF!,#REF!,#REF!,#REF!</definedName>
    <definedName name="rngIntRateContracts" localSheetId="20">#REF!,#REF!,#REF!,#REF!,#REF!,#REF!,#REF!</definedName>
    <definedName name="rngIntRateContracts" localSheetId="49">#REF!,#REF!,#REF!,#REF!,#REF!,#REF!,#REF!</definedName>
    <definedName name="rngIntRateContracts">#REF!,#REF!,#REF!,#REF!,#REF!,#REF!,#REF!</definedName>
    <definedName name="rngMaturity" localSheetId="9">#REF!,#REF!,#REF!,#REF!,#REF!,#REF!</definedName>
    <definedName name="rngMaturity" localSheetId="8">#REF!,#REF!,#REF!,#REF!,#REF!,#REF!</definedName>
    <definedName name="rngMaturity" localSheetId="4">#REF!,#REF!,#REF!,#REF!,#REF!,#REF!</definedName>
    <definedName name="rngMaturity" localSheetId="26">#REF!,#REF!,#REF!,#REF!,#REF!,#REF!</definedName>
    <definedName name="rngMaturity" localSheetId="30">#REF!,#REF!,#REF!,#REF!,#REF!,#REF!</definedName>
    <definedName name="rngMaturity" localSheetId="22">#REF!,#REF!,#REF!,#REF!,#REF!,#REF!</definedName>
    <definedName name="rngMaturity" localSheetId="20">#REF!,#REF!,#REF!,#REF!,#REF!,#REF!</definedName>
    <definedName name="rngMaturity" localSheetId="49">#REF!,#REF!,#REF!,#REF!,#REF!,#REF!</definedName>
    <definedName name="rngMaturity">#REF!,#REF!,#REF!,#REF!,#REF!,#REF!</definedName>
    <definedName name="rngMemoItems" localSheetId="9">#REF!,#REF!,#REF!,#REF!,#REF!,#REF!,#REF!,#REF!</definedName>
    <definedName name="rngMemoItems" localSheetId="8">#REF!,#REF!,#REF!,#REF!,#REF!,#REF!,#REF!,#REF!</definedName>
    <definedName name="rngMemoItems" localSheetId="4">#REF!,#REF!,#REF!,#REF!,#REF!,#REF!,#REF!,#REF!</definedName>
    <definedName name="rngMemoItems" localSheetId="26">#REF!,#REF!,#REF!,#REF!,#REF!,#REF!,#REF!,#REF!</definedName>
    <definedName name="rngMemoItems" localSheetId="30">#REF!,#REF!,#REF!,#REF!,#REF!,#REF!,#REF!,#REF!</definedName>
    <definedName name="rngMemoItems" localSheetId="22">#REF!,#REF!,#REF!,#REF!,#REF!,#REF!,#REF!,#REF!</definedName>
    <definedName name="rngMemoItems" localSheetId="20">#REF!,#REF!,#REF!,#REF!,#REF!,#REF!,#REF!,#REF!</definedName>
    <definedName name="rngMemoItems" localSheetId="49">#REF!,#REF!,#REF!,#REF!,#REF!,#REF!,#REF!,#REF!</definedName>
    <definedName name="rngMemoItems">#REF!,#REF!,#REF!,#REF!,#REF!,#REF!,#REF!,#REF!</definedName>
    <definedName name="rngNorm10Rate" localSheetId="9">#REF!</definedName>
    <definedName name="rngNorm10Rate" localSheetId="8">#REF!</definedName>
    <definedName name="rngNorm10Rate" localSheetId="4">#REF!</definedName>
    <definedName name="rngNorm10Rate" localSheetId="26">#REF!</definedName>
    <definedName name="rngNorm10Rate" localSheetId="30">#REF!</definedName>
    <definedName name="rngNorm10Rate" localSheetId="20">#REF!</definedName>
    <definedName name="rngNorm10Rate" localSheetId="49">#REF!</definedName>
    <definedName name="rngNorm10Rate">#REF!</definedName>
    <definedName name="rngNorm11Rate" localSheetId="9">#REF!</definedName>
    <definedName name="rngNorm11Rate" localSheetId="8">#REF!</definedName>
    <definedName name="rngNorm11Rate" localSheetId="4">#REF!</definedName>
    <definedName name="rngNorm11Rate" localSheetId="26">#REF!</definedName>
    <definedName name="rngNorm11Rate" localSheetId="30">#REF!</definedName>
    <definedName name="rngNorm11Rate" localSheetId="20">#REF!</definedName>
    <definedName name="rngNorm11Rate" localSheetId="49">#REF!</definedName>
    <definedName name="rngNorm11Rate">#REF!</definedName>
    <definedName name="rngNorm1Rate" localSheetId="9">#REF!</definedName>
    <definedName name="rngNorm1Rate" localSheetId="8">#REF!</definedName>
    <definedName name="rngNorm1Rate" localSheetId="4">#REF!</definedName>
    <definedName name="rngNorm1Rate" localSheetId="26">#REF!</definedName>
    <definedName name="rngNorm1Rate" localSheetId="30">#REF!</definedName>
    <definedName name="rngNorm1Rate" localSheetId="20">#REF!</definedName>
    <definedName name="rngNorm1Rate" localSheetId="49">#REF!</definedName>
    <definedName name="rngNorm1Rate">#REF!</definedName>
    <definedName name="rngNorm2Rate" localSheetId="9">#REF!</definedName>
    <definedName name="rngNorm2Rate" localSheetId="8">#REF!</definedName>
    <definedName name="rngNorm2Rate" localSheetId="4">#REF!</definedName>
    <definedName name="rngNorm2Rate" localSheetId="26">#REF!</definedName>
    <definedName name="rngNorm2Rate" localSheetId="30">#REF!</definedName>
    <definedName name="rngNorm2Rate" localSheetId="20">#REF!</definedName>
    <definedName name="rngNorm2Rate" localSheetId="49">#REF!</definedName>
    <definedName name="rngNorm2Rate">#REF!</definedName>
    <definedName name="rngNorm3Rate1" localSheetId="9">#REF!</definedName>
    <definedName name="rngNorm3Rate1" localSheetId="8">#REF!</definedName>
    <definedName name="rngNorm3Rate1" localSheetId="4">#REF!</definedName>
    <definedName name="rngNorm3Rate1" localSheetId="26">#REF!</definedName>
    <definedName name="rngNorm3Rate1" localSheetId="30">#REF!</definedName>
    <definedName name="rngNorm3Rate1" localSheetId="20">#REF!</definedName>
    <definedName name="rngNorm3Rate1" localSheetId="49">#REF!</definedName>
    <definedName name="rngNorm3Rate1">#REF!</definedName>
    <definedName name="rngNorm3Rate2" localSheetId="9">#REF!</definedName>
    <definedName name="rngNorm3Rate2" localSheetId="8">#REF!</definedName>
    <definedName name="rngNorm3Rate2" localSheetId="4">#REF!</definedName>
    <definedName name="rngNorm3Rate2" localSheetId="26">#REF!</definedName>
    <definedName name="rngNorm3Rate2" localSheetId="30">#REF!</definedName>
    <definedName name="rngNorm3Rate2" localSheetId="20">#REF!</definedName>
    <definedName name="rngNorm3Rate2" localSheetId="49">#REF!</definedName>
    <definedName name="rngNorm3Rate2">#REF!</definedName>
    <definedName name="rngNorm4Rate" localSheetId="9">#REF!</definedName>
    <definedName name="rngNorm4Rate" localSheetId="8">#REF!</definedName>
    <definedName name="rngNorm4Rate" localSheetId="4">#REF!</definedName>
    <definedName name="rngNorm4Rate" localSheetId="26">#REF!</definedName>
    <definedName name="rngNorm4Rate" localSheetId="30">#REF!</definedName>
    <definedName name="rngNorm4Rate" localSheetId="20">#REF!</definedName>
    <definedName name="rngNorm4Rate" localSheetId="49">#REF!</definedName>
    <definedName name="rngNorm4Rate">#REF!</definedName>
    <definedName name="rngNorm5Rate" localSheetId="9">#REF!</definedName>
    <definedName name="rngNorm5Rate" localSheetId="8">#REF!</definedName>
    <definedName name="rngNorm5Rate" localSheetId="4">#REF!</definedName>
    <definedName name="rngNorm5Rate" localSheetId="26">#REF!</definedName>
    <definedName name="rngNorm5Rate" localSheetId="30">#REF!</definedName>
    <definedName name="rngNorm5Rate" localSheetId="20">#REF!</definedName>
    <definedName name="rngNorm5Rate" localSheetId="49">#REF!</definedName>
    <definedName name="rngNorm5Rate">#REF!</definedName>
    <definedName name="rngNorm6Rate" localSheetId="9">#REF!</definedName>
    <definedName name="rngNorm6Rate" localSheetId="8">#REF!</definedName>
    <definedName name="rngNorm6Rate" localSheetId="4">#REF!</definedName>
    <definedName name="rngNorm6Rate" localSheetId="26">#REF!</definedName>
    <definedName name="rngNorm6Rate" localSheetId="30">#REF!</definedName>
    <definedName name="rngNorm6Rate" localSheetId="20">#REF!</definedName>
    <definedName name="rngNorm6Rate" localSheetId="49">#REF!</definedName>
    <definedName name="rngNorm6Rate">#REF!</definedName>
    <definedName name="rngNorm7Rate1" localSheetId="9">#REF!</definedName>
    <definedName name="rngNorm7Rate1" localSheetId="8">#REF!</definedName>
    <definedName name="rngNorm7Rate1" localSheetId="4">#REF!</definedName>
    <definedName name="rngNorm7Rate1" localSheetId="26">#REF!</definedName>
    <definedName name="rngNorm7Rate1" localSheetId="41">#REF!</definedName>
    <definedName name="rngNorm7Rate1" localSheetId="30">#REF!</definedName>
    <definedName name="rngNorm7Rate1" localSheetId="20">#REF!</definedName>
    <definedName name="rngNorm7Rate1" localSheetId="49">#REF!</definedName>
    <definedName name="rngNorm7Rate1">#REF!</definedName>
    <definedName name="rngNorm7Rate2" localSheetId="9">#REF!</definedName>
    <definedName name="rngNorm7Rate2" localSheetId="8">#REF!</definedName>
    <definedName name="rngNorm7Rate2" localSheetId="4">#REF!</definedName>
    <definedName name="rngNorm7Rate2" localSheetId="26">#REF!</definedName>
    <definedName name="rngNorm7Rate2" localSheetId="41">#REF!</definedName>
    <definedName name="rngNorm7Rate2" localSheetId="30">#REF!</definedName>
    <definedName name="rngNorm7Rate2" localSheetId="20">#REF!</definedName>
    <definedName name="rngNorm7Rate2" localSheetId="49">#REF!</definedName>
    <definedName name="rngNorm7Rate2">#REF!</definedName>
    <definedName name="rngNorm8Rate" localSheetId="9">#REF!</definedName>
    <definedName name="rngNorm8Rate" localSheetId="8">#REF!</definedName>
    <definedName name="rngNorm8Rate" localSheetId="4">#REF!</definedName>
    <definedName name="rngNorm8Rate" localSheetId="26">#REF!</definedName>
    <definedName name="rngNorm8Rate" localSheetId="30">#REF!</definedName>
    <definedName name="rngNorm8Rate" localSheetId="20">#REF!</definedName>
    <definedName name="rngNorm8Rate" localSheetId="49">#REF!</definedName>
    <definedName name="rngNorm8Rate">#REF!</definedName>
    <definedName name="rngNorm9Rate" localSheetId="9">#REF!</definedName>
    <definedName name="rngNorm9Rate" localSheetId="8">#REF!</definedName>
    <definedName name="rngNorm9Rate" localSheetId="4">#REF!</definedName>
    <definedName name="rngNorm9Rate" localSheetId="26">#REF!</definedName>
    <definedName name="rngNorm9Rate" localSheetId="30">#REF!</definedName>
    <definedName name="rngNorm9Rate" localSheetId="20">#REF!</definedName>
    <definedName name="rngNorm9Rate" localSheetId="49">#REF!</definedName>
    <definedName name="rngNorm9Rate">#REF!</definedName>
    <definedName name="rngOffBalanceSheet" localSheetId="9">#REF!,#REF!,#REF!,#REF!,#REF!</definedName>
    <definedName name="rngOffBalanceSheet" localSheetId="8">#REF!,#REF!,#REF!,#REF!,#REF!</definedName>
    <definedName name="rngOffBalanceSheet" localSheetId="4">#REF!,#REF!,#REF!,#REF!,#REF!</definedName>
    <definedName name="rngOffBalanceSheet" localSheetId="26">#REF!,#REF!,#REF!,#REF!,#REF!</definedName>
    <definedName name="rngOffBalanceSheet" localSheetId="30">#REF!,#REF!,#REF!,#REF!,#REF!</definedName>
    <definedName name="rngOffBalanceSheet" localSheetId="22">#REF!,#REF!,#REF!,#REF!,#REF!</definedName>
    <definedName name="rngOffBalanceSheet" localSheetId="20">#REF!,#REF!,#REF!,#REF!,#REF!</definedName>
    <definedName name="rngOffBalanceSheet" localSheetId="49">#REF!,#REF!,#REF!,#REF!,#REF!</definedName>
    <definedName name="rngOffBalanceSheet">#REF!,#REF!,#REF!,#REF!,#REF!</definedName>
    <definedName name="rngOnBalSheet" localSheetId="9">#REF!,#REF!,#REF!,#REF!,#REF!,#REF!</definedName>
    <definedName name="rngOnBalSheet" localSheetId="8">#REF!,#REF!,#REF!,#REF!,#REF!,#REF!</definedName>
    <definedName name="rngOnBalSheet" localSheetId="4">#REF!,#REF!,#REF!,#REF!,#REF!,#REF!</definedName>
    <definedName name="rngOnBalSheet" localSheetId="26">#REF!,#REF!,#REF!,#REF!,#REF!,#REF!</definedName>
    <definedName name="rngOnBalSheet" localSheetId="30">#REF!,#REF!,#REF!,#REF!,#REF!,#REF!</definedName>
    <definedName name="rngOnBalSheet" localSheetId="22">#REF!,#REF!,#REF!,#REF!,#REF!,#REF!</definedName>
    <definedName name="rngOnBalSheet" localSheetId="20">#REF!,#REF!,#REF!,#REF!,#REF!,#REF!</definedName>
    <definedName name="rngOnBalSheet" localSheetId="49">#REF!,#REF!,#REF!,#REF!,#REF!,#REF!</definedName>
    <definedName name="rngOnBalSheet">#REF!,#REF!,#REF!,#REF!,#REF!,#REF!</definedName>
    <definedName name="rngPreviousColumns" localSheetId="9">#REF!,#REF!,#REF!</definedName>
    <definedName name="rngPreviousColumns" localSheetId="8">#REF!,#REF!,#REF!</definedName>
    <definedName name="rngPreviousColumns" localSheetId="4">#REF!,#REF!,#REF!</definedName>
    <definedName name="rngPreviousColumns" localSheetId="26">#REF!,#REF!,#REF!</definedName>
    <definedName name="rngPreviousColumns" localSheetId="30">#REF!,#REF!,#REF!</definedName>
    <definedName name="rngPreviousColumns" localSheetId="22">#REF!,#REF!,#REF!</definedName>
    <definedName name="rngPreviousColumns" localSheetId="20">#REF!,#REF!,#REF!</definedName>
    <definedName name="rngPreviousColumns" localSheetId="49">#REF!,#REF!,#REF!</definedName>
    <definedName name="rngPreviousColumns">#REF!,#REF!,#REF!</definedName>
    <definedName name="rngPreviousMemoColumn" localSheetId="9">#REF!,#REF!</definedName>
    <definedName name="rngPreviousMemoColumn" localSheetId="8">#REF!,#REF!</definedName>
    <definedName name="rngPreviousMemoColumn" localSheetId="4">#REF!,#REF!</definedName>
    <definedName name="rngPreviousMemoColumn" localSheetId="26">#REF!,#REF!</definedName>
    <definedName name="rngPreviousMemoColumn" localSheetId="30">#REF!,#REF!</definedName>
    <definedName name="rngPreviousMemoColumn" localSheetId="22">#REF!,#REF!</definedName>
    <definedName name="rngPreviousMemoColumn" localSheetId="20">#REF!,#REF!</definedName>
    <definedName name="rngPreviousMemoColumn" localSheetId="49">#REF!,#REF!</definedName>
    <definedName name="rngPreviousMemoColumn">#REF!,#REF!</definedName>
    <definedName name="rngPreviousMemoColumns" localSheetId="9">#REF!,#REF!</definedName>
    <definedName name="rngPreviousMemoColumns" localSheetId="8">#REF!,#REF!</definedName>
    <definedName name="rngPreviousMemoColumns" localSheetId="4">#REF!,#REF!</definedName>
    <definedName name="rngPreviousMemoColumns" localSheetId="26">#REF!,#REF!</definedName>
    <definedName name="rngPreviousMemoColumns" localSheetId="30">#REF!,#REF!</definedName>
    <definedName name="rngPreviousMemoColumns" localSheetId="22">#REF!,#REF!</definedName>
    <definedName name="rngPreviousMemoColumns" localSheetId="20">#REF!,#REF!</definedName>
    <definedName name="rngPreviousMemoColumns" localSheetId="49">#REF!,#REF!</definedName>
    <definedName name="rngPreviousMemoColumns">#REF!,#REF!</definedName>
    <definedName name="rngRatios" localSheetId="9">#REF!</definedName>
    <definedName name="rngRatios" localSheetId="8">#REF!</definedName>
    <definedName name="rngRatios" localSheetId="4">#REF!</definedName>
    <definedName name="rngRatios" localSheetId="26">#REF!</definedName>
    <definedName name="rngRatios" localSheetId="30">#REF!</definedName>
    <definedName name="rngRatios" localSheetId="20">#REF!</definedName>
    <definedName name="rngRatios" localSheetId="49">#REF!</definedName>
    <definedName name="rngRatios">#REF!</definedName>
    <definedName name="rngTier1Capital" localSheetId="9">#REF!</definedName>
    <definedName name="rngTier1Capital" localSheetId="8">#REF!</definedName>
    <definedName name="rngTier1Capital" localSheetId="4">#REF!</definedName>
    <definedName name="rngTier1Capital" localSheetId="26">#REF!</definedName>
    <definedName name="rngTier1Capital" localSheetId="30">#REF!</definedName>
    <definedName name="rngTier1Capital" localSheetId="20">#REF!</definedName>
    <definedName name="rngTier1Capital" localSheetId="49">#REF!</definedName>
    <definedName name="rngTier1Capital">#REF!</definedName>
    <definedName name="rngTier2Capital" localSheetId="9">#REF!</definedName>
    <definedName name="rngTier2Capital" localSheetId="8">#REF!</definedName>
    <definedName name="rngTier2Capital" localSheetId="4">#REF!</definedName>
    <definedName name="rngTier2Capital" localSheetId="26">#REF!</definedName>
    <definedName name="rngTier2Capital" localSheetId="30">#REF!</definedName>
    <definedName name="rngTier2Capital" localSheetId="20">#REF!</definedName>
    <definedName name="rngTier2Capital" localSheetId="49">#REF!</definedName>
    <definedName name="rngTier2Capital">#REF!</definedName>
    <definedName name="rngTier3Capital" localSheetId="9">#REF!</definedName>
    <definedName name="rngTier3Capital" localSheetId="8">#REF!</definedName>
    <definedName name="rngTier3Capital" localSheetId="4">#REF!</definedName>
    <definedName name="rngTier3Capital" localSheetId="26">#REF!</definedName>
    <definedName name="rngTier3Capital" localSheetId="30">#REF!</definedName>
    <definedName name="rngTier3Capital" localSheetId="20">#REF!</definedName>
    <definedName name="rngTier3Capital" localSheetId="49">#REF!</definedName>
    <definedName name="rngTier3Capital">#REF!</definedName>
    <definedName name="rngTotalAssets" localSheetId="9">#REF!</definedName>
    <definedName name="rngTotalAssets" localSheetId="8">#REF!</definedName>
    <definedName name="rngTotalAssets" localSheetId="4">#REF!</definedName>
    <definedName name="rngTotalAssets" localSheetId="26">#REF!</definedName>
    <definedName name="rngTotalAssets" localSheetId="30">#REF!</definedName>
    <definedName name="rngTotalAssets" localSheetId="20">#REF!</definedName>
    <definedName name="rngTotalAssets" localSheetId="49">#REF!</definedName>
    <definedName name="rngTotalAssets">#REF!</definedName>
    <definedName name="rngTotalCapitalIntRisk" localSheetId="9">#REF!</definedName>
    <definedName name="rngTotalCapitalIntRisk" localSheetId="8">#REF!</definedName>
    <definedName name="rngTotalCapitalIntRisk" localSheetId="4">#REF!</definedName>
    <definedName name="rngTotalCapitalIntRisk" localSheetId="26">#REF!</definedName>
    <definedName name="rngTotalCapitalIntRisk" localSheetId="30">#REF!</definedName>
    <definedName name="rngTotalCapitalIntRisk" localSheetId="20">#REF!</definedName>
    <definedName name="rngTotalCapitalIntRisk" localSheetId="49">#REF!</definedName>
    <definedName name="rngTotalCapitalIntRisk">#REF!</definedName>
    <definedName name="rngTotalLiabilities" localSheetId="9">#REF!</definedName>
    <definedName name="rngTotalLiabilities" localSheetId="8">#REF!</definedName>
    <definedName name="rngTotalLiabilities" localSheetId="4">#REF!</definedName>
    <definedName name="rngTotalLiabilities" localSheetId="26">#REF!</definedName>
    <definedName name="rngTotalLiabilities" localSheetId="30">#REF!</definedName>
    <definedName name="rngTotalLiabilities" localSheetId="20">#REF!</definedName>
    <definedName name="rngTotalLiabilities" localSheetId="49">#REF!</definedName>
    <definedName name="rngTotalLiabilities">#REF!</definedName>
    <definedName name="Sectors" localSheetId="8">[1]Codes!$E$12:$E$29</definedName>
    <definedName name="Sectors" localSheetId="26">[5]Codes!$E$12:$E$29</definedName>
    <definedName name="Sectors" localSheetId="41">[2]Codes!$E$12:$E$31</definedName>
    <definedName name="Sectors" localSheetId="30">[3]Codes!$E$12:$E$29</definedName>
    <definedName name="Sectors" localSheetId="49">[4]oldCodes!$E$12:$E$31</definedName>
    <definedName name="Sectors">[6]Codes!$E$12:$E$29</definedName>
    <definedName name="zrngBalanceSheet" localSheetId="8">[8]BSDI!$C$14:$C$17,[8]BSDI!$C$19:$C$21,[8]BSDI!$C$23:$C$29,[8]BSDI!$C$32:$C$39,[8]BSDI!$C$42:$C$47,[8]BSDI!$C$52:$C$55,[8]BSDI!$C$60:$C$64,[8]BSDI!$C$67:$C$70,[8]BSDI!$C$72:$C$75,[8]BSDI!$C$77:$C$78,[8]BSDI!$C$80:$C$83</definedName>
    <definedName name="zrngBalanceSheet" localSheetId="30">[9]BSDI!$C$14:$C$17,[9]BSDI!$C$19:$C$21,[9]BSDI!$C$23:$C$29,[9]BSDI!$C$32:$C$39,[9]BSDI!$C$42:$C$47,[9]BSDI!$C$52:$C$55,[9]BSDI!$C$60:$C$64,[9]BSDI!$C$67:$C$70,[9]BSDI!$C$72:$C$75,[9]BSDI!$C$77:$C$78,[9]BSDI!$C$80:$C$83</definedName>
    <definedName name="zrngBalanceSheet" localSheetId="49">[9]BSDI!$C$14:$C$17,[9]BSDI!$C$19:$C$21,[9]BSDI!$C$23:$C$29,[9]BSDI!$C$32:$C$39,[9]BSDI!$C$42:$C$47,[9]BSDI!$C$52:$C$55,[9]BSDI!$C$60:$C$64,[9]BSDI!$C$67:$C$70,[9]BSDI!$C$72:$C$75,[9]BSDI!$C$77:$C$78,[9]BSDI!$C$80:$C$83</definedName>
    <definedName name="zrngBalanceSheet">[8]BSDI!$C$14:$C$17,[8]BSDI!$C$19:$C$21,[8]BSDI!$C$23:$C$29,[8]BSDI!$C$32:$C$39,[8]BSDI!$C$42:$C$47,[8]BSDI!$C$52:$C$55,[8]BSDI!$C$60:$C$64,[8]BSDI!$C$67:$C$70,[8]BSDI!$C$72:$C$75,[8]BSDI!$C$77:$C$78,[8]BSDI!$C$80:$C$83</definedName>
  </definedNames>
  <calcPr calcId="145621"/>
</workbook>
</file>

<file path=xl/calcChain.xml><?xml version="1.0" encoding="utf-8"?>
<calcChain xmlns="http://schemas.openxmlformats.org/spreadsheetml/2006/main">
  <c r="K14" i="23" l="1"/>
  <c r="L14" i="23"/>
  <c r="M14" i="23"/>
  <c r="K11" i="23"/>
  <c r="I64" i="33" l="1"/>
  <c r="G14" i="33" l="1"/>
  <c r="G9" i="33"/>
  <c r="G19" i="33"/>
  <c r="G34" i="33"/>
  <c r="I44" i="33"/>
  <c r="G44" i="33"/>
  <c r="I25" i="33" l="1"/>
  <c r="I26" i="33"/>
  <c r="I27" i="33"/>
  <c r="I28" i="33"/>
  <c r="I29" i="33"/>
  <c r="I30" i="33"/>
  <c r="H19" i="33"/>
  <c r="I54" i="33"/>
  <c r="I55" i="33"/>
  <c r="H44" i="33"/>
  <c r="K32" i="23" l="1"/>
  <c r="G264" i="88"/>
  <c r="I272" i="88"/>
  <c r="K272" i="88" s="1"/>
  <c r="N35" i="58" l="1"/>
  <c r="N36" i="58"/>
  <c r="N37" i="58"/>
  <c r="N34" i="58"/>
  <c r="N34" i="23"/>
  <c r="N35" i="23"/>
  <c r="N33" i="23"/>
  <c r="L32" i="23"/>
  <c r="M32" i="23"/>
  <c r="L33" i="58"/>
  <c r="M33" i="58"/>
  <c r="K33" i="58"/>
  <c r="N33" i="58" l="1"/>
  <c r="I231" i="88" l="1"/>
  <c r="K231" i="88" s="1"/>
  <c r="G162" i="88" l="1"/>
  <c r="G159" i="88" s="1"/>
  <c r="I150" i="88"/>
  <c r="G35" i="90" l="1"/>
  <c r="G34" i="90"/>
  <c r="G32" i="90"/>
  <c r="G31" i="90"/>
  <c r="G29" i="90"/>
  <c r="G28" i="90"/>
  <c r="G26" i="90"/>
  <c r="G25" i="90"/>
  <c r="G23" i="90"/>
  <c r="G22" i="90"/>
  <c r="G20" i="90"/>
  <c r="G19" i="90"/>
  <c r="G17" i="90"/>
  <c r="G16" i="90"/>
  <c r="G38" i="90"/>
  <c r="D38" i="90"/>
  <c r="F38" i="90" s="1"/>
  <c r="G37" i="90"/>
  <c r="D37" i="90"/>
  <c r="F37" i="90" s="1"/>
  <c r="F35" i="90"/>
  <c r="H35" i="90" s="1"/>
  <c r="F34" i="90"/>
  <c r="H34" i="90" s="1"/>
  <c r="F32" i="90"/>
  <c r="F31" i="90"/>
  <c r="H31" i="90" s="1"/>
  <c r="F29" i="90"/>
  <c r="F28" i="90"/>
  <c r="F26" i="90"/>
  <c r="F25" i="90"/>
  <c r="H25" i="90" s="1"/>
  <c r="F23" i="90"/>
  <c r="F22" i="90"/>
  <c r="F20" i="90"/>
  <c r="F19" i="90"/>
  <c r="F17" i="90"/>
  <c r="F16" i="90"/>
  <c r="H29" i="90" l="1"/>
  <c r="H28" i="90"/>
  <c r="H23" i="90"/>
  <c r="H26" i="90"/>
  <c r="H20" i="90"/>
  <c r="H19" i="90"/>
  <c r="H32" i="90"/>
  <c r="H38" i="90"/>
  <c r="H37" i="90"/>
  <c r="H16" i="90"/>
  <c r="H17" i="90"/>
  <c r="H22" i="90"/>
  <c r="H41" i="90" l="1"/>
  <c r="H40" i="90"/>
  <c r="H39" i="90" l="1"/>
  <c r="H44" i="90" s="1"/>
  <c r="I193" i="88"/>
  <c r="I217" i="88"/>
  <c r="H244" i="88"/>
  <c r="H241" i="88" s="1"/>
  <c r="H151" i="88"/>
  <c r="H147" i="88" s="1"/>
  <c r="G151" i="88"/>
  <c r="G147" i="88" s="1"/>
  <c r="H139" i="88"/>
  <c r="H136" i="88" s="1"/>
  <c r="G139" i="88"/>
  <c r="I147" i="88" l="1"/>
  <c r="G244" i="88"/>
  <c r="F46" i="65"/>
  <c r="I271" i="88"/>
  <c r="I270" i="88"/>
  <c r="K270" i="88" s="1"/>
  <c r="I269" i="88"/>
  <c r="K269" i="88" s="1"/>
  <c r="I268" i="88"/>
  <c r="K268" i="88" s="1"/>
  <c r="I267" i="88"/>
  <c r="K267" i="88" s="1"/>
  <c r="I266" i="88"/>
  <c r="K266" i="88" s="1"/>
  <c r="H264" i="88"/>
  <c r="I262" i="88"/>
  <c r="K262" i="88" s="1"/>
  <c r="I261" i="88"/>
  <c r="K261" i="88" s="1"/>
  <c r="I258" i="88"/>
  <c r="K258" i="88" s="1"/>
  <c r="I257" i="88"/>
  <c r="K257" i="88" s="1"/>
  <c r="I256" i="88"/>
  <c r="K256" i="88" s="1"/>
  <c r="I255" i="88"/>
  <c r="K255" i="88" s="1"/>
  <c r="H252" i="88"/>
  <c r="G252" i="88"/>
  <c r="I250" i="88"/>
  <c r="I248" i="88" s="1"/>
  <c r="H248" i="88"/>
  <c r="G248" i="88"/>
  <c r="K246" i="88"/>
  <c r="K245" i="88"/>
  <c r="I243" i="88"/>
  <c r="I239" i="88"/>
  <c r="K239" i="88" s="1"/>
  <c r="I238" i="88"/>
  <c r="K238" i="88" s="1"/>
  <c r="I237" i="88"/>
  <c r="H235" i="88"/>
  <c r="G235" i="88"/>
  <c r="I233" i="88"/>
  <c r="K233" i="88" s="1"/>
  <c r="I232" i="88"/>
  <c r="I230" i="88"/>
  <c r="K230" i="88" s="1"/>
  <c r="I229" i="88"/>
  <c r="K229" i="88" s="1"/>
  <c r="I228" i="88"/>
  <c r="K228" i="88" s="1"/>
  <c r="H226" i="88"/>
  <c r="G226" i="88"/>
  <c r="I224" i="88"/>
  <c r="K224" i="88" s="1"/>
  <c r="I223" i="88"/>
  <c r="K223" i="88" s="1"/>
  <c r="I222" i="88"/>
  <c r="K222" i="88" s="1"/>
  <c r="I221" i="88"/>
  <c r="K221" i="88" s="1"/>
  <c r="H220" i="88"/>
  <c r="H219" i="88" s="1"/>
  <c r="G220" i="88"/>
  <c r="G219" i="88" s="1"/>
  <c r="K217" i="88"/>
  <c r="I215" i="88"/>
  <c r="H213" i="88"/>
  <c r="G213" i="88"/>
  <c r="I211" i="88"/>
  <c r="K211" i="88" s="1"/>
  <c r="I210" i="88"/>
  <c r="K210" i="88" s="1"/>
  <c r="I209" i="88"/>
  <c r="K209" i="88" s="1"/>
  <c r="I208" i="88"/>
  <c r="K208" i="88" s="1"/>
  <c r="I207" i="88"/>
  <c r="K207" i="88" s="1"/>
  <c r="I206" i="88"/>
  <c r="H204" i="88"/>
  <c r="G204" i="88"/>
  <c r="I202" i="88"/>
  <c r="K202" i="88" s="1"/>
  <c r="I201" i="88"/>
  <c r="K201" i="88" s="1"/>
  <c r="I200" i="88"/>
  <c r="K200" i="88" s="1"/>
  <c r="I199" i="88"/>
  <c r="K199" i="88" s="1"/>
  <c r="I198" i="88"/>
  <c r="K198" i="88" s="1"/>
  <c r="I197" i="88"/>
  <c r="H196" i="88"/>
  <c r="G196" i="88"/>
  <c r="K193" i="88"/>
  <c r="K192" i="88" s="1"/>
  <c r="H192" i="88"/>
  <c r="G192" i="88"/>
  <c r="I190" i="88"/>
  <c r="K190" i="88" s="1"/>
  <c r="I189" i="88"/>
  <c r="K189" i="88" s="1"/>
  <c r="I188" i="88"/>
  <c r="K188" i="88" s="1"/>
  <c r="I187" i="88"/>
  <c r="K187" i="88" s="1"/>
  <c r="I186" i="88"/>
  <c r="K186" i="88" s="1"/>
  <c r="I185" i="88"/>
  <c r="K185" i="88" s="1"/>
  <c r="H184" i="88"/>
  <c r="G184" i="88"/>
  <c r="I180" i="88"/>
  <c r="K180" i="88" s="1"/>
  <c r="I179" i="88"/>
  <c r="K179" i="88" s="1"/>
  <c r="I178" i="88"/>
  <c r="K178" i="88" s="1"/>
  <c r="I177" i="88"/>
  <c r="K177" i="88" s="1"/>
  <c r="I176" i="88"/>
  <c r="K176" i="88" s="1"/>
  <c r="I175" i="88"/>
  <c r="K175" i="88" s="1"/>
  <c r="I173" i="88"/>
  <c r="H171" i="88"/>
  <c r="I169" i="88"/>
  <c r="K169" i="88" s="1"/>
  <c r="I168" i="88"/>
  <c r="K168" i="88" s="1"/>
  <c r="I167" i="88"/>
  <c r="K167" i="88" s="1"/>
  <c r="I166" i="88"/>
  <c r="K166" i="88" s="1"/>
  <c r="I165" i="88"/>
  <c r="K165" i="88" s="1"/>
  <c r="I164" i="88"/>
  <c r="K164" i="88" s="1"/>
  <c r="I163" i="88"/>
  <c r="K163" i="88" s="1"/>
  <c r="H162" i="88"/>
  <c r="H159" i="88" s="1"/>
  <c r="I161" i="88"/>
  <c r="I157" i="88"/>
  <c r="K157" i="88" s="1"/>
  <c r="I156" i="88"/>
  <c r="K156" i="88" s="1"/>
  <c r="I155" i="88"/>
  <c r="K155" i="88" s="1"/>
  <c r="I154" i="88"/>
  <c r="K154" i="88" s="1"/>
  <c r="I153" i="88"/>
  <c r="K153" i="88" s="1"/>
  <c r="I152" i="88"/>
  <c r="K152" i="88" s="1"/>
  <c r="I151" i="88"/>
  <c r="K150" i="88" s="1"/>
  <c r="I149" i="88"/>
  <c r="K149" i="88" s="1"/>
  <c r="I145" i="88"/>
  <c r="K145" i="88" s="1"/>
  <c r="I144" i="88"/>
  <c r="K144" i="88" s="1"/>
  <c r="I143" i="88"/>
  <c r="K143" i="88" s="1"/>
  <c r="I142" i="88"/>
  <c r="K142" i="88" s="1"/>
  <c r="I141" i="88"/>
  <c r="K141" i="88" s="1"/>
  <c r="I140" i="88"/>
  <c r="K140" i="88" s="1"/>
  <c r="I139" i="88"/>
  <c r="I134" i="88"/>
  <c r="K134" i="88" s="1"/>
  <c r="I132" i="88"/>
  <c r="K132" i="88" s="1"/>
  <c r="I131" i="88"/>
  <c r="K131" i="88" s="1"/>
  <c r="I130" i="88"/>
  <c r="K130" i="88" s="1"/>
  <c r="H127" i="88"/>
  <c r="C46" i="87"/>
  <c r="F45" i="87"/>
  <c r="F44" i="87"/>
  <c r="F43" i="87"/>
  <c r="F42" i="87"/>
  <c r="F41" i="87"/>
  <c r="F40" i="87"/>
  <c r="F39" i="87"/>
  <c r="F38" i="87"/>
  <c r="A38" i="87"/>
  <c r="C37" i="87"/>
  <c r="F36" i="87"/>
  <c r="F35" i="87"/>
  <c r="F34" i="87"/>
  <c r="F33" i="87"/>
  <c r="F32" i="87"/>
  <c r="F31" i="87"/>
  <c r="F30" i="87"/>
  <c r="F29" i="87"/>
  <c r="A29" i="87"/>
  <c r="C28" i="87"/>
  <c r="F27" i="87"/>
  <c r="F26" i="87"/>
  <c r="F25" i="87"/>
  <c r="F24" i="87"/>
  <c r="F23" i="87"/>
  <c r="F22" i="87"/>
  <c r="F21" i="87"/>
  <c r="F20" i="87"/>
  <c r="A20" i="87"/>
  <c r="C13" i="87"/>
  <c r="F13" i="87" s="1"/>
  <c r="A13" i="87"/>
  <c r="C12" i="87"/>
  <c r="F12" i="87" s="1"/>
  <c r="A12" i="87"/>
  <c r="C11" i="87"/>
  <c r="F11" i="87" s="1"/>
  <c r="A11" i="87"/>
  <c r="K271" i="88" l="1"/>
  <c r="K264" i="88" s="1"/>
  <c r="I264" i="88"/>
  <c r="K232" i="88"/>
  <c r="K226" i="88" s="1"/>
  <c r="K254" i="88"/>
  <c r="K151" i="88"/>
  <c r="K147" i="88" s="1"/>
  <c r="K184" i="88"/>
  <c r="K243" i="88"/>
  <c r="K260" i="88"/>
  <c r="G241" i="88"/>
  <c r="I244" i="88"/>
  <c r="K244" i="88" s="1"/>
  <c r="K161" i="88"/>
  <c r="K159" i="88" s="1"/>
  <c r="I162" i="88"/>
  <c r="I159" i="88" s="1"/>
  <c r="I171" i="88"/>
  <c r="H182" i="88"/>
  <c r="I196" i="88"/>
  <c r="I204" i="88"/>
  <c r="I213" i="88"/>
  <c r="I226" i="88"/>
  <c r="I235" i="88"/>
  <c r="I252" i="88"/>
  <c r="I184" i="88"/>
  <c r="I220" i="88"/>
  <c r="I219" i="88" s="1"/>
  <c r="G182" i="88"/>
  <c r="K252" i="88"/>
  <c r="K219" i="88"/>
  <c r="I192" i="88"/>
  <c r="K173" i="88"/>
  <c r="K171" i="88" s="1"/>
  <c r="K197" i="88"/>
  <c r="K196" i="88" s="1"/>
  <c r="K206" i="88"/>
  <c r="K204" i="88" s="1"/>
  <c r="K215" i="88"/>
  <c r="K213" i="88" s="1"/>
  <c r="K237" i="88"/>
  <c r="K235" i="88" s="1"/>
  <c r="K250" i="88"/>
  <c r="K248" i="88" s="1"/>
  <c r="F14" i="87"/>
  <c r="F15" i="87" s="1"/>
  <c r="F37" i="87"/>
  <c r="F28" i="87"/>
  <c r="F46" i="87"/>
  <c r="I241" i="88" l="1"/>
  <c r="K241" i="88"/>
  <c r="K182" i="88"/>
  <c r="F47" i="87"/>
  <c r="F48" i="87" s="1"/>
  <c r="F16" i="87"/>
  <c r="G28" i="80"/>
  <c r="I182" i="88"/>
  <c r="G29" i="80" l="1"/>
  <c r="L122" i="78"/>
  <c r="K148" i="78"/>
  <c r="L148" i="78" s="1"/>
  <c r="K147" i="78"/>
  <c r="L147" i="78" s="1"/>
  <c r="K144" i="78"/>
  <c r="L144" i="78" s="1"/>
  <c r="K143" i="78"/>
  <c r="L143" i="78" s="1"/>
  <c r="K138" i="78"/>
  <c r="L138" i="78" s="1"/>
  <c r="K137" i="78"/>
  <c r="L137" i="78" s="1"/>
  <c r="K135" i="78"/>
  <c r="L135" i="78" s="1"/>
  <c r="K134" i="78"/>
  <c r="L134" i="78" s="1"/>
  <c r="K131" i="78"/>
  <c r="L131" i="78" s="1"/>
  <c r="K130" i="78"/>
  <c r="L130" i="78" s="1"/>
  <c r="K128" i="78"/>
  <c r="L128" i="78" s="1"/>
  <c r="K127" i="78"/>
  <c r="L127" i="78" s="1"/>
  <c r="K124" i="78"/>
  <c r="L124" i="78" s="1"/>
  <c r="K123" i="78"/>
  <c r="L123" i="78" s="1"/>
  <c r="K121" i="78"/>
  <c r="L121" i="78" s="1"/>
  <c r="K120" i="78"/>
  <c r="L120" i="78" s="1"/>
  <c r="K117" i="78"/>
  <c r="L117" i="78" s="1"/>
  <c r="K116" i="78"/>
  <c r="L116" i="78" s="1"/>
  <c r="K114" i="78"/>
  <c r="L114" i="78" s="1"/>
  <c r="K113" i="78"/>
  <c r="L113" i="78" s="1"/>
  <c r="K111" i="78"/>
  <c r="L111" i="78" s="1"/>
  <c r="K110" i="78"/>
  <c r="L110" i="78" s="1"/>
  <c r="K107" i="78"/>
  <c r="L107" i="78" s="1"/>
  <c r="K105" i="78"/>
  <c r="L105" i="78" s="1"/>
  <c r="K102" i="78"/>
  <c r="L102" i="78" s="1"/>
  <c r="K98" i="78"/>
  <c r="L98" i="78" s="1"/>
  <c r="K94" i="78"/>
  <c r="L94" i="78" s="1"/>
  <c r="K91" i="78"/>
  <c r="L91" i="78" s="1"/>
  <c r="K85" i="78"/>
  <c r="L85" i="78" s="1"/>
  <c r="K83" i="78"/>
  <c r="L83" i="78" s="1"/>
  <c r="K82" i="78"/>
  <c r="L82" i="78" s="1"/>
  <c r="K77" i="78"/>
  <c r="L77" i="78" s="1"/>
  <c r="K69" i="78"/>
  <c r="L69" i="78" s="1"/>
  <c r="K63" i="78"/>
  <c r="L63" i="78" s="1"/>
  <c r="N72" i="23" l="1"/>
  <c r="M45" i="29" l="1"/>
  <c r="M49" i="29"/>
  <c r="M53" i="29"/>
  <c r="M57" i="29"/>
  <c r="M61" i="29"/>
  <c r="M65" i="29"/>
  <c r="M69" i="29"/>
  <c r="M73" i="29"/>
  <c r="N45" i="29"/>
  <c r="N49" i="29"/>
  <c r="N53" i="29"/>
  <c r="N57" i="29"/>
  <c r="N61" i="29"/>
  <c r="N65" i="29"/>
  <c r="N69" i="29"/>
  <c r="N73" i="29"/>
  <c r="O45" i="29"/>
  <c r="O49" i="29"/>
  <c r="O53" i="29"/>
  <c r="O57" i="29"/>
  <c r="O61" i="29"/>
  <c r="O65" i="29"/>
  <c r="O69" i="29"/>
  <c r="O73" i="29"/>
  <c r="P45" i="29"/>
  <c r="P49" i="29"/>
  <c r="P53" i="29"/>
  <c r="P57" i="29"/>
  <c r="P61" i="29"/>
  <c r="P65" i="29"/>
  <c r="P69" i="29"/>
  <c r="P73" i="29"/>
  <c r="Q45" i="29"/>
  <c r="Q49" i="29"/>
  <c r="Q53" i="29"/>
  <c r="Q57" i="29"/>
  <c r="Q61" i="29"/>
  <c r="Q65" i="29"/>
  <c r="Q69" i="29"/>
  <c r="Q73" i="29"/>
  <c r="R45" i="29"/>
  <c r="R49" i="29"/>
  <c r="R53" i="29"/>
  <c r="R57" i="29"/>
  <c r="R61" i="29"/>
  <c r="R65" i="29"/>
  <c r="R69" i="29"/>
  <c r="R73" i="29"/>
  <c r="S45" i="29"/>
  <c r="S49" i="29"/>
  <c r="S53" i="29"/>
  <c r="S57" i="29"/>
  <c r="S61" i="29"/>
  <c r="S65" i="29"/>
  <c r="S69" i="29"/>
  <c r="S73" i="29"/>
  <c r="T45" i="29"/>
  <c r="T49" i="29"/>
  <c r="T53" i="29"/>
  <c r="T57" i="29"/>
  <c r="T61" i="29"/>
  <c r="T65" i="29"/>
  <c r="T69" i="29"/>
  <c r="T73" i="29"/>
  <c r="M11" i="29"/>
  <c r="M15" i="29"/>
  <c r="M19" i="29"/>
  <c r="M23" i="29"/>
  <c r="M27" i="29"/>
  <c r="M31" i="29"/>
  <c r="M35" i="29"/>
  <c r="N11" i="29"/>
  <c r="N15" i="29"/>
  <c r="N19" i="29"/>
  <c r="N23" i="29"/>
  <c r="N27" i="29"/>
  <c r="N31" i="29"/>
  <c r="N35" i="29"/>
  <c r="O11" i="29"/>
  <c r="O15" i="29"/>
  <c r="O19" i="29"/>
  <c r="O23" i="29"/>
  <c r="O27" i="29"/>
  <c r="O31" i="29"/>
  <c r="O35" i="29"/>
  <c r="P11" i="29"/>
  <c r="P15" i="29"/>
  <c r="P19" i="29"/>
  <c r="P23" i="29"/>
  <c r="P27" i="29"/>
  <c r="P31" i="29"/>
  <c r="P35" i="29"/>
  <c r="Q11" i="29"/>
  <c r="Q15" i="29"/>
  <c r="Q19" i="29"/>
  <c r="Q23" i="29"/>
  <c r="Q27" i="29"/>
  <c r="Q31" i="29"/>
  <c r="Q35" i="29"/>
  <c r="R11" i="29"/>
  <c r="R15" i="29"/>
  <c r="R19" i="29"/>
  <c r="R23" i="29"/>
  <c r="R27" i="29"/>
  <c r="R31" i="29"/>
  <c r="R35" i="29"/>
  <c r="S11" i="29"/>
  <c r="S15" i="29"/>
  <c r="S19" i="29"/>
  <c r="S23" i="29"/>
  <c r="S27" i="29"/>
  <c r="S31" i="29"/>
  <c r="S35" i="29"/>
  <c r="T11" i="29"/>
  <c r="T15" i="29"/>
  <c r="T19" i="29"/>
  <c r="T23" i="29"/>
  <c r="T27" i="29"/>
  <c r="T31" i="29"/>
  <c r="T35" i="29"/>
  <c r="J58" i="61"/>
  <c r="M58" i="61"/>
  <c r="P58" i="61"/>
  <c r="S58" i="61"/>
  <c r="S56" i="61" s="1"/>
  <c r="V58" i="61"/>
  <c r="AD67" i="61"/>
  <c r="AA71" i="61"/>
  <c r="M66" i="61"/>
  <c r="M65" i="61" s="1"/>
  <c r="P66" i="61"/>
  <c r="P65" i="61" s="1"/>
  <c r="S66" i="61"/>
  <c r="S65" i="61" s="1"/>
  <c r="V66" i="61"/>
  <c r="V65" i="61" s="1"/>
  <c r="AA67" i="61"/>
  <c r="AE68" i="61"/>
  <c r="D57" i="85" s="1"/>
  <c r="AD68" i="61"/>
  <c r="D56" i="85" s="1"/>
  <c r="K58" i="61"/>
  <c r="N58" i="61"/>
  <c r="N56" i="61" s="1"/>
  <c r="Q58" i="61"/>
  <c r="Q56" i="61" s="1"/>
  <c r="T58" i="61"/>
  <c r="T56" i="61" s="1"/>
  <c r="W58" i="61"/>
  <c r="W56" i="61" s="1"/>
  <c r="K30" i="61"/>
  <c r="K36" i="61"/>
  <c r="K44" i="61"/>
  <c r="K49" i="61"/>
  <c r="K66" i="61"/>
  <c r="K65" i="61" s="1"/>
  <c r="N30" i="61"/>
  <c r="N36" i="61"/>
  <c r="N44" i="61"/>
  <c r="N49" i="61"/>
  <c r="N66" i="61"/>
  <c r="N65" i="61" s="1"/>
  <c r="Q30" i="61"/>
  <c r="Q36" i="61"/>
  <c r="AE36" i="61" s="1"/>
  <c r="Q44" i="61"/>
  <c r="Q49" i="61"/>
  <c r="Q66" i="61"/>
  <c r="Q65" i="61" s="1"/>
  <c r="T30" i="61"/>
  <c r="AB30" i="61" s="1"/>
  <c r="T36" i="61"/>
  <c r="T44" i="61"/>
  <c r="T49" i="61"/>
  <c r="T66" i="61"/>
  <c r="T65" i="61" s="1"/>
  <c r="W30" i="61"/>
  <c r="W36" i="61"/>
  <c r="W44" i="61"/>
  <c r="W49" i="61"/>
  <c r="W66" i="61"/>
  <c r="W65" i="61" s="1"/>
  <c r="AE74" i="61"/>
  <c r="AE62" i="61"/>
  <c r="D44" i="85" s="1"/>
  <c r="AD62" i="61"/>
  <c r="D43" i="85" s="1"/>
  <c r="AE55" i="61"/>
  <c r="D42" i="85" s="1"/>
  <c r="AD55" i="61"/>
  <c r="D41" i="85" s="1"/>
  <c r="D37" i="85"/>
  <c r="D36" i="85"/>
  <c r="F57" i="83"/>
  <c r="G56" i="83"/>
  <c r="I56" i="83" s="1"/>
  <c r="G55" i="83"/>
  <c r="I55" i="83" s="1"/>
  <c r="G54" i="83"/>
  <c r="I54" i="83" s="1"/>
  <c r="G53" i="83"/>
  <c r="I53" i="83" s="1"/>
  <c r="G52" i="83"/>
  <c r="I52" i="83" s="1"/>
  <c r="G51" i="83"/>
  <c r="I51" i="83" s="1"/>
  <c r="G50" i="83"/>
  <c r="I50" i="83" s="1"/>
  <c r="G49" i="83"/>
  <c r="I49" i="83" s="1"/>
  <c r="G48" i="83"/>
  <c r="I48" i="83" s="1"/>
  <c r="G47" i="83"/>
  <c r="I47" i="83" s="1"/>
  <c r="F39" i="83"/>
  <c r="E39" i="83"/>
  <c r="G38" i="83"/>
  <c r="G37" i="83"/>
  <c r="G36" i="83"/>
  <c r="G35" i="83"/>
  <c r="G34" i="83"/>
  <c r="G33" i="83"/>
  <c r="G32" i="83"/>
  <c r="G31" i="83"/>
  <c r="G30" i="83"/>
  <c r="G29" i="83"/>
  <c r="F20" i="83"/>
  <c r="E20" i="83"/>
  <c r="O25" i="62"/>
  <c r="P25" i="62"/>
  <c r="N25" i="62"/>
  <c r="O52" i="62"/>
  <c r="P52" i="62"/>
  <c r="N52" i="62"/>
  <c r="Q17" i="62"/>
  <c r="G30" i="80"/>
  <c r="H33" i="80" s="1"/>
  <c r="H140" i="78"/>
  <c r="C20" i="4"/>
  <c r="AD52" i="61"/>
  <c r="F12" i="27"/>
  <c r="G12" i="27"/>
  <c r="G11" i="27" s="1"/>
  <c r="D10" i="85" s="1"/>
  <c r="H12" i="27"/>
  <c r="H11" i="27" s="1"/>
  <c r="D11" i="85" s="1"/>
  <c r="I13" i="27"/>
  <c r="I14" i="27"/>
  <c r="I15" i="27"/>
  <c r="I16" i="27"/>
  <c r="I17" i="27"/>
  <c r="I18" i="27"/>
  <c r="I19" i="27"/>
  <c r="I20" i="27"/>
  <c r="F21" i="27"/>
  <c r="G21" i="27"/>
  <c r="H21" i="27"/>
  <c r="I22" i="27"/>
  <c r="I23" i="27"/>
  <c r="I24" i="27"/>
  <c r="I25" i="27"/>
  <c r="F27" i="27"/>
  <c r="F26" i="27" s="1"/>
  <c r="G27" i="27"/>
  <c r="G26" i="27" s="1"/>
  <c r="D13" i="85" s="1"/>
  <c r="H27" i="27"/>
  <c r="H26" i="27" s="1"/>
  <c r="D14" i="85" s="1"/>
  <c r="I28" i="27"/>
  <c r="I29" i="27"/>
  <c r="I30" i="27"/>
  <c r="I31" i="27"/>
  <c r="I32" i="27"/>
  <c r="I33" i="27"/>
  <c r="I34" i="27"/>
  <c r="F36" i="27"/>
  <c r="G36" i="27"/>
  <c r="G35" i="27" s="1"/>
  <c r="H36" i="27"/>
  <c r="H35" i="27" s="1"/>
  <c r="I37" i="27"/>
  <c r="I38" i="27"/>
  <c r="I39" i="27"/>
  <c r="I40" i="27"/>
  <c r="I41" i="27"/>
  <c r="I42" i="27"/>
  <c r="I43" i="27"/>
  <c r="I44" i="27"/>
  <c r="F45" i="27"/>
  <c r="G45" i="27"/>
  <c r="H45" i="27"/>
  <c r="I46" i="27"/>
  <c r="I47" i="27"/>
  <c r="I48" i="27"/>
  <c r="I49" i="27"/>
  <c r="F51" i="27"/>
  <c r="G51" i="27"/>
  <c r="G50" i="27" s="1"/>
  <c r="D19" i="85" s="1"/>
  <c r="H51" i="27"/>
  <c r="H50" i="27" s="1"/>
  <c r="D20" i="85" s="1"/>
  <c r="I52" i="27"/>
  <c r="I53" i="27"/>
  <c r="I54" i="27"/>
  <c r="I55" i="27"/>
  <c r="I56" i="27"/>
  <c r="I57" i="27"/>
  <c r="I58" i="27"/>
  <c r="I59" i="27"/>
  <c r="F60" i="27"/>
  <c r="G60" i="27"/>
  <c r="I60" i="27" s="1"/>
  <c r="H60" i="27"/>
  <c r="I61" i="27"/>
  <c r="I62" i="27"/>
  <c r="I63" i="27"/>
  <c r="I64" i="27"/>
  <c r="F68" i="27"/>
  <c r="G68" i="27"/>
  <c r="H68" i="27"/>
  <c r="F69" i="27"/>
  <c r="G69" i="27"/>
  <c r="H69" i="27"/>
  <c r="I2747" i="34" s="1"/>
  <c r="F70" i="27"/>
  <c r="G70" i="27"/>
  <c r="H70" i="27"/>
  <c r="F71" i="27"/>
  <c r="G71" i="27"/>
  <c r="H71" i="27"/>
  <c r="F72" i="27"/>
  <c r="G72" i="27"/>
  <c r="H72" i="27"/>
  <c r="F73" i="27"/>
  <c r="G73" i="27"/>
  <c r="H73" i="27"/>
  <c r="I2751" i="34" s="1"/>
  <c r="F74" i="27"/>
  <c r="G74" i="27"/>
  <c r="H74" i="27"/>
  <c r="F75" i="27"/>
  <c r="G75" i="27"/>
  <c r="H75" i="27"/>
  <c r="F77" i="27"/>
  <c r="G77" i="27"/>
  <c r="H77" i="27"/>
  <c r="F78" i="27"/>
  <c r="G78" i="27"/>
  <c r="H78" i="27"/>
  <c r="F79" i="27"/>
  <c r="G79" i="27"/>
  <c r="H79" i="27"/>
  <c r="F80" i="27"/>
  <c r="G80" i="27"/>
  <c r="H80" i="27"/>
  <c r="F35" i="27"/>
  <c r="I21" i="27"/>
  <c r="F11" i="27"/>
  <c r="D9" i="85" s="1"/>
  <c r="K23" i="58"/>
  <c r="L52" i="29"/>
  <c r="L51" i="29"/>
  <c r="L50" i="29"/>
  <c r="L48" i="29"/>
  <c r="L47" i="29"/>
  <c r="L46" i="29"/>
  <c r="F52" i="30"/>
  <c r="F51" i="30"/>
  <c r="F50" i="30"/>
  <c r="F48" i="30"/>
  <c r="F46" i="30"/>
  <c r="F47" i="30"/>
  <c r="D614" i="34"/>
  <c r="E614" i="34"/>
  <c r="F3158" i="34"/>
  <c r="F3157" i="34"/>
  <c r="F3156" i="34"/>
  <c r="F3155" i="34"/>
  <c r="F3154" i="34"/>
  <c r="F3153" i="34"/>
  <c r="F3152" i="34"/>
  <c r="F3151" i="34"/>
  <c r="F3150" i="34"/>
  <c r="F3149" i="34"/>
  <c r="F3148" i="34"/>
  <c r="F3147" i="34"/>
  <c r="F3146" i="34"/>
  <c r="F3145" i="34"/>
  <c r="F3144" i="34"/>
  <c r="F3143" i="34"/>
  <c r="F3142" i="34"/>
  <c r="F3141" i="34"/>
  <c r="F3140" i="34"/>
  <c r="F3139" i="34"/>
  <c r="F3138" i="34"/>
  <c r="F3137" i="34"/>
  <c r="F3136" i="34"/>
  <c r="F3135" i="34"/>
  <c r="F3134" i="34"/>
  <c r="F3133" i="34"/>
  <c r="F3132" i="34"/>
  <c r="F3131" i="34"/>
  <c r="F3130" i="34"/>
  <c r="F3129" i="34"/>
  <c r="F3128" i="34"/>
  <c r="F3127" i="34"/>
  <c r="F3126" i="34"/>
  <c r="F3125" i="34"/>
  <c r="F3124" i="34"/>
  <c r="F3123" i="34"/>
  <c r="F3122" i="34"/>
  <c r="F3121" i="34"/>
  <c r="F3120" i="34"/>
  <c r="F3119" i="34"/>
  <c r="F3118" i="34"/>
  <c r="F3117" i="34"/>
  <c r="F3116" i="34"/>
  <c r="F3115" i="34"/>
  <c r="F3114" i="34"/>
  <c r="F3113" i="34"/>
  <c r="F3112" i="34"/>
  <c r="F3111" i="34"/>
  <c r="F3110" i="34"/>
  <c r="F3109" i="34"/>
  <c r="F3108" i="34"/>
  <c r="F3107" i="34"/>
  <c r="F3106" i="34"/>
  <c r="F3105" i="34"/>
  <c r="F3104" i="34"/>
  <c r="F3103" i="34"/>
  <c r="F3102" i="34"/>
  <c r="F3101" i="34"/>
  <c r="F3100" i="34"/>
  <c r="F3099" i="34"/>
  <c r="F3098" i="34"/>
  <c r="F3097" i="34"/>
  <c r="F3096" i="34"/>
  <c r="F3095" i="34"/>
  <c r="F3094" i="34"/>
  <c r="F3093" i="34"/>
  <c r="F3092" i="34"/>
  <c r="F3091" i="34"/>
  <c r="F3090" i="34"/>
  <c r="F3089" i="34"/>
  <c r="F3088" i="34"/>
  <c r="F3087" i="34"/>
  <c r="F3086" i="34"/>
  <c r="F3085" i="34"/>
  <c r="F3084" i="34"/>
  <c r="F3083" i="34"/>
  <c r="F3082" i="34"/>
  <c r="F3081" i="34"/>
  <c r="F3080" i="34"/>
  <c r="F3079" i="34"/>
  <c r="F3078" i="34"/>
  <c r="F3077" i="34"/>
  <c r="F3076" i="34"/>
  <c r="F3075" i="34"/>
  <c r="F3074" i="34"/>
  <c r="F3073" i="34"/>
  <c r="F3072" i="34"/>
  <c r="F3071" i="34"/>
  <c r="F3070" i="34"/>
  <c r="F3069" i="34"/>
  <c r="F3068" i="34"/>
  <c r="F3067" i="34"/>
  <c r="F3066" i="34"/>
  <c r="F3065" i="34"/>
  <c r="F3064" i="34"/>
  <c r="F3063" i="34"/>
  <c r="F3062" i="34"/>
  <c r="F3061" i="34"/>
  <c r="F3060" i="34"/>
  <c r="F3059" i="34"/>
  <c r="I3058" i="34"/>
  <c r="E3058" i="34"/>
  <c r="D3058" i="34"/>
  <c r="F3057" i="34"/>
  <c r="F3056" i="34"/>
  <c r="F3055" i="34"/>
  <c r="F3054" i="34"/>
  <c r="F3053" i="34"/>
  <c r="F3052" i="34"/>
  <c r="F3051" i="34"/>
  <c r="F3050" i="34"/>
  <c r="F3049" i="34"/>
  <c r="F3048" i="34"/>
  <c r="F3047" i="34"/>
  <c r="F3046" i="34"/>
  <c r="F3045" i="34"/>
  <c r="F3044" i="34"/>
  <c r="F3043" i="34"/>
  <c r="F3042" i="34"/>
  <c r="F3041" i="34"/>
  <c r="F3040" i="34"/>
  <c r="F3039" i="34"/>
  <c r="F3038" i="34"/>
  <c r="F3037" i="34"/>
  <c r="F3036" i="34"/>
  <c r="F3035" i="34"/>
  <c r="F3034" i="34"/>
  <c r="F3033" i="34"/>
  <c r="F3032" i="34"/>
  <c r="F3031" i="34"/>
  <c r="F3030" i="34"/>
  <c r="F3029" i="34"/>
  <c r="F3028" i="34"/>
  <c r="F3027" i="34"/>
  <c r="F3026" i="34"/>
  <c r="F3025" i="34"/>
  <c r="F3024" i="34"/>
  <c r="F3023" i="34"/>
  <c r="F3022" i="34"/>
  <c r="F3021" i="34"/>
  <c r="F3020" i="34"/>
  <c r="F3019" i="34"/>
  <c r="F3018" i="34"/>
  <c r="F3017" i="34"/>
  <c r="F3016" i="34"/>
  <c r="F3015" i="34"/>
  <c r="F3014" i="34"/>
  <c r="F3013" i="34"/>
  <c r="F3012" i="34"/>
  <c r="F3011" i="34"/>
  <c r="F3010" i="34"/>
  <c r="F3009" i="34"/>
  <c r="F3008" i="34"/>
  <c r="F3007" i="34"/>
  <c r="F3006" i="34"/>
  <c r="F3005" i="34"/>
  <c r="F3004" i="34"/>
  <c r="F3003" i="34"/>
  <c r="F3002" i="34"/>
  <c r="F3001" i="34"/>
  <c r="F3000" i="34"/>
  <c r="F2999" i="34"/>
  <c r="F2998" i="34"/>
  <c r="F2997" i="34"/>
  <c r="F2996" i="34"/>
  <c r="F2995" i="34"/>
  <c r="F2994" i="34"/>
  <c r="F2993" i="34"/>
  <c r="F2992" i="34"/>
  <c r="F2991" i="34"/>
  <c r="F2990" i="34"/>
  <c r="F2989" i="34"/>
  <c r="F2988" i="34"/>
  <c r="F2987" i="34"/>
  <c r="F2986" i="34"/>
  <c r="F2985" i="34"/>
  <c r="F2984" i="34"/>
  <c r="F2983" i="34"/>
  <c r="F2982" i="34"/>
  <c r="F2981" i="34"/>
  <c r="F2980" i="34"/>
  <c r="F2979" i="34"/>
  <c r="F2978" i="34"/>
  <c r="F2977" i="34"/>
  <c r="F2976" i="34"/>
  <c r="F2975" i="34"/>
  <c r="F2974" i="34"/>
  <c r="F2973" i="34"/>
  <c r="F2972" i="34"/>
  <c r="F2971" i="34"/>
  <c r="F2970" i="34"/>
  <c r="F2969" i="34"/>
  <c r="F2968" i="34"/>
  <c r="F2967" i="34"/>
  <c r="F2966" i="34"/>
  <c r="F2965" i="34"/>
  <c r="F2964" i="34"/>
  <c r="F2963" i="34"/>
  <c r="F2962" i="34"/>
  <c r="F2961" i="34"/>
  <c r="F2960" i="34"/>
  <c r="F2959" i="34"/>
  <c r="F2958" i="34"/>
  <c r="I2957" i="34"/>
  <c r="E2957" i="34"/>
  <c r="F2957" i="34" s="1"/>
  <c r="D2957" i="34"/>
  <c r="F2956" i="34"/>
  <c r="F2955" i="34"/>
  <c r="F2954" i="34"/>
  <c r="F2953" i="34"/>
  <c r="F2952" i="34"/>
  <c r="F2951" i="34"/>
  <c r="F2950" i="34"/>
  <c r="F2949" i="34"/>
  <c r="F2948" i="34"/>
  <c r="F2947" i="34"/>
  <c r="F2946" i="34"/>
  <c r="F2945" i="34"/>
  <c r="F2944" i="34"/>
  <c r="F2943" i="34"/>
  <c r="F2942" i="34"/>
  <c r="F2941" i="34"/>
  <c r="F2940" i="34"/>
  <c r="F2939" i="34"/>
  <c r="F2938" i="34"/>
  <c r="F2937" i="34"/>
  <c r="F2936" i="34"/>
  <c r="F2935" i="34"/>
  <c r="F2934" i="34"/>
  <c r="F2933" i="34"/>
  <c r="F2932" i="34"/>
  <c r="F2931" i="34"/>
  <c r="F2930" i="34"/>
  <c r="F2929" i="34"/>
  <c r="F2928" i="34"/>
  <c r="F2927" i="34"/>
  <c r="F2926" i="34"/>
  <c r="F2925" i="34"/>
  <c r="F2924" i="34"/>
  <c r="F2923" i="34"/>
  <c r="F2922" i="34"/>
  <c r="F2921" i="34"/>
  <c r="F2920" i="34"/>
  <c r="F2919" i="34"/>
  <c r="F2918" i="34"/>
  <c r="F2917" i="34"/>
  <c r="F2916" i="34"/>
  <c r="F2915" i="34"/>
  <c r="F2914" i="34"/>
  <c r="F2913" i="34"/>
  <c r="F2912" i="34"/>
  <c r="F2911" i="34"/>
  <c r="F2910" i="34"/>
  <c r="F2909" i="34"/>
  <c r="F2908" i="34"/>
  <c r="F2907" i="34"/>
  <c r="F2906" i="34"/>
  <c r="F2905" i="34"/>
  <c r="F2904" i="34"/>
  <c r="F2903" i="34"/>
  <c r="F2902" i="34"/>
  <c r="F2901" i="34"/>
  <c r="F2900" i="34"/>
  <c r="F2899" i="34"/>
  <c r="F2898" i="34"/>
  <c r="F2897" i="34"/>
  <c r="F2896" i="34"/>
  <c r="F2895" i="34"/>
  <c r="F2894" i="34"/>
  <c r="F2893" i="34"/>
  <c r="F2892" i="34"/>
  <c r="F2891" i="34"/>
  <c r="F2890" i="34"/>
  <c r="F2889" i="34"/>
  <c r="F2888" i="34"/>
  <c r="F2887" i="34"/>
  <c r="F2886" i="34"/>
  <c r="F2885" i="34"/>
  <c r="F2884" i="34"/>
  <c r="F2883" i="34"/>
  <c r="F2882" i="34"/>
  <c r="F2881" i="34"/>
  <c r="F2880" i="34"/>
  <c r="F2879" i="34"/>
  <c r="F2878" i="34"/>
  <c r="F2877" i="34"/>
  <c r="F2876" i="34"/>
  <c r="F2875" i="34"/>
  <c r="F2874" i="34"/>
  <c r="F2873" i="34"/>
  <c r="F2872" i="34"/>
  <c r="F2871" i="34"/>
  <c r="F2870" i="34"/>
  <c r="F2869" i="34"/>
  <c r="F2868" i="34"/>
  <c r="F2867" i="34"/>
  <c r="F2866" i="34"/>
  <c r="F2865" i="34"/>
  <c r="F2864" i="34"/>
  <c r="F2863" i="34"/>
  <c r="F2862" i="34"/>
  <c r="F2861" i="34"/>
  <c r="F2860" i="34"/>
  <c r="F2859" i="34"/>
  <c r="F2858" i="34"/>
  <c r="F2857" i="34"/>
  <c r="I2856" i="34"/>
  <c r="E2856" i="34"/>
  <c r="D2856" i="34"/>
  <c r="F2855" i="34"/>
  <c r="F2854" i="34"/>
  <c r="F2853" i="34"/>
  <c r="F2852" i="34"/>
  <c r="F2851" i="34"/>
  <c r="F2850" i="34"/>
  <c r="F2849" i="34"/>
  <c r="F2848" i="34"/>
  <c r="F2847" i="34"/>
  <c r="F2846" i="34"/>
  <c r="F2845" i="34"/>
  <c r="F2844" i="34"/>
  <c r="F2843" i="34"/>
  <c r="F2842" i="34"/>
  <c r="F2841" i="34"/>
  <c r="F2840" i="34"/>
  <c r="F2839" i="34"/>
  <c r="F2838" i="34"/>
  <c r="F2837" i="34"/>
  <c r="F2836" i="34"/>
  <c r="F2835" i="34"/>
  <c r="F2834" i="34"/>
  <c r="F2833" i="34"/>
  <c r="F2832" i="34"/>
  <c r="F2831" i="34"/>
  <c r="F2830" i="34"/>
  <c r="F2829" i="34"/>
  <c r="F2828" i="34"/>
  <c r="F2827" i="34"/>
  <c r="F2826" i="34"/>
  <c r="F2825" i="34"/>
  <c r="F2824" i="34"/>
  <c r="F2823" i="34"/>
  <c r="F2822" i="34"/>
  <c r="F2821" i="34"/>
  <c r="F2820" i="34"/>
  <c r="F2819" i="34"/>
  <c r="F2818" i="34"/>
  <c r="F2817" i="34"/>
  <c r="F2816" i="34"/>
  <c r="F2815" i="34"/>
  <c r="F2814" i="34"/>
  <c r="F2813" i="34"/>
  <c r="F2812" i="34"/>
  <c r="F2811" i="34"/>
  <c r="F2810" i="34"/>
  <c r="F2809" i="34"/>
  <c r="F2808" i="34"/>
  <c r="F2807" i="34"/>
  <c r="F2806" i="34"/>
  <c r="F2805" i="34"/>
  <c r="F2804" i="34"/>
  <c r="F2803" i="34"/>
  <c r="F2802" i="34"/>
  <c r="F2801" i="34"/>
  <c r="F2800" i="34"/>
  <c r="F2799" i="34"/>
  <c r="F2798" i="34"/>
  <c r="F2797" i="34"/>
  <c r="F2796" i="34"/>
  <c r="F2795" i="34"/>
  <c r="F2794" i="34"/>
  <c r="F2793" i="34"/>
  <c r="F2792" i="34"/>
  <c r="F2791" i="34"/>
  <c r="F2790" i="34"/>
  <c r="F2789" i="34"/>
  <c r="F2788" i="34"/>
  <c r="F2787" i="34"/>
  <c r="F2786" i="34"/>
  <c r="F2785" i="34"/>
  <c r="F2784" i="34"/>
  <c r="F2783" i="34"/>
  <c r="F2782" i="34"/>
  <c r="F2781" i="34"/>
  <c r="F2780" i="34"/>
  <c r="F2779" i="34"/>
  <c r="F2778" i="34"/>
  <c r="F2777" i="34"/>
  <c r="F2776" i="34"/>
  <c r="F2775" i="34"/>
  <c r="F2774" i="34"/>
  <c r="F2773" i="34"/>
  <c r="F2772" i="34"/>
  <c r="F2771" i="34"/>
  <c r="F2770" i="34"/>
  <c r="F2769" i="34"/>
  <c r="F2768" i="34"/>
  <c r="F2767" i="34"/>
  <c r="F2766" i="34"/>
  <c r="F2765" i="34"/>
  <c r="F2764" i="34"/>
  <c r="F2763" i="34"/>
  <c r="F2762" i="34"/>
  <c r="F2761" i="34"/>
  <c r="F2760" i="34"/>
  <c r="F2759" i="34"/>
  <c r="F2758" i="34"/>
  <c r="F2757" i="34"/>
  <c r="F2756" i="34"/>
  <c r="I2755" i="34"/>
  <c r="E2755" i="34"/>
  <c r="D2755" i="34"/>
  <c r="F2755" i="34" s="1"/>
  <c r="F2743" i="34"/>
  <c r="F2742" i="34"/>
  <c r="F2741" i="34"/>
  <c r="F2740" i="34"/>
  <c r="F2739" i="34"/>
  <c r="F2738" i="34"/>
  <c r="F2737" i="34"/>
  <c r="F2736" i="34"/>
  <c r="F2735" i="34"/>
  <c r="F2734" i="34"/>
  <c r="F2733" i="34"/>
  <c r="F2732" i="34"/>
  <c r="F2731" i="34"/>
  <c r="F2730" i="34"/>
  <c r="F2729" i="34"/>
  <c r="F2728" i="34"/>
  <c r="F2727" i="34"/>
  <c r="F2726" i="34"/>
  <c r="F2725" i="34"/>
  <c r="F2724" i="34"/>
  <c r="F2723" i="34"/>
  <c r="F2722" i="34"/>
  <c r="F2721" i="34"/>
  <c r="F2720" i="34"/>
  <c r="F2719" i="34"/>
  <c r="F2718" i="34"/>
  <c r="F2717" i="34"/>
  <c r="F2716" i="34"/>
  <c r="F2715" i="34"/>
  <c r="F2714" i="34"/>
  <c r="F2713" i="34"/>
  <c r="F2712" i="34"/>
  <c r="F2711" i="34"/>
  <c r="F2710" i="34"/>
  <c r="F2709" i="34"/>
  <c r="F2708" i="34"/>
  <c r="F2707" i="34"/>
  <c r="F2706" i="34"/>
  <c r="F2705" i="34"/>
  <c r="F2704" i="34"/>
  <c r="F2703" i="34"/>
  <c r="F2702" i="34"/>
  <c r="F2701" i="34"/>
  <c r="F2700" i="34"/>
  <c r="F2699" i="34"/>
  <c r="F2698" i="34"/>
  <c r="F2697" i="34"/>
  <c r="F2696" i="34"/>
  <c r="F2695" i="34"/>
  <c r="F2694" i="34"/>
  <c r="F2693" i="34"/>
  <c r="F2692" i="34"/>
  <c r="F2691" i="34"/>
  <c r="F2690" i="34"/>
  <c r="F2689" i="34"/>
  <c r="F2688" i="34"/>
  <c r="F2687" i="34"/>
  <c r="F2686" i="34"/>
  <c r="F2685" i="34"/>
  <c r="F2684" i="34"/>
  <c r="F2683" i="34"/>
  <c r="F2682" i="34"/>
  <c r="F2681" i="34"/>
  <c r="F2680" i="34"/>
  <c r="F2679" i="34"/>
  <c r="F2678" i="34"/>
  <c r="F2677" i="34"/>
  <c r="F2676" i="34"/>
  <c r="F2675" i="34"/>
  <c r="F2674" i="34"/>
  <c r="F2673" i="34"/>
  <c r="F2672" i="34"/>
  <c r="F2671" i="34"/>
  <c r="F2670" i="34"/>
  <c r="F2669" i="34"/>
  <c r="F2668" i="34"/>
  <c r="F2667" i="34"/>
  <c r="F2666" i="34"/>
  <c r="F2665" i="34"/>
  <c r="F2664" i="34"/>
  <c r="F2663" i="34"/>
  <c r="F2662" i="34"/>
  <c r="F2661" i="34"/>
  <c r="F2660" i="34"/>
  <c r="F2659" i="34"/>
  <c r="F2658" i="34"/>
  <c r="F2657" i="34"/>
  <c r="F2656" i="34"/>
  <c r="F2655" i="34"/>
  <c r="F2654" i="34"/>
  <c r="F2653" i="34"/>
  <c r="F2652" i="34"/>
  <c r="F2651" i="34"/>
  <c r="F2650" i="34"/>
  <c r="F2649" i="34"/>
  <c r="F2648" i="34"/>
  <c r="F2647" i="34"/>
  <c r="F2646" i="34"/>
  <c r="F2645" i="34"/>
  <c r="F2644" i="34"/>
  <c r="I2643" i="34"/>
  <c r="E2643" i="34"/>
  <c r="D2643" i="34"/>
  <c r="F2642" i="34"/>
  <c r="F2641" i="34"/>
  <c r="F2640" i="34"/>
  <c r="F2639" i="34"/>
  <c r="F2638" i="34"/>
  <c r="F2637" i="34"/>
  <c r="F2636" i="34"/>
  <c r="F2635" i="34"/>
  <c r="F2634" i="34"/>
  <c r="F2633" i="34"/>
  <c r="F2632" i="34"/>
  <c r="F2631" i="34"/>
  <c r="F2630" i="34"/>
  <c r="F2629" i="34"/>
  <c r="F2628" i="34"/>
  <c r="F2627" i="34"/>
  <c r="F2626" i="34"/>
  <c r="F2625" i="34"/>
  <c r="F2624" i="34"/>
  <c r="F2623" i="34"/>
  <c r="F2622" i="34"/>
  <c r="F2621" i="34"/>
  <c r="F2620" i="34"/>
  <c r="F2619" i="34"/>
  <c r="F2618" i="34"/>
  <c r="F2617" i="34"/>
  <c r="F2616" i="34"/>
  <c r="F2615" i="34"/>
  <c r="F2614" i="34"/>
  <c r="F2613" i="34"/>
  <c r="F2612" i="34"/>
  <c r="F2611" i="34"/>
  <c r="F2610" i="34"/>
  <c r="F2609" i="34"/>
  <c r="F2608" i="34"/>
  <c r="F2607" i="34"/>
  <c r="F2606" i="34"/>
  <c r="F2605" i="34"/>
  <c r="F2604" i="34"/>
  <c r="F2603" i="34"/>
  <c r="F2602" i="34"/>
  <c r="F2601" i="34"/>
  <c r="F2600" i="34"/>
  <c r="F2599" i="34"/>
  <c r="F2598" i="34"/>
  <c r="F2597" i="34"/>
  <c r="F2596" i="34"/>
  <c r="F2595" i="34"/>
  <c r="F2594" i="34"/>
  <c r="F2593" i="34"/>
  <c r="F2592" i="34"/>
  <c r="F2591" i="34"/>
  <c r="F2590" i="34"/>
  <c r="F2589" i="34"/>
  <c r="F2588" i="34"/>
  <c r="F2587" i="34"/>
  <c r="F2586" i="34"/>
  <c r="F2585" i="34"/>
  <c r="F2584" i="34"/>
  <c r="F2583" i="34"/>
  <c r="F2582" i="34"/>
  <c r="F2581" i="34"/>
  <c r="F2580" i="34"/>
  <c r="F2579" i="34"/>
  <c r="F2578" i="34"/>
  <c r="F2577" i="34"/>
  <c r="F2576" i="34"/>
  <c r="F2575" i="34"/>
  <c r="F2574" i="34"/>
  <c r="F2573" i="34"/>
  <c r="F2572" i="34"/>
  <c r="F2571" i="34"/>
  <c r="F2570" i="34"/>
  <c r="F2569" i="34"/>
  <c r="F2568" i="34"/>
  <c r="F2567" i="34"/>
  <c r="F2566" i="34"/>
  <c r="F2565" i="34"/>
  <c r="F2564" i="34"/>
  <c r="F2563" i="34"/>
  <c r="F2562" i="34"/>
  <c r="F2561" i="34"/>
  <c r="F2560" i="34"/>
  <c r="F2559" i="34"/>
  <c r="F2558" i="34"/>
  <c r="F2557" i="34"/>
  <c r="F2556" i="34"/>
  <c r="F2555" i="34"/>
  <c r="F2554" i="34"/>
  <c r="F2553" i="34"/>
  <c r="F2552" i="34"/>
  <c r="F2551" i="34"/>
  <c r="F2550" i="34"/>
  <c r="F2549" i="34"/>
  <c r="F2548" i="34"/>
  <c r="F2547" i="34"/>
  <c r="F2546" i="34"/>
  <c r="F2545" i="34"/>
  <c r="F2544" i="34"/>
  <c r="F2543" i="34"/>
  <c r="I2542" i="34"/>
  <c r="E2542" i="34"/>
  <c r="D2542" i="34"/>
  <c r="F2541" i="34"/>
  <c r="F2540" i="34"/>
  <c r="F2539" i="34"/>
  <c r="F2538" i="34"/>
  <c r="F2537" i="34"/>
  <c r="F2536" i="34"/>
  <c r="F2535" i="34"/>
  <c r="F2534" i="34"/>
  <c r="F2533" i="34"/>
  <c r="F2532" i="34"/>
  <c r="F2531" i="34"/>
  <c r="F2530" i="34"/>
  <c r="F2529" i="34"/>
  <c r="F2528" i="34"/>
  <c r="F2527" i="34"/>
  <c r="F2526" i="34"/>
  <c r="F2525" i="34"/>
  <c r="F2524" i="34"/>
  <c r="F2523" i="34"/>
  <c r="F2522" i="34"/>
  <c r="F2521" i="34"/>
  <c r="F2520" i="34"/>
  <c r="F2519" i="34"/>
  <c r="F2518" i="34"/>
  <c r="F2517" i="34"/>
  <c r="F2516" i="34"/>
  <c r="F2515" i="34"/>
  <c r="F2514" i="34"/>
  <c r="F2513" i="34"/>
  <c r="F2512" i="34"/>
  <c r="F2511" i="34"/>
  <c r="F2510" i="34"/>
  <c r="F2509" i="34"/>
  <c r="F2508" i="34"/>
  <c r="F2507" i="34"/>
  <c r="F2506" i="34"/>
  <c r="F2505" i="34"/>
  <c r="F2504" i="34"/>
  <c r="F2503" i="34"/>
  <c r="F2502" i="34"/>
  <c r="F2501" i="34"/>
  <c r="F2500" i="34"/>
  <c r="F2499" i="34"/>
  <c r="F2498" i="34"/>
  <c r="F2497" i="34"/>
  <c r="F2496" i="34"/>
  <c r="F2495" i="34"/>
  <c r="F2494" i="34"/>
  <c r="F2493" i="34"/>
  <c r="F2492" i="34"/>
  <c r="F2491" i="34"/>
  <c r="F2490" i="34"/>
  <c r="F2489" i="34"/>
  <c r="F2488" i="34"/>
  <c r="F2487" i="34"/>
  <c r="F2486" i="34"/>
  <c r="F2485" i="34"/>
  <c r="F2484" i="34"/>
  <c r="F2483" i="34"/>
  <c r="F2482" i="34"/>
  <c r="F2481" i="34"/>
  <c r="F2480" i="34"/>
  <c r="F2479" i="34"/>
  <c r="F2478" i="34"/>
  <c r="F2477" i="34"/>
  <c r="F2476" i="34"/>
  <c r="F2475" i="34"/>
  <c r="F2474" i="34"/>
  <c r="F2473" i="34"/>
  <c r="F2472" i="34"/>
  <c r="F2471" i="34"/>
  <c r="F2470" i="34"/>
  <c r="F2469" i="34"/>
  <c r="F2468" i="34"/>
  <c r="F2467" i="34"/>
  <c r="F2466" i="34"/>
  <c r="F2465" i="34"/>
  <c r="F2464" i="34"/>
  <c r="F2463" i="34"/>
  <c r="F2462" i="34"/>
  <c r="F2461" i="34"/>
  <c r="F2460" i="34"/>
  <c r="F2459" i="34"/>
  <c r="F2458" i="34"/>
  <c r="F2457" i="34"/>
  <c r="F2456" i="34"/>
  <c r="F2455" i="34"/>
  <c r="F2454" i="34"/>
  <c r="F2453" i="34"/>
  <c r="F2452" i="34"/>
  <c r="F2451" i="34"/>
  <c r="F2450" i="34"/>
  <c r="F2449" i="34"/>
  <c r="F2448" i="34"/>
  <c r="F2447" i="34"/>
  <c r="F2446" i="34"/>
  <c r="F2445" i="34"/>
  <c r="F2444" i="34"/>
  <c r="F2443" i="34"/>
  <c r="F2442" i="34"/>
  <c r="I2441" i="34"/>
  <c r="E2441" i="34"/>
  <c r="D2441" i="34"/>
  <c r="F2440" i="34"/>
  <c r="F2439" i="34"/>
  <c r="F2438" i="34"/>
  <c r="F2437" i="34"/>
  <c r="F2436" i="34"/>
  <c r="F2435" i="34"/>
  <c r="F2434" i="34"/>
  <c r="F2433" i="34"/>
  <c r="F2432" i="34"/>
  <c r="F2431" i="34"/>
  <c r="F2430" i="34"/>
  <c r="F2429" i="34"/>
  <c r="F2428" i="34"/>
  <c r="F2427" i="34"/>
  <c r="F2426" i="34"/>
  <c r="F2425" i="34"/>
  <c r="F2424" i="34"/>
  <c r="F2423" i="34"/>
  <c r="F2422" i="34"/>
  <c r="F2421" i="34"/>
  <c r="F2420" i="34"/>
  <c r="F2419" i="34"/>
  <c r="F2418" i="34"/>
  <c r="F2417" i="34"/>
  <c r="F2416" i="34"/>
  <c r="F2415" i="34"/>
  <c r="F2414" i="34"/>
  <c r="F2413" i="34"/>
  <c r="F2412" i="34"/>
  <c r="F2411" i="34"/>
  <c r="F2410" i="34"/>
  <c r="F2409" i="34"/>
  <c r="F2408" i="34"/>
  <c r="F2407" i="34"/>
  <c r="F2406" i="34"/>
  <c r="F2405" i="34"/>
  <c r="F2404" i="34"/>
  <c r="F2403" i="34"/>
  <c r="F2402" i="34"/>
  <c r="F2401" i="34"/>
  <c r="F2400" i="34"/>
  <c r="F2399" i="34"/>
  <c r="F2398" i="34"/>
  <c r="F2397" i="34"/>
  <c r="F2396" i="34"/>
  <c r="F2395" i="34"/>
  <c r="F2394" i="34"/>
  <c r="F2393" i="34"/>
  <c r="F2392" i="34"/>
  <c r="F2391" i="34"/>
  <c r="F2390" i="34"/>
  <c r="F2389" i="34"/>
  <c r="F2388" i="34"/>
  <c r="F2387" i="34"/>
  <c r="F2386" i="34"/>
  <c r="F2385" i="34"/>
  <c r="F2384" i="34"/>
  <c r="F2383" i="34"/>
  <c r="F2382" i="34"/>
  <c r="F2381" i="34"/>
  <c r="F2380" i="34"/>
  <c r="F2379" i="34"/>
  <c r="F2378" i="34"/>
  <c r="F2377" i="34"/>
  <c r="F2376" i="34"/>
  <c r="F2375" i="34"/>
  <c r="F2374" i="34"/>
  <c r="F2373" i="34"/>
  <c r="F2372" i="34"/>
  <c r="F2371" i="34"/>
  <c r="F2370" i="34"/>
  <c r="F2369" i="34"/>
  <c r="F2368" i="34"/>
  <c r="F2367" i="34"/>
  <c r="F2366" i="34"/>
  <c r="F2365" i="34"/>
  <c r="F2364" i="34"/>
  <c r="F2363" i="34"/>
  <c r="F2362" i="34"/>
  <c r="F2361" i="34"/>
  <c r="F2360" i="34"/>
  <c r="F2359" i="34"/>
  <c r="F2358" i="34"/>
  <c r="F2357" i="34"/>
  <c r="F2356" i="34"/>
  <c r="F2355" i="34"/>
  <c r="F2354" i="34"/>
  <c r="F2353" i="34"/>
  <c r="F2352" i="34"/>
  <c r="F2351" i="34"/>
  <c r="F2350" i="34"/>
  <c r="F2349" i="34"/>
  <c r="F2348" i="34"/>
  <c r="F2347" i="34"/>
  <c r="F2346" i="34"/>
  <c r="F2345" i="34"/>
  <c r="F2344" i="34"/>
  <c r="F2343" i="34"/>
  <c r="F2342" i="34"/>
  <c r="F2341" i="34"/>
  <c r="I2340" i="34"/>
  <c r="E2340" i="34"/>
  <c r="D2340" i="34"/>
  <c r="F2339" i="34"/>
  <c r="F2338" i="34"/>
  <c r="F2337" i="34"/>
  <c r="F2336" i="34"/>
  <c r="F2335" i="34"/>
  <c r="F2334" i="34"/>
  <c r="F2333" i="34"/>
  <c r="F2332" i="34"/>
  <c r="F2331" i="34"/>
  <c r="F2330" i="34"/>
  <c r="F2329" i="34"/>
  <c r="F2328" i="34"/>
  <c r="F2327" i="34"/>
  <c r="F2326" i="34"/>
  <c r="F2325" i="34"/>
  <c r="F2324" i="34"/>
  <c r="F2323" i="34"/>
  <c r="F2322" i="34"/>
  <c r="F2321" i="34"/>
  <c r="F2320" i="34"/>
  <c r="F2319" i="34"/>
  <c r="F2318" i="34"/>
  <c r="F2317" i="34"/>
  <c r="F2316" i="34"/>
  <c r="F2315" i="34"/>
  <c r="F2314" i="34"/>
  <c r="F2313" i="34"/>
  <c r="F2312" i="34"/>
  <c r="F2311" i="34"/>
  <c r="F2310" i="34"/>
  <c r="F2309" i="34"/>
  <c r="F2308" i="34"/>
  <c r="F2307" i="34"/>
  <c r="F2306" i="34"/>
  <c r="F2305" i="34"/>
  <c r="F2304" i="34"/>
  <c r="F2303" i="34"/>
  <c r="F2302" i="34"/>
  <c r="F2301" i="34"/>
  <c r="F2300" i="34"/>
  <c r="F2299" i="34"/>
  <c r="F2298" i="34"/>
  <c r="F2297" i="34"/>
  <c r="F2296" i="34"/>
  <c r="F2295" i="34"/>
  <c r="F2294" i="34"/>
  <c r="F2293" i="34"/>
  <c r="F2292" i="34"/>
  <c r="F2291" i="34"/>
  <c r="F2290" i="34"/>
  <c r="F2289" i="34"/>
  <c r="F2288" i="34"/>
  <c r="F2287" i="34"/>
  <c r="F2286" i="34"/>
  <c r="F2285" i="34"/>
  <c r="F2284" i="34"/>
  <c r="F2283" i="34"/>
  <c r="F2282" i="34"/>
  <c r="F2281" i="34"/>
  <c r="F2280" i="34"/>
  <c r="F2279" i="34"/>
  <c r="F2278" i="34"/>
  <c r="F2277" i="34"/>
  <c r="F2276" i="34"/>
  <c r="F2275" i="34"/>
  <c r="F2274" i="34"/>
  <c r="F2273" i="34"/>
  <c r="F2272" i="34"/>
  <c r="F2271" i="34"/>
  <c r="F2270" i="34"/>
  <c r="F2269" i="34"/>
  <c r="F2268" i="34"/>
  <c r="F2267" i="34"/>
  <c r="F2266" i="34"/>
  <c r="F2265" i="34"/>
  <c r="F2264" i="34"/>
  <c r="F2263" i="34"/>
  <c r="F2262" i="34"/>
  <c r="F2261" i="34"/>
  <c r="F2260" i="34"/>
  <c r="F2259" i="34"/>
  <c r="F2258" i="34"/>
  <c r="F2257" i="34"/>
  <c r="F2256" i="34"/>
  <c r="F2255" i="34"/>
  <c r="F2254" i="34"/>
  <c r="F2253" i="34"/>
  <c r="F2252" i="34"/>
  <c r="F2251" i="34"/>
  <c r="F2250" i="34"/>
  <c r="F2249" i="34"/>
  <c r="F2248" i="34"/>
  <c r="F2247" i="34"/>
  <c r="F2246" i="34"/>
  <c r="F2245" i="34"/>
  <c r="F2244" i="34"/>
  <c r="F2243" i="34"/>
  <c r="F2242" i="34"/>
  <c r="F2241" i="34"/>
  <c r="F2240" i="34"/>
  <c r="I2239" i="34"/>
  <c r="E2239" i="34"/>
  <c r="D2239" i="34"/>
  <c r="F2238" i="34"/>
  <c r="F2237" i="34"/>
  <c r="F2236" i="34"/>
  <c r="F2235" i="34"/>
  <c r="F2234" i="34"/>
  <c r="F2233" i="34"/>
  <c r="F2232" i="34"/>
  <c r="F2231" i="34"/>
  <c r="F2230" i="34"/>
  <c r="F2229" i="34"/>
  <c r="F2228" i="34"/>
  <c r="F2227" i="34"/>
  <c r="F2226" i="34"/>
  <c r="F2225" i="34"/>
  <c r="F2224" i="34"/>
  <c r="F2223" i="34"/>
  <c r="F2222" i="34"/>
  <c r="F2221" i="34"/>
  <c r="F2220" i="34"/>
  <c r="F2219" i="34"/>
  <c r="F2218" i="34"/>
  <c r="F2217" i="34"/>
  <c r="F2216" i="34"/>
  <c r="F2215" i="34"/>
  <c r="F2214" i="34"/>
  <c r="F2213" i="34"/>
  <c r="F2212" i="34"/>
  <c r="F2211" i="34"/>
  <c r="F2210" i="34"/>
  <c r="F2209" i="34"/>
  <c r="F2208" i="34"/>
  <c r="F2207" i="34"/>
  <c r="F2206" i="34"/>
  <c r="F2205" i="34"/>
  <c r="F2204" i="34"/>
  <c r="F2203" i="34"/>
  <c r="F2202" i="34"/>
  <c r="F2201" i="34"/>
  <c r="F2200" i="34"/>
  <c r="F2199" i="34"/>
  <c r="F2198" i="34"/>
  <c r="F2197" i="34"/>
  <c r="F2196" i="34"/>
  <c r="F2195" i="34"/>
  <c r="F2194" i="34"/>
  <c r="F2193" i="34"/>
  <c r="F2192" i="34"/>
  <c r="F2191" i="34"/>
  <c r="F2190" i="34"/>
  <c r="F2189" i="34"/>
  <c r="F2188" i="34"/>
  <c r="F2187" i="34"/>
  <c r="F2186" i="34"/>
  <c r="F2185" i="34"/>
  <c r="F2184" i="34"/>
  <c r="F2183" i="34"/>
  <c r="F2182" i="34"/>
  <c r="F2181" i="34"/>
  <c r="F2180" i="34"/>
  <c r="F2179" i="34"/>
  <c r="F2178" i="34"/>
  <c r="F2177" i="34"/>
  <c r="F2176" i="34"/>
  <c r="F2175" i="34"/>
  <c r="F2174" i="34"/>
  <c r="F2173" i="34"/>
  <c r="F2172" i="34"/>
  <c r="F2171" i="34"/>
  <c r="F2170" i="34"/>
  <c r="F2169" i="34"/>
  <c r="F2168" i="34"/>
  <c r="F2167" i="34"/>
  <c r="F2166" i="34"/>
  <c r="F2165" i="34"/>
  <c r="F2164" i="34"/>
  <c r="F2163" i="34"/>
  <c r="F2162" i="34"/>
  <c r="F2161" i="34"/>
  <c r="F2160" i="34"/>
  <c r="F2159" i="34"/>
  <c r="F2158" i="34"/>
  <c r="F2157" i="34"/>
  <c r="F2156" i="34"/>
  <c r="F2155" i="34"/>
  <c r="F2154" i="34"/>
  <c r="F2153" i="34"/>
  <c r="F2152" i="34"/>
  <c r="F2151" i="34"/>
  <c r="F2150" i="34"/>
  <c r="F2149" i="34"/>
  <c r="F2148" i="34"/>
  <c r="F2147" i="34"/>
  <c r="F2146" i="34"/>
  <c r="F2145" i="34"/>
  <c r="F2144" i="34"/>
  <c r="F2143" i="34"/>
  <c r="F2142" i="34"/>
  <c r="F2141" i="34"/>
  <c r="F2140" i="34"/>
  <c r="F2139" i="34"/>
  <c r="I2138" i="34"/>
  <c r="E2138" i="34"/>
  <c r="D2138" i="34"/>
  <c r="F2137" i="34"/>
  <c r="F2136" i="34"/>
  <c r="F2135" i="34"/>
  <c r="F2134" i="34"/>
  <c r="F2133" i="34"/>
  <c r="F2132" i="34"/>
  <c r="F2131" i="34"/>
  <c r="F2130" i="34"/>
  <c r="F2129" i="34"/>
  <c r="F2128" i="34"/>
  <c r="F2127" i="34"/>
  <c r="F2126" i="34"/>
  <c r="F2125" i="34"/>
  <c r="F2124" i="34"/>
  <c r="F2123" i="34"/>
  <c r="F2122" i="34"/>
  <c r="F2121" i="34"/>
  <c r="F2120" i="34"/>
  <c r="F2119" i="34"/>
  <c r="F2118" i="34"/>
  <c r="F2117" i="34"/>
  <c r="F2116" i="34"/>
  <c r="F2115" i="34"/>
  <c r="F2114" i="34"/>
  <c r="F2113" i="34"/>
  <c r="F2112" i="34"/>
  <c r="F2111" i="34"/>
  <c r="F2110" i="34"/>
  <c r="F2109" i="34"/>
  <c r="F2108" i="34"/>
  <c r="F2107" i="34"/>
  <c r="F2106" i="34"/>
  <c r="F2105" i="34"/>
  <c r="F2104" i="34"/>
  <c r="F2103" i="34"/>
  <c r="F2102" i="34"/>
  <c r="F2101" i="34"/>
  <c r="F2100" i="34"/>
  <c r="F2099" i="34"/>
  <c r="F2098" i="34"/>
  <c r="F2097" i="34"/>
  <c r="F2096" i="34"/>
  <c r="F2095" i="34"/>
  <c r="F2094" i="34"/>
  <c r="F2093" i="34"/>
  <c r="F2092" i="34"/>
  <c r="F2091" i="34"/>
  <c r="F2090" i="34"/>
  <c r="F2089" i="34"/>
  <c r="F2088" i="34"/>
  <c r="F2087" i="34"/>
  <c r="F2086" i="34"/>
  <c r="F2085" i="34"/>
  <c r="F2084" i="34"/>
  <c r="F2083" i="34"/>
  <c r="F2082" i="34"/>
  <c r="F2081" i="34"/>
  <c r="F2080" i="34"/>
  <c r="F2079" i="34"/>
  <c r="F2078" i="34"/>
  <c r="F2077" i="34"/>
  <c r="F2076" i="34"/>
  <c r="F2075" i="34"/>
  <c r="F2074" i="34"/>
  <c r="F2073" i="34"/>
  <c r="F2072" i="34"/>
  <c r="F2071" i="34"/>
  <c r="F2070" i="34"/>
  <c r="F2069" i="34"/>
  <c r="F2068" i="34"/>
  <c r="F2067" i="34"/>
  <c r="F2066" i="34"/>
  <c r="F2065" i="34"/>
  <c r="F2064" i="34"/>
  <c r="F2063" i="34"/>
  <c r="F2062" i="34"/>
  <c r="F2061" i="34"/>
  <c r="F2060" i="34"/>
  <c r="F2059" i="34"/>
  <c r="F2058" i="34"/>
  <c r="F2057" i="34"/>
  <c r="F2056" i="34"/>
  <c r="F2055" i="34"/>
  <c r="F2054" i="34"/>
  <c r="F2053" i="34"/>
  <c r="F2052" i="34"/>
  <c r="F2051" i="34"/>
  <c r="F2050" i="34"/>
  <c r="F2049" i="34"/>
  <c r="F2048" i="34"/>
  <c r="F2047" i="34"/>
  <c r="F2046" i="34"/>
  <c r="F2045" i="34"/>
  <c r="F2044" i="34"/>
  <c r="F2043" i="34"/>
  <c r="F2042" i="34"/>
  <c r="F2041" i="34"/>
  <c r="F2040" i="34"/>
  <c r="F2039" i="34"/>
  <c r="F2038" i="34"/>
  <c r="I2037" i="34"/>
  <c r="E2037" i="34"/>
  <c r="D2037" i="34"/>
  <c r="F2033" i="34"/>
  <c r="F2032" i="34"/>
  <c r="F2031" i="34"/>
  <c r="F2030" i="34"/>
  <c r="F2029" i="34"/>
  <c r="F2028" i="34"/>
  <c r="F2027" i="34"/>
  <c r="F2026" i="34"/>
  <c r="F2025" i="34"/>
  <c r="F2024" i="34"/>
  <c r="F2023" i="34"/>
  <c r="F2022" i="34"/>
  <c r="F2021" i="34"/>
  <c r="F2020" i="34"/>
  <c r="F2019" i="34"/>
  <c r="F2018" i="34"/>
  <c r="F2017" i="34"/>
  <c r="F2016" i="34"/>
  <c r="F2015" i="34"/>
  <c r="F2014" i="34"/>
  <c r="F2013" i="34"/>
  <c r="F2012" i="34"/>
  <c r="F2011" i="34"/>
  <c r="F2010" i="34"/>
  <c r="F2009" i="34"/>
  <c r="F2008" i="34"/>
  <c r="F2007" i="34"/>
  <c r="F2006" i="34"/>
  <c r="F2005" i="34"/>
  <c r="F2004" i="34"/>
  <c r="F2003" i="34"/>
  <c r="F2002" i="34"/>
  <c r="F2001" i="34"/>
  <c r="F2000" i="34"/>
  <c r="F1999" i="34"/>
  <c r="F1998" i="34"/>
  <c r="F1997" i="34"/>
  <c r="F1996" i="34"/>
  <c r="F1995" i="34"/>
  <c r="F1994" i="34"/>
  <c r="F1993" i="34"/>
  <c r="F1992" i="34"/>
  <c r="F1991" i="34"/>
  <c r="F1990" i="34"/>
  <c r="F1989" i="34"/>
  <c r="F1988" i="34"/>
  <c r="F1987" i="34"/>
  <c r="F1986" i="34"/>
  <c r="F1985" i="34"/>
  <c r="F1984" i="34"/>
  <c r="F1983" i="34"/>
  <c r="F1982" i="34"/>
  <c r="F1981" i="34"/>
  <c r="F1980" i="34"/>
  <c r="F1979" i="34"/>
  <c r="F1978" i="34"/>
  <c r="F1977" i="34"/>
  <c r="F1976" i="34"/>
  <c r="F1975" i="34"/>
  <c r="F1974" i="34"/>
  <c r="F1973" i="34"/>
  <c r="F1972" i="34"/>
  <c r="F1971" i="34"/>
  <c r="F1970" i="34"/>
  <c r="F1969" i="34"/>
  <c r="F1968" i="34"/>
  <c r="F1967" i="34"/>
  <c r="F1966" i="34"/>
  <c r="F1965" i="34"/>
  <c r="F1964" i="34"/>
  <c r="F1963" i="34"/>
  <c r="F1962" i="34"/>
  <c r="F1961" i="34"/>
  <c r="F1960" i="34"/>
  <c r="F1959" i="34"/>
  <c r="F1958" i="34"/>
  <c r="F1957" i="34"/>
  <c r="F1956" i="34"/>
  <c r="F1955" i="34"/>
  <c r="F1954" i="34"/>
  <c r="F1953" i="34"/>
  <c r="F1952" i="34"/>
  <c r="F1951" i="34"/>
  <c r="F1950" i="34"/>
  <c r="F1949" i="34"/>
  <c r="F1948" i="34"/>
  <c r="F1947" i="34"/>
  <c r="F1946" i="34"/>
  <c r="F1945" i="34"/>
  <c r="F1944" i="34"/>
  <c r="F1943" i="34"/>
  <c r="F1942" i="34"/>
  <c r="F1941" i="34"/>
  <c r="F1940" i="34"/>
  <c r="F1939" i="34"/>
  <c r="F1938" i="34"/>
  <c r="F1937" i="34"/>
  <c r="F1936" i="34"/>
  <c r="F1935" i="34"/>
  <c r="F1934" i="34"/>
  <c r="I1933" i="34"/>
  <c r="E1933" i="34"/>
  <c r="D1933" i="34"/>
  <c r="F1932" i="34"/>
  <c r="F1931" i="34"/>
  <c r="F1930" i="34"/>
  <c r="F1929" i="34"/>
  <c r="F1928" i="34"/>
  <c r="F1927" i="34"/>
  <c r="F1926" i="34"/>
  <c r="F1925" i="34"/>
  <c r="F1924" i="34"/>
  <c r="F1923" i="34"/>
  <c r="F1922" i="34"/>
  <c r="F1921" i="34"/>
  <c r="F1920" i="34"/>
  <c r="F1919" i="34"/>
  <c r="F1918" i="34"/>
  <c r="F1917" i="34"/>
  <c r="F1916" i="34"/>
  <c r="F1915" i="34"/>
  <c r="F1914" i="34"/>
  <c r="F1913" i="34"/>
  <c r="F1912" i="34"/>
  <c r="F1911" i="34"/>
  <c r="F1910" i="34"/>
  <c r="F1909" i="34"/>
  <c r="F1908" i="34"/>
  <c r="F1907" i="34"/>
  <c r="F1906" i="34"/>
  <c r="F1905" i="34"/>
  <c r="F1904" i="34"/>
  <c r="F1903" i="34"/>
  <c r="F1902" i="34"/>
  <c r="F1901" i="34"/>
  <c r="F1900" i="34"/>
  <c r="F1899" i="34"/>
  <c r="F1898" i="34"/>
  <c r="F1897" i="34"/>
  <c r="F1896" i="34"/>
  <c r="F1895" i="34"/>
  <c r="F1894" i="34"/>
  <c r="F1893" i="34"/>
  <c r="F1892" i="34"/>
  <c r="F1891" i="34"/>
  <c r="F1890" i="34"/>
  <c r="F1889" i="34"/>
  <c r="F1888" i="34"/>
  <c r="F1887" i="34"/>
  <c r="F1886" i="34"/>
  <c r="F1885" i="34"/>
  <c r="F1884" i="34"/>
  <c r="F1883" i="34"/>
  <c r="F1882" i="34"/>
  <c r="F1881" i="34"/>
  <c r="F1880" i="34"/>
  <c r="F1879" i="34"/>
  <c r="F1878" i="34"/>
  <c r="F1877" i="34"/>
  <c r="F1876" i="34"/>
  <c r="F1875" i="34"/>
  <c r="F1874" i="34"/>
  <c r="F1873" i="34"/>
  <c r="F1872" i="34"/>
  <c r="F1871" i="34"/>
  <c r="F1870" i="34"/>
  <c r="F1869" i="34"/>
  <c r="F1868" i="34"/>
  <c r="F1867" i="34"/>
  <c r="F1866" i="34"/>
  <c r="F1865" i="34"/>
  <c r="F1864" i="34"/>
  <c r="F1863" i="34"/>
  <c r="F1862" i="34"/>
  <c r="F1861" i="34"/>
  <c r="F1860" i="34"/>
  <c r="F1859" i="34"/>
  <c r="F1858" i="34"/>
  <c r="F1857" i="34"/>
  <c r="F1856" i="34"/>
  <c r="F1855" i="34"/>
  <c r="F1854" i="34"/>
  <c r="F1853" i="34"/>
  <c r="F1852" i="34"/>
  <c r="F1851" i="34"/>
  <c r="F1850" i="34"/>
  <c r="F1849" i="34"/>
  <c r="F1848" i="34"/>
  <c r="F1847" i="34"/>
  <c r="F1846" i="34"/>
  <c r="F1845" i="34"/>
  <c r="F1844" i="34"/>
  <c r="F1843" i="34"/>
  <c r="F1842" i="34"/>
  <c r="F1841" i="34"/>
  <c r="F1840" i="34"/>
  <c r="F1839" i="34"/>
  <c r="F1838" i="34"/>
  <c r="F1837" i="34"/>
  <c r="F1836" i="34"/>
  <c r="F1835" i="34"/>
  <c r="F1834" i="34"/>
  <c r="F1833" i="34"/>
  <c r="I1832" i="34"/>
  <c r="E1832" i="34"/>
  <c r="D1832" i="34"/>
  <c r="F1831" i="34"/>
  <c r="F1830" i="34"/>
  <c r="F1829" i="34"/>
  <c r="F1828" i="34"/>
  <c r="F1827" i="34"/>
  <c r="F1826" i="34"/>
  <c r="F1825" i="34"/>
  <c r="F1824" i="34"/>
  <c r="F1823" i="34"/>
  <c r="F1822" i="34"/>
  <c r="F1821" i="34"/>
  <c r="F1820" i="34"/>
  <c r="F1819" i="34"/>
  <c r="F1818" i="34"/>
  <c r="F1817" i="34"/>
  <c r="F1816" i="34"/>
  <c r="F1815" i="34"/>
  <c r="F1814" i="34"/>
  <c r="F1813" i="34"/>
  <c r="F1812" i="34"/>
  <c r="F1811" i="34"/>
  <c r="F1810" i="34"/>
  <c r="F1809" i="34"/>
  <c r="F1808" i="34"/>
  <c r="F1807" i="34"/>
  <c r="F1806" i="34"/>
  <c r="F1805" i="34"/>
  <c r="F1804" i="34"/>
  <c r="F1803" i="34"/>
  <c r="F1802" i="34"/>
  <c r="F1801" i="34"/>
  <c r="F1800" i="34"/>
  <c r="F1799" i="34"/>
  <c r="F1798" i="34"/>
  <c r="F1797" i="34"/>
  <c r="F1796" i="34"/>
  <c r="F1795" i="34"/>
  <c r="F1794" i="34"/>
  <c r="F1793" i="34"/>
  <c r="F1792" i="34"/>
  <c r="F1791" i="34"/>
  <c r="F1790" i="34"/>
  <c r="F1789" i="34"/>
  <c r="F1788" i="34"/>
  <c r="F1787" i="34"/>
  <c r="F1786" i="34"/>
  <c r="F1785" i="34"/>
  <c r="F1784" i="34"/>
  <c r="F1783" i="34"/>
  <c r="F1782" i="34"/>
  <c r="F1781" i="34"/>
  <c r="F1780" i="34"/>
  <c r="F1779" i="34"/>
  <c r="F1778" i="34"/>
  <c r="F1777" i="34"/>
  <c r="F1776" i="34"/>
  <c r="F1775" i="34"/>
  <c r="F1774" i="34"/>
  <c r="F1773" i="34"/>
  <c r="F1772" i="34"/>
  <c r="F1771" i="34"/>
  <c r="F1770" i="34"/>
  <c r="F1769" i="34"/>
  <c r="F1768" i="34"/>
  <c r="F1767" i="34"/>
  <c r="F1766" i="34"/>
  <c r="F1765" i="34"/>
  <c r="F1764" i="34"/>
  <c r="F1763" i="34"/>
  <c r="F1762" i="34"/>
  <c r="F1761" i="34"/>
  <c r="F1760" i="34"/>
  <c r="F1759" i="34"/>
  <c r="F1758" i="34"/>
  <c r="F1757" i="34"/>
  <c r="F1756" i="34"/>
  <c r="F1755" i="34"/>
  <c r="F1754" i="34"/>
  <c r="F1753" i="34"/>
  <c r="F1752" i="34"/>
  <c r="F1751" i="34"/>
  <c r="F1750" i="34"/>
  <c r="F1749" i="34"/>
  <c r="F1748" i="34"/>
  <c r="F1747" i="34"/>
  <c r="F1746" i="34"/>
  <c r="F1745" i="34"/>
  <c r="F1744" i="34"/>
  <c r="F1743" i="34"/>
  <c r="F1742" i="34"/>
  <c r="F1741" i="34"/>
  <c r="F1740" i="34"/>
  <c r="F1739" i="34"/>
  <c r="F1738" i="34"/>
  <c r="F1737" i="34"/>
  <c r="F1736" i="34"/>
  <c r="F1735" i="34"/>
  <c r="F1734" i="34"/>
  <c r="F1733" i="34"/>
  <c r="F1732" i="34"/>
  <c r="I1731" i="34"/>
  <c r="E1731" i="34"/>
  <c r="D1731" i="34"/>
  <c r="F1730" i="34"/>
  <c r="F1729" i="34"/>
  <c r="F1728" i="34"/>
  <c r="F1727" i="34"/>
  <c r="F1726" i="34"/>
  <c r="F1725" i="34"/>
  <c r="F1724" i="34"/>
  <c r="F1723" i="34"/>
  <c r="F1722" i="34"/>
  <c r="F1721" i="34"/>
  <c r="F1720" i="34"/>
  <c r="F1719" i="34"/>
  <c r="F1718" i="34"/>
  <c r="F1717" i="34"/>
  <c r="F1716" i="34"/>
  <c r="F1715" i="34"/>
  <c r="F1714" i="34"/>
  <c r="F1713" i="34"/>
  <c r="F1712" i="34"/>
  <c r="F1711" i="34"/>
  <c r="F1710" i="34"/>
  <c r="F1709" i="34"/>
  <c r="F1708" i="34"/>
  <c r="F1707" i="34"/>
  <c r="F1706" i="34"/>
  <c r="F1705" i="34"/>
  <c r="F1704" i="34"/>
  <c r="F1703" i="34"/>
  <c r="F1702" i="34"/>
  <c r="F1701" i="34"/>
  <c r="F1700" i="34"/>
  <c r="F1699" i="34"/>
  <c r="F1698" i="34"/>
  <c r="F1697" i="34"/>
  <c r="F1696" i="34"/>
  <c r="F1695" i="34"/>
  <c r="F1694" i="34"/>
  <c r="F1693" i="34"/>
  <c r="F1692" i="34"/>
  <c r="F1691" i="34"/>
  <c r="F1690" i="34"/>
  <c r="F1689" i="34"/>
  <c r="F1688" i="34"/>
  <c r="F1687" i="34"/>
  <c r="F1686" i="34"/>
  <c r="F1685" i="34"/>
  <c r="F1684" i="34"/>
  <c r="F1683" i="34"/>
  <c r="F1682" i="34"/>
  <c r="F1681" i="34"/>
  <c r="F1680" i="34"/>
  <c r="F1679" i="34"/>
  <c r="F1678" i="34"/>
  <c r="F1677" i="34"/>
  <c r="F1676" i="34"/>
  <c r="F1675" i="34"/>
  <c r="F1674" i="34"/>
  <c r="F1673" i="34"/>
  <c r="F1672" i="34"/>
  <c r="F1671" i="34"/>
  <c r="F1670" i="34"/>
  <c r="F1669" i="34"/>
  <c r="F1668" i="34"/>
  <c r="F1667" i="34"/>
  <c r="F1666" i="34"/>
  <c r="F1665" i="34"/>
  <c r="F1664" i="34"/>
  <c r="F1663" i="34"/>
  <c r="F1662" i="34"/>
  <c r="F1661" i="34"/>
  <c r="F1660" i="34"/>
  <c r="F1659" i="34"/>
  <c r="F1658" i="34"/>
  <c r="F1657" i="34"/>
  <c r="F1656" i="34"/>
  <c r="F1655" i="34"/>
  <c r="F1654" i="34"/>
  <c r="F1653" i="34"/>
  <c r="F1652" i="34"/>
  <c r="F1651" i="34"/>
  <c r="F1650" i="34"/>
  <c r="F1649" i="34"/>
  <c r="F1648" i="34"/>
  <c r="F1647" i="34"/>
  <c r="F1646" i="34"/>
  <c r="F1645" i="34"/>
  <c r="F1644" i="34"/>
  <c r="F1643" i="34"/>
  <c r="F1642" i="34"/>
  <c r="F1641" i="34"/>
  <c r="F1640" i="34"/>
  <c r="F1639" i="34"/>
  <c r="F1638" i="34"/>
  <c r="F1637" i="34"/>
  <c r="F1636" i="34"/>
  <c r="F1635" i="34"/>
  <c r="F1634" i="34"/>
  <c r="F1633" i="34"/>
  <c r="F1632" i="34"/>
  <c r="F1631" i="34"/>
  <c r="I1630" i="34"/>
  <c r="E1630" i="34"/>
  <c r="D1630" i="34"/>
  <c r="F1629" i="34"/>
  <c r="F1628" i="34"/>
  <c r="F1627" i="34"/>
  <c r="F1626" i="34"/>
  <c r="F1625" i="34"/>
  <c r="F1624" i="34"/>
  <c r="F1623" i="34"/>
  <c r="F1622" i="34"/>
  <c r="F1621" i="34"/>
  <c r="F1620" i="34"/>
  <c r="F1619" i="34"/>
  <c r="F1618" i="34"/>
  <c r="F1617" i="34"/>
  <c r="F1616" i="34"/>
  <c r="F1615" i="34"/>
  <c r="F1614" i="34"/>
  <c r="F1613" i="34"/>
  <c r="F1612" i="34"/>
  <c r="F1611" i="34"/>
  <c r="F1610" i="34"/>
  <c r="F1609" i="34"/>
  <c r="F1608" i="34"/>
  <c r="F1607" i="34"/>
  <c r="F1606" i="34"/>
  <c r="F1605" i="34"/>
  <c r="F1604" i="34"/>
  <c r="F1603" i="34"/>
  <c r="F1602" i="34"/>
  <c r="F1601" i="34"/>
  <c r="F1600" i="34"/>
  <c r="F1599" i="34"/>
  <c r="F1598" i="34"/>
  <c r="F1597" i="34"/>
  <c r="F1596" i="34"/>
  <c r="F1595" i="34"/>
  <c r="F1594" i="34"/>
  <c r="F1593" i="34"/>
  <c r="F1592" i="34"/>
  <c r="F1591" i="34"/>
  <c r="F1590" i="34"/>
  <c r="F1589" i="34"/>
  <c r="F1588" i="34"/>
  <c r="F1587" i="34"/>
  <c r="F1586" i="34"/>
  <c r="F1585" i="34"/>
  <c r="F1584" i="34"/>
  <c r="F1583" i="34"/>
  <c r="F1582" i="34"/>
  <c r="F1581" i="34"/>
  <c r="F1580" i="34"/>
  <c r="F1579" i="34"/>
  <c r="F1578" i="34"/>
  <c r="F1577" i="34"/>
  <c r="F1576" i="34"/>
  <c r="F1575" i="34"/>
  <c r="F1574" i="34"/>
  <c r="F1573" i="34"/>
  <c r="F1572" i="34"/>
  <c r="F1571" i="34"/>
  <c r="F1570" i="34"/>
  <c r="F1569" i="34"/>
  <c r="F1568" i="34"/>
  <c r="F1567" i="34"/>
  <c r="F1566" i="34"/>
  <c r="F1565" i="34"/>
  <c r="F1564" i="34"/>
  <c r="F1563" i="34"/>
  <c r="F1562" i="34"/>
  <c r="F1561" i="34"/>
  <c r="F1560" i="34"/>
  <c r="F1559" i="34"/>
  <c r="F1558" i="34"/>
  <c r="F1557" i="34"/>
  <c r="F1556" i="34"/>
  <c r="F1555" i="34"/>
  <c r="F1554" i="34"/>
  <c r="F1553" i="34"/>
  <c r="F1552" i="34"/>
  <c r="F1551" i="34"/>
  <c r="F1550" i="34"/>
  <c r="F1549" i="34"/>
  <c r="F1548" i="34"/>
  <c r="F1547" i="34"/>
  <c r="F1546" i="34"/>
  <c r="F1545" i="34"/>
  <c r="F1544" i="34"/>
  <c r="F1543" i="34"/>
  <c r="F1542" i="34"/>
  <c r="F1541" i="34"/>
  <c r="F1540" i="34"/>
  <c r="F1539" i="34"/>
  <c r="F1538" i="34"/>
  <c r="F1537" i="34"/>
  <c r="F1536" i="34"/>
  <c r="F1535" i="34"/>
  <c r="F1534" i="34"/>
  <c r="F1533" i="34"/>
  <c r="F1532" i="34"/>
  <c r="F1531" i="34"/>
  <c r="F1530" i="34"/>
  <c r="I1529" i="34"/>
  <c r="E1529" i="34"/>
  <c r="D1529" i="34"/>
  <c r="F1528" i="34"/>
  <c r="F1527" i="34"/>
  <c r="F1526" i="34"/>
  <c r="F1525" i="34"/>
  <c r="F1524" i="34"/>
  <c r="F1523" i="34"/>
  <c r="F1522" i="34"/>
  <c r="F1521" i="34"/>
  <c r="F1520" i="34"/>
  <c r="F1519" i="34"/>
  <c r="F1518" i="34"/>
  <c r="F1517" i="34"/>
  <c r="F1516" i="34"/>
  <c r="F1515" i="34"/>
  <c r="F1514" i="34"/>
  <c r="F1513" i="34"/>
  <c r="F1512" i="34"/>
  <c r="F1511" i="34"/>
  <c r="F1510" i="34"/>
  <c r="F1509" i="34"/>
  <c r="F1508" i="34"/>
  <c r="F1507" i="34"/>
  <c r="F1506" i="34"/>
  <c r="F1505" i="34"/>
  <c r="F1504" i="34"/>
  <c r="F1503" i="34"/>
  <c r="F1502" i="34"/>
  <c r="F1501" i="34"/>
  <c r="F1500" i="34"/>
  <c r="F1499" i="34"/>
  <c r="F1498" i="34"/>
  <c r="F1497" i="34"/>
  <c r="F1496" i="34"/>
  <c r="F1495" i="34"/>
  <c r="F1494" i="34"/>
  <c r="F1493" i="34"/>
  <c r="F1492" i="34"/>
  <c r="F1491" i="34"/>
  <c r="F1490" i="34"/>
  <c r="F1489" i="34"/>
  <c r="F1488" i="34"/>
  <c r="F1487" i="34"/>
  <c r="F1486" i="34"/>
  <c r="F1485" i="34"/>
  <c r="F1484" i="34"/>
  <c r="F1483" i="34"/>
  <c r="F1482" i="34"/>
  <c r="F1481" i="34"/>
  <c r="F1480" i="34"/>
  <c r="F1479" i="34"/>
  <c r="F1478" i="34"/>
  <c r="F1477" i="34"/>
  <c r="F1476" i="34"/>
  <c r="F1475" i="34"/>
  <c r="F1474" i="34"/>
  <c r="F1473" i="34"/>
  <c r="F1472" i="34"/>
  <c r="F1471" i="34"/>
  <c r="F1470" i="34"/>
  <c r="F1469" i="34"/>
  <c r="F1468" i="34"/>
  <c r="F1467" i="34"/>
  <c r="F1466" i="34"/>
  <c r="F1465" i="34"/>
  <c r="F1464" i="34"/>
  <c r="F1463" i="34"/>
  <c r="F1462" i="34"/>
  <c r="F1461" i="34"/>
  <c r="F1460" i="34"/>
  <c r="F1459" i="34"/>
  <c r="F1458" i="34"/>
  <c r="F1457" i="34"/>
  <c r="F1456" i="34"/>
  <c r="F1455" i="34"/>
  <c r="F1454" i="34"/>
  <c r="F1453" i="34"/>
  <c r="F1452" i="34"/>
  <c r="F1451" i="34"/>
  <c r="F1450" i="34"/>
  <c r="F1449" i="34"/>
  <c r="F1448" i="34"/>
  <c r="F1447" i="34"/>
  <c r="F1446" i="34"/>
  <c r="F1445" i="34"/>
  <c r="F1444" i="34"/>
  <c r="F1443" i="34"/>
  <c r="F1442" i="34"/>
  <c r="F1441" i="34"/>
  <c r="F1440" i="34"/>
  <c r="F1439" i="34"/>
  <c r="F1438" i="34"/>
  <c r="F1437" i="34"/>
  <c r="F1436" i="34"/>
  <c r="F1435" i="34"/>
  <c r="F1434" i="34"/>
  <c r="F1433" i="34"/>
  <c r="F1432" i="34"/>
  <c r="F1431" i="34"/>
  <c r="F1430" i="34"/>
  <c r="F1429" i="34"/>
  <c r="I1428" i="34"/>
  <c r="E1428" i="34"/>
  <c r="D1428" i="34"/>
  <c r="F1427" i="34"/>
  <c r="F1426" i="34"/>
  <c r="F1425" i="34"/>
  <c r="F1424" i="34"/>
  <c r="F1423" i="34"/>
  <c r="F1422" i="34"/>
  <c r="F1421" i="34"/>
  <c r="F1420" i="34"/>
  <c r="F1419" i="34"/>
  <c r="F1418" i="34"/>
  <c r="F1417" i="34"/>
  <c r="F1416" i="34"/>
  <c r="F1415" i="34"/>
  <c r="F1414" i="34"/>
  <c r="F1413" i="34"/>
  <c r="F1412" i="34"/>
  <c r="F1411" i="34"/>
  <c r="F1410" i="34"/>
  <c r="F1409" i="34"/>
  <c r="F1408" i="34"/>
  <c r="F1407" i="34"/>
  <c r="F1406" i="34"/>
  <c r="F1405" i="34"/>
  <c r="F1404" i="34"/>
  <c r="F1403" i="34"/>
  <c r="F1402" i="34"/>
  <c r="F1401" i="34"/>
  <c r="F1400" i="34"/>
  <c r="F1399" i="34"/>
  <c r="F1398" i="34"/>
  <c r="F1397" i="34"/>
  <c r="F1396" i="34"/>
  <c r="F1395" i="34"/>
  <c r="F1394" i="34"/>
  <c r="F1393" i="34"/>
  <c r="F1392" i="34"/>
  <c r="F1391" i="34"/>
  <c r="F1390" i="34"/>
  <c r="F1389" i="34"/>
  <c r="F1388" i="34"/>
  <c r="F1387" i="34"/>
  <c r="F1386" i="34"/>
  <c r="F1385" i="34"/>
  <c r="F1384" i="34"/>
  <c r="F1383" i="34"/>
  <c r="F1382" i="34"/>
  <c r="F1381" i="34"/>
  <c r="F1380" i="34"/>
  <c r="F1379" i="34"/>
  <c r="F1378" i="34"/>
  <c r="F1377" i="34"/>
  <c r="F1376" i="34"/>
  <c r="F1375" i="34"/>
  <c r="F1374" i="34"/>
  <c r="F1373" i="34"/>
  <c r="F1372" i="34"/>
  <c r="F1371" i="34"/>
  <c r="F1370" i="34"/>
  <c r="F1369" i="34"/>
  <c r="F1368" i="34"/>
  <c r="F1367" i="34"/>
  <c r="F1366" i="34"/>
  <c r="F1365" i="34"/>
  <c r="F1364" i="34"/>
  <c r="F1363" i="34"/>
  <c r="F1362" i="34"/>
  <c r="F1361" i="34"/>
  <c r="F1360" i="34"/>
  <c r="F1359" i="34"/>
  <c r="F1358" i="34"/>
  <c r="F1357" i="34"/>
  <c r="F1356" i="34"/>
  <c r="F1355" i="34"/>
  <c r="F1354" i="34"/>
  <c r="F1353" i="34"/>
  <c r="F1352" i="34"/>
  <c r="F1351" i="34"/>
  <c r="F1350" i="34"/>
  <c r="F1349" i="34"/>
  <c r="F1348" i="34"/>
  <c r="F1347" i="34"/>
  <c r="F1346" i="34"/>
  <c r="F1345" i="34"/>
  <c r="F1344" i="34"/>
  <c r="F1343" i="34"/>
  <c r="F1342" i="34"/>
  <c r="F1341" i="34"/>
  <c r="F1340" i="34"/>
  <c r="F1339" i="34"/>
  <c r="F1338" i="34"/>
  <c r="F1337" i="34"/>
  <c r="F1336" i="34"/>
  <c r="F1335" i="34"/>
  <c r="F1334" i="34"/>
  <c r="F1333" i="34"/>
  <c r="F1332" i="34"/>
  <c r="F1331" i="34"/>
  <c r="F1330" i="34"/>
  <c r="F1329" i="34"/>
  <c r="F1328" i="34"/>
  <c r="I1327" i="34"/>
  <c r="E1327" i="34"/>
  <c r="D1327" i="34"/>
  <c r="F1323" i="34"/>
  <c r="F1322" i="34"/>
  <c r="F1321" i="34"/>
  <c r="F1320" i="34"/>
  <c r="F1319" i="34"/>
  <c r="F1318" i="34"/>
  <c r="F1317" i="34"/>
  <c r="F1316" i="34"/>
  <c r="F1315" i="34"/>
  <c r="F1314" i="34"/>
  <c r="F1313" i="34"/>
  <c r="F1312" i="34"/>
  <c r="F1311" i="34"/>
  <c r="F1310" i="34"/>
  <c r="F1309" i="34"/>
  <c r="F1308" i="34"/>
  <c r="F1307" i="34"/>
  <c r="F1306" i="34"/>
  <c r="F1305" i="34"/>
  <c r="F1304" i="34"/>
  <c r="F1303" i="34"/>
  <c r="F1302" i="34"/>
  <c r="F1301" i="34"/>
  <c r="F1300" i="34"/>
  <c r="F1299" i="34"/>
  <c r="F1298" i="34"/>
  <c r="F1297" i="34"/>
  <c r="F1296" i="34"/>
  <c r="F1295" i="34"/>
  <c r="F1294" i="34"/>
  <c r="F1293" i="34"/>
  <c r="F1292" i="34"/>
  <c r="F1291" i="34"/>
  <c r="F1290" i="34"/>
  <c r="F1289" i="34"/>
  <c r="F1288" i="34"/>
  <c r="F1287" i="34"/>
  <c r="F1286" i="34"/>
  <c r="F1285" i="34"/>
  <c r="F1284" i="34"/>
  <c r="F1283" i="34"/>
  <c r="F1282" i="34"/>
  <c r="F1281" i="34"/>
  <c r="F1280" i="34"/>
  <c r="F1279" i="34"/>
  <c r="F1278" i="34"/>
  <c r="F1277" i="34"/>
  <c r="F1276" i="34"/>
  <c r="F1275" i="34"/>
  <c r="F1274" i="34"/>
  <c r="F1273" i="34"/>
  <c r="F1272" i="34"/>
  <c r="F1271" i="34"/>
  <c r="F1270" i="34"/>
  <c r="F1269" i="34"/>
  <c r="F1268" i="34"/>
  <c r="F1267" i="34"/>
  <c r="F1266" i="34"/>
  <c r="F1265" i="34"/>
  <c r="F1264" i="34"/>
  <c r="F1263" i="34"/>
  <c r="F1262" i="34"/>
  <c r="F1261" i="34"/>
  <c r="F1260" i="34"/>
  <c r="F1259" i="34"/>
  <c r="F1258" i="34"/>
  <c r="F1257" i="34"/>
  <c r="F1256" i="34"/>
  <c r="F1255" i="34"/>
  <c r="F1254" i="34"/>
  <c r="F1253" i="34"/>
  <c r="F1252" i="34"/>
  <c r="F1251" i="34"/>
  <c r="F1250" i="34"/>
  <c r="F1249" i="34"/>
  <c r="F1248" i="34"/>
  <c r="F1247" i="34"/>
  <c r="F1246" i="34"/>
  <c r="F1245" i="34"/>
  <c r="F1244" i="34"/>
  <c r="F1243" i="34"/>
  <c r="F1242" i="34"/>
  <c r="F1241" i="34"/>
  <c r="F1240" i="34"/>
  <c r="F1239" i="34"/>
  <c r="F1238" i="34"/>
  <c r="F1237" i="34"/>
  <c r="F1236" i="34"/>
  <c r="F1235" i="34"/>
  <c r="F1234" i="34"/>
  <c r="F1233" i="34"/>
  <c r="F1232" i="34"/>
  <c r="F1231" i="34"/>
  <c r="F1230" i="34"/>
  <c r="F1229" i="34"/>
  <c r="F1228" i="34"/>
  <c r="F1227" i="34"/>
  <c r="F1226" i="34"/>
  <c r="F1225" i="34"/>
  <c r="F1224" i="34"/>
  <c r="I1223" i="34"/>
  <c r="E1223" i="34"/>
  <c r="D1223" i="34"/>
  <c r="F1222" i="34"/>
  <c r="F1221" i="34"/>
  <c r="F1220" i="34"/>
  <c r="F1219" i="34"/>
  <c r="F1218" i="34"/>
  <c r="F1217" i="34"/>
  <c r="F1216" i="34"/>
  <c r="F1215" i="34"/>
  <c r="F1214" i="34"/>
  <c r="F1213" i="34"/>
  <c r="F1212" i="34"/>
  <c r="F1211" i="34"/>
  <c r="F1210" i="34"/>
  <c r="F1209" i="34"/>
  <c r="F1208" i="34"/>
  <c r="F1207" i="34"/>
  <c r="F1206" i="34"/>
  <c r="F1205" i="34"/>
  <c r="F1204" i="34"/>
  <c r="F1203" i="34"/>
  <c r="F1202" i="34"/>
  <c r="F1201" i="34"/>
  <c r="F1200" i="34"/>
  <c r="F1199" i="34"/>
  <c r="F1198" i="34"/>
  <c r="F1197" i="34"/>
  <c r="F1196" i="34"/>
  <c r="F1195" i="34"/>
  <c r="F1194" i="34"/>
  <c r="F1193" i="34"/>
  <c r="F1192" i="34"/>
  <c r="F1191" i="34"/>
  <c r="F1190" i="34"/>
  <c r="F1189" i="34"/>
  <c r="F1188" i="34"/>
  <c r="F1187" i="34"/>
  <c r="F1186" i="34"/>
  <c r="F1185" i="34"/>
  <c r="F1184" i="34"/>
  <c r="F1183" i="34"/>
  <c r="F1182" i="34"/>
  <c r="F1181" i="34"/>
  <c r="F1180" i="34"/>
  <c r="F1179" i="34"/>
  <c r="F1178" i="34"/>
  <c r="F1177" i="34"/>
  <c r="F1176" i="34"/>
  <c r="F1175" i="34"/>
  <c r="F1174" i="34"/>
  <c r="F1173" i="34"/>
  <c r="F1172" i="34"/>
  <c r="F1171" i="34"/>
  <c r="F1170" i="34"/>
  <c r="F1169" i="34"/>
  <c r="F1168" i="34"/>
  <c r="F1167" i="34"/>
  <c r="F1166" i="34"/>
  <c r="F1165" i="34"/>
  <c r="F1164" i="34"/>
  <c r="F1163" i="34"/>
  <c r="F1162" i="34"/>
  <c r="F1161" i="34"/>
  <c r="F1160" i="34"/>
  <c r="F1159" i="34"/>
  <c r="F1158" i="34"/>
  <c r="F1157" i="34"/>
  <c r="F1156" i="34"/>
  <c r="F1155" i="34"/>
  <c r="F1154" i="34"/>
  <c r="F1153" i="34"/>
  <c r="F1152" i="34"/>
  <c r="F1151" i="34"/>
  <c r="F1150" i="34"/>
  <c r="F1149" i="34"/>
  <c r="F1148" i="34"/>
  <c r="F1147" i="34"/>
  <c r="F1146" i="34"/>
  <c r="F1145" i="34"/>
  <c r="F1144" i="34"/>
  <c r="F1143" i="34"/>
  <c r="F1142" i="34"/>
  <c r="F1141" i="34"/>
  <c r="F1140" i="34"/>
  <c r="F1139" i="34"/>
  <c r="F1138" i="34"/>
  <c r="F1137" i="34"/>
  <c r="F1136" i="34"/>
  <c r="F1135" i="34"/>
  <c r="F1134" i="34"/>
  <c r="F1133" i="34"/>
  <c r="F1132" i="34"/>
  <c r="F1131" i="34"/>
  <c r="F1130" i="34"/>
  <c r="F1129" i="34"/>
  <c r="F1128" i="34"/>
  <c r="F1127" i="34"/>
  <c r="F1126" i="34"/>
  <c r="F1125" i="34"/>
  <c r="F1124" i="34"/>
  <c r="F1123" i="34"/>
  <c r="I1122" i="34"/>
  <c r="E1122" i="34"/>
  <c r="D1122" i="34"/>
  <c r="F1121" i="34"/>
  <c r="F1120" i="34"/>
  <c r="F1119" i="34"/>
  <c r="F1118" i="34"/>
  <c r="F1117" i="34"/>
  <c r="F1116" i="34"/>
  <c r="F1115" i="34"/>
  <c r="F1114" i="34"/>
  <c r="F1113" i="34"/>
  <c r="F1112" i="34"/>
  <c r="F1111" i="34"/>
  <c r="F1110" i="34"/>
  <c r="F1109" i="34"/>
  <c r="F1108" i="34"/>
  <c r="F1107" i="34"/>
  <c r="F1106" i="34"/>
  <c r="F1105" i="34"/>
  <c r="F1104" i="34"/>
  <c r="F1103" i="34"/>
  <c r="F1102" i="34"/>
  <c r="F1101" i="34"/>
  <c r="F1100" i="34"/>
  <c r="F1099" i="34"/>
  <c r="F1098" i="34"/>
  <c r="F1097" i="34"/>
  <c r="F1096" i="34"/>
  <c r="F1095" i="34"/>
  <c r="F1094" i="34"/>
  <c r="F1093" i="34"/>
  <c r="F1092" i="34"/>
  <c r="F1091" i="34"/>
  <c r="F1090" i="34"/>
  <c r="F1089" i="34"/>
  <c r="F1088" i="34"/>
  <c r="F1087" i="34"/>
  <c r="F1086" i="34"/>
  <c r="F1085" i="34"/>
  <c r="F1084" i="34"/>
  <c r="F1083" i="34"/>
  <c r="F1082" i="34"/>
  <c r="F1081" i="34"/>
  <c r="F1080" i="34"/>
  <c r="F1079" i="34"/>
  <c r="F1078" i="34"/>
  <c r="F1077" i="34"/>
  <c r="F1076" i="34"/>
  <c r="F1075" i="34"/>
  <c r="F1074" i="34"/>
  <c r="F1073" i="34"/>
  <c r="F1072" i="34"/>
  <c r="F1071" i="34"/>
  <c r="F1070" i="34"/>
  <c r="F1069" i="34"/>
  <c r="F1068" i="34"/>
  <c r="F1067" i="34"/>
  <c r="F1066" i="34"/>
  <c r="F1065" i="34"/>
  <c r="F1064" i="34"/>
  <c r="F1063" i="34"/>
  <c r="F1062" i="34"/>
  <c r="F1061" i="34"/>
  <c r="F1060" i="34"/>
  <c r="F1059" i="34"/>
  <c r="F1058" i="34"/>
  <c r="F1057" i="34"/>
  <c r="F1056" i="34"/>
  <c r="F1055" i="34"/>
  <c r="F1054" i="34"/>
  <c r="F1053" i="34"/>
  <c r="F1052" i="34"/>
  <c r="F1051" i="34"/>
  <c r="F1050" i="34"/>
  <c r="F1049" i="34"/>
  <c r="F1048" i="34"/>
  <c r="F1047" i="34"/>
  <c r="F1046" i="34"/>
  <c r="F1045" i="34"/>
  <c r="F1044" i="34"/>
  <c r="F1043" i="34"/>
  <c r="F1042" i="34"/>
  <c r="F1041" i="34"/>
  <c r="F1040" i="34"/>
  <c r="F1039" i="34"/>
  <c r="F1038" i="34"/>
  <c r="F1037" i="34"/>
  <c r="F1036" i="34"/>
  <c r="F1035" i="34"/>
  <c r="F1034" i="34"/>
  <c r="F1033" i="34"/>
  <c r="F1032" i="34"/>
  <c r="F1031" i="34"/>
  <c r="F1030" i="34"/>
  <c r="F1029" i="34"/>
  <c r="F1028" i="34"/>
  <c r="F1027" i="34"/>
  <c r="F1026" i="34"/>
  <c r="F1025" i="34"/>
  <c r="F1024" i="34"/>
  <c r="F1023" i="34"/>
  <c r="F1022" i="34"/>
  <c r="I1021" i="34"/>
  <c r="E1021" i="34"/>
  <c r="D1021" i="34"/>
  <c r="F1020" i="34"/>
  <c r="F1019" i="34"/>
  <c r="F1018" i="34"/>
  <c r="F1017" i="34"/>
  <c r="F1016" i="34"/>
  <c r="F1015" i="34"/>
  <c r="F1014" i="34"/>
  <c r="F1013" i="34"/>
  <c r="F1012" i="34"/>
  <c r="F1011" i="34"/>
  <c r="F1010" i="34"/>
  <c r="F1009" i="34"/>
  <c r="F1008" i="34"/>
  <c r="F1007" i="34"/>
  <c r="F1006" i="34"/>
  <c r="F1005" i="34"/>
  <c r="F1004" i="34"/>
  <c r="F1003" i="34"/>
  <c r="F1002" i="34"/>
  <c r="F1001" i="34"/>
  <c r="F1000" i="34"/>
  <c r="F999" i="34"/>
  <c r="F998" i="34"/>
  <c r="F997" i="34"/>
  <c r="F996" i="34"/>
  <c r="F995" i="34"/>
  <c r="F994" i="34"/>
  <c r="F993" i="34"/>
  <c r="F992" i="34"/>
  <c r="F991" i="34"/>
  <c r="F990" i="34"/>
  <c r="F989" i="34"/>
  <c r="F988" i="34"/>
  <c r="F987" i="34"/>
  <c r="F986" i="34"/>
  <c r="F985" i="34"/>
  <c r="F984" i="34"/>
  <c r="F983" i="34"/>
  <c r="F982" i="34"/>
  <c r="F981" i="34"/>
  <c r="F980" i="34"/>
  <c r="F979" i="34"/>
  <c r="F978" i="34"/>
  <c r="F977" i="34"/>
  <c r="F976" i="34"/>
  <c r="F975" i="34"/>
  <c r="F974" i="34"/>
  <c r="F973" i="34"/>
  <c r="F972" i="34"/>
  <c r="F971" i="34"/>
  <c r="F970" i="34"/>
  <c r="F969" i="34"/>
  <c r="F968" i="34"/>
  <c r="F967" i="34"/>
  <c r="F966" i="34"/>
  <c r="F965" i="34"/>
  <c r="F964" i="34"/>
  <c r="F963" i="34"/>
  <c r="F962" i="34"/>
  <c r="F961" i="34"/>
  <c r="F960" i="34"/>
  <c r="F959" i="34"/>
  <c r="F958" i="34"/>
  <c r="F957" i="34"/>
  <c r="F956" i="34"/>
  <c r="F955" i="34"/>
  <c r="F954" i="34"/>
  <c r="F953" i="34"/>
  <c r="F952" i="34"/>
  <c r="F951" i="34"/>
  <c r="F950" i="34"/>
  <c r="F949" i="34"/>
  <c r="F948" i="34"/>
  <c r="F947" i="34"/>
  <c r="F946" i="34"/>
  <c r="F945" i="34"/>
  <c r="F944" i="34"/>
  <c r="F943" i="34"/>
  <c r="F942" i="34"/>
  <c r="F941" i="34"/>
  <c r="F940" i="34"/>
  <c r="F939" i="34"/>
  <c r="F938" i="34"/>
  <c r="F937" i="34"/>
  <c r="F936" i="34"/>
  <c r="F935" i="34"/>
  <c r="F934" i="34"/>
  <c r="F933" i="34"/>
  <c r="F932" i="34"/>
  <c r="F931" i="34"/>
  <c r="F930" i="34"/>
  <c r="F929" i="34"/>
  <c r="F928" i="34"/>
  <c r="F927" i="34"/>
  <c r="F926" i="34"/>
  <c r="F925" i="34"/>
  <c r="F924" i="34"/>
  <c r="F923" i="34"/>
  <c r="F922" i="34"/>
  <c r="F921" i="34"/>
  <c r="I920" i="34"/>
  <c r="E920" i="34"/>
  <c r="D920" i="34"/>
  <c r="F919" i="34"/>
  <c r="F918" i="34"/>
  <c r="F917" i="34"/>
  <c r="F916" i="34"/>
  <c r="F915" i="34"/>
  <c r="F914" i="34"/>
  <c r="F913" i="34"/>
  <c r="F912" i="34"/>
  <c r="F911" i="34"/>
  <c r="F910" i="34"/>
  <c r="F909" i="34"/>
  <c r="F908" i="34"/>
  <c r="F907" i="34"/>
  <c r="F906" i="34"/>
  <c r="F905" i="34"/>
  <c r="F904" i="34"/>
  <c r="F903" i="34"/>
  <c r="F902" i="34"/>
  <c r="F901" i="34"/>
  <c r="F900" i="34"/>
  <c r="F899" i="34"/>
  <c r="F898" i="34"/>
  <c r="F897" i="34"/>
  <c r="F896" i="34"/>
  <c r="F895" i="34"/>
  <c r="F894" i="34"/>
  <c r="F893" i="34"/>
  <c r="F892" i="34"/>
  <c r="F891" i="34"/>
  <c r="F890" i="34"/>
  <c r="F889" i="34"/>
  <c r="F888" i="34"/>
  <c r="F887" i="34"/>
  <c r="F886" i="34"/>
  <c r="F885" i="34"/>
  <c r="F884" i="34"/>
  <c r="F883" i="34"/>
  <c r="F882" i="34"/>
  <c r="F881" i="34"/>
  <c r="F880" i="34"/>
  <c r="F879" i="34"/>
  <c r="F878" i="34"/>
  <c r="F877" i="34"/>
  <c r="F876" i="34"/>
  <c r="F875" i="34"/>
  <c r="F874" i="34"/>
  <c r="F873" i="34"/>
  <c r="F872" i="34"/>
  <c r="F871" i="34"/>
  <c r="F870" i="34"/>
  <c r="F869" i="34"/>
  <c r="F868" i="34"/>
  <c r="F867" i="34"/>
  <c r="F866" i="34"/>
  <c r="F865" i="34"/>
  <c r="F864" i="34"/>
  <c r="F863" i="34"/>
  <c r="F862" i="34"/>
  <c r="F861" i="34"/>
  <c r="F860" i="34"/>
  <c r="F859" i="34"/>
  <c r="F858" i="34"/>
  <c r="F857" i="34"/>
  <c r="F856" i="34"/>
  <c r="F855" i="34"/>
  <c r="F854" i="34"/>
  <c r="F853" i="34"/>
  <c r="F852" i="34"/>
  <c r="F851" i="34"/>
  <c r="F850" i="34"/>
  <c r="F849" i="34"/>
  <c r="F848" i="34"/>
  <c r="F847" i="34"/>
  <c r="F846" i="34"/>
  <c r="F845" i="34"/>
  <c r="F844" i="34"/>
  <c r="F843" i="34"/>
  <c r="F842" i="34"/>
  <c r="F841" i="34"/>
  <c r="F840" i="34"/>
  <c r="F839" i="34"/>
  <c r="F838" i="34"/>
  <c r="F837" i="34"/>
  <c r="F836" i="34"/>
  <c r="F835" i="34"/>
  <c r="F834" i="34"/>
  <c r="F833" i="34"/>
  <c r="F832" i="34"/>
  <c r="F831" i="34"/>
  <c r="F830" i="34"/>
  <c r="F829" i="34"/>
  <c r="F828" i="34"/>
  <c r="F827" i="34"/>
  <c r="F826" i="34"/>
  <c r="F825" i="34"/>
  <c r="F824" i="34"/>
  <c r="F823" i="34"/>
  <c r="F822" i="34"/>
  <c r="F821" i="34"/>
  <c r="F820" i="34"/>
  <c r="I819" i="34"/>
  <c r="E819" i="34"/>
  <c r="D819" i="34"/>
  <c r="F819" i="34" s="1"/>
  <c r="F818" i="34"/>
  <c r="F817" i="34"/>
  <c r="F816" i="34"/>
  <c r="F815" i="34"/>
  <c r="F814" i="34"/>
  <c r="F813" i="34"/>
  <c r="F812" i="34"/>
  <c r="F811" i="34"/>
  <c r="F810" i="34"/>
  <c r="F809" i="34"/>
  <c r="F808" i="34"/>
  <c r="F807" i="34"/>
  <c r="F806" i="34"/>
  <c r="F805" i="34"/>
  <c r="F804" i="34"/>
  <c r="F803" i="34"/>
  <c r="F802" i="34"/>
  <c r="F801" i="34"/>
  <c r="F800" i="34"/>
  <c r="F799" i="34"/>
  <c r="F798" i="34"/>
  <c r="F797" i="34"/>
  <c r="F796" i="34"/>
  <c r="F795" i="34"/>
  <c r="F794" i="34"/>
  <c r="F793" i="34"/>
  <c r="F792" i="34"/>
  <c r="F791" i="34"/>
  <c r="F790" i="34"/>
  <c r="F789" i="34"/>
  <c r="F788" i="34"/>
  <c r="F787" i="34"/>
  <c r="F786" i="34"/>
  <c r="F785" i="34"/>
  <c r="F784" i="34"/>
  <c r="F783" i="34"/>
  <c r="F782" i="34"/>
  <c r="F781" i="34"/>
  <c r="F780" i="34"/>
  <c r="F779" i="34"/>
  <c r="F778" i="34"/>
  <c r="F777" i="34"/>
  <c r="F776" i="34"/>
  <c r="F775" i="34"/>
  <c r="F774" i="34"/>
  <c r="F773" i="34"/>
  <c r="F772" i="34"/>
  <c r="F771" i="34"/>
  <c r="F770" i="34"/>
  <c r="F769" i="34"/>
  <c r="F768" i="34"/>
  <c r="F767" i="34"/>
  <c r="F766" i="34"/>
  <c r="F765" i="34"/>
  <c r="F764" i="34"/>
  <c r="F763" i="34"/>
  <c r="F762" i="34"/>
  <c r="F761" i="34"/>
  <c r="F760" i="34"/>
  <c r="F759" i="34"/>
  <c r="F758" i="34"/>
  <c r="F757" i="34"/>
  <c r="F756" i="34"/>
  <c r="F755" i="34"/>
  <c r="F754" i="34"/>
  <c r="F753" i="34"/>
  <c r="F752" i="34"/>
  <c r="F751" i="34"/>
  <c r="F750" i="34"/>
  <c r="F749" i="34"/>
  <c r="F748" i="34"/>
  <c r="F747" i="34"/>
  <c r="F746" i="34"/>
  <c r="F745" i="34"/>
  <c r="F744" i="34"/>
  <c r="F743" i="34"/>
  <c r="F742" i="34"/>
  <c r="F741" i="34"/>
  <c r="F740" i="34"/>
  <c r="F739" i="34"/>
  <c r="F738" i="34"/>
  <c r="F737" i="34"/>
  <c r="F736" i="34"/>
  <c r="F735" i="34"/>
  <c r="F734" i="34"/>
  <c r="F733" i="34"/>
  <c r="F732" i="34"/>
  <c r="F731" i="34"/>
  <c r="F730" i="34"/>
  <c r="F729" i="34"/>
  <c r="F728" i="34"/>
  <c r="F727" i="34"/>
  <c r="F726" i="34"/>
  <c r="F725" i="34"/>
  <c r="F724" i="34"/>
  <c r="F723" i="34"/>
  <c r="F722" i="34"/>
  <c r="F721" i="34"/>
  <c r="F720" i="34"/>
  <c r="F719" i="34"/>
  <c r="I718" i="34"/>
  <c r="E718" i="34"/>
  <c r="D718" i="34"/>
  <c r="F714" i="34"/>
  <c r="F713" i="34"/>
  <c r="F712" i="34"/>
  <c r="F711" i="34"/>
  <c r="F710" i="34"/>
  <c r="F709" i="34"/>
  <c r="F708" i="34"/>
  <c r="F707" i="34"/>
  <c r="F706" i="34"/>
  <c r="F705" i="34"/>
  <c r="F704" i="34"/>
  <c r="F703" i="34"/>
  <c r="F702" i="34"/>
  <c r="F701" i="34"/>
  <c r="F700" i="34"/>
  <c r="F699" i="34"/>
  <c r="F698" i="34"/>
  <c r="F697" i="34"/>
  <c r="F696" i="34"/>
  <c r="F695" i="34"/>
  <c r="F694" i="34"/>
  <c r="F693" i="34"/>
  <c r="F692" i="34"/>
  <c r="F691" i="34"/>
  <c r="F690" i="34"/>
  <c r="F689" i="34"/>
  <c r="F688" i="34"/>
  <c r="F687" i="34"/>
  <c r="F686" i="34"/>
  <c r="F685" i="34"/>
  <c r="F684" i="34"/>
  <c r="F683" i="34"/>
  <c r="F682" i="34"/>
  <c r="F681" i="34"/>
  <c r="F680" i="34"/>
  <c r="F679" i="34"/>
  <c r="F678" i="34"/>
  <c r="F677" i="34"/>
  <c r="F676" i="34"/>
  <c r="F675" i="34"/>
  <c r="F674" i="34"/>
  <c r="F673" i="34"/>
  <c r="F672" i="34"/>
  <c r="F671" i="34"/>
  <c r="F670" i="34"/>
  <c r="F669" i="34"/>
  <c r="F668" i="34"/>
  <c r="F667" i="34"/>
  <c r="F666" i="34"/>
  <c r="F665" i="34"/>
  <c r="F664" i="34"/>
  <c r="F663" i="34"/>
  <c r="F662" i="34"/>
  <c r="F661" i="34"/>
  <c r="F660" i="34"/>
  <c r="F659" i="34"/>
  <c r="F658" i="34"/>
  <c r="F657" i="34"/>
  <c r="F656" i="34"/>
  <c r="F655" i="34"/>
  <c r="F654" i="34"/>
  <c r="F653" i="34"/>
  <c r="F652" i="34"/>
  <c r="F651" i="34"/>
  <c r="F650" i="34"/>
  <c r="F649" i="34"/>
  <c r="F648" i="34"/>
  <c r="F647" i="34"/>
  <c r="F646" i="34"/>
  <c r="F645" i="34"/>
  <c r="F644" i="34"/>
  <c r="F643" i="34"/>
  <c r="F642" i="34"/>
  <c r="F641" i="34"/>
  <c r="F640" i="34"/>
  <c r="F639" i="34"/>
  <c r="F638" i="34"/>
  <c r="F637" i="34"/>
  <c r="F636" i="34"/>
  <c r="F635" i="34"/>
  <c r="F634" i="34"/>
  <c r="F633" i="34"/>
  <c r="F632" i="34"/>
  <c r="F631" i="34"/>
  <c r="F630" i="34"/>
  <c r="F629" i="34"/>
  <c r="F628" i="34"/>
  <c r="F627" i="34"/>
  <c r="F626" i="34"/>
  <c r="F624" i="34"/>
  <c r="F623" i="34"/>
  <c r="F622" i="34"/>
  <c r="F621" i="34"/>
  <c r="F620" i="34"/>
  <c r="F619" i="34"/>
  <c r="F618" i="34"/>
  <c r="F617" i="34"/>
  <c r="F616" i="34"/>
  <c r="F615" i="34"/>
  <c r="I614" i="34"/>
  <c r="F613" i="34"/>
  <c r="F612" i="34"/>
  <c r="F611" i="34"/>
  <c r="F610" i="34"/>
  <c r="F609" i="34"/>
  <c r="F608" i="34"/>
  <c r="F607" i="34"/>
  <c r="F606" i="34"/>
  <c r="F605" i="34"/>
  <c r="F604" i="34"/>
  <c r="F603" i="34"/>
  <c r="F602" i="34"/>
  <c r="F601" i="34"/>
  <c r="F600" i="34"/>
  <c r="F599" i="34"/>
  <c r="F598" i="34"/>
  <c r="F597" i="34"/>
  <c r="F596" i="34"/>
  <c r="F595" i="34"/>
  <c r="F594" i="34"/>
  <c r="F593" i="34"/>
  <c r="F592" i="34"/>
  <c r="F591" i="34"/>
  <c r="F590" i="34"/>
  <c r="F589" i="34"/>
  <c r="F588" i="34"/>
  <c r="F587" i="34"/>
  <c r="F586" i="34"/>
  <c r="F585" i="34"/>
  <c r="F584" i="34"/>
  <c r="F583" i="34"/>
  <c r="F582" i="34"/>
  <c r="F581" i="34"/>
  <c r="F580" i="34"/>
  <c r="F579" i="34"/>
  <c r="F578" i="34"/>
  <c r="F577" i="34"/>
  <c r="F576" i="34"/>
  <c r="F575" i="34"/>
  <c r="F574" i="34"/>
  <c r="F573" i="34"/>
  <c r="F572" i="34"/>
  <c r="F571" i="34"/>
  <c r="F570" i="34"/>
  <c r="F569" i="34"/>
  <c r="F568" i="34"/>
  <c r="F567" i="34"/>
  <c r="F566" i="34"/>
  <c r="F565" i="34"/>
  <c r="F564" i="34"/>
  <c r="F563" i="34"/>
  <c r="F562" i="34"/>
  <c r="F561" i="34"/>
  <c r="F560" i="34"/>
  <c r="F559" i="34"/>
  <c r="F558" i="34"/>
  <c r="F557" i="34"/>
  <c r="F556" i="34"/>
  <c r="F555" i="34"/>
  <c r="F554" i="34"/>
  <c r="F553" i="34"/>
  <c r="F552" i="34"/>
  <c r="F551" i="34"/>
  <c r="F550" i="34"/>
  <c r="F549" i="34"/>
  <c r="F548" i="34"/>
  <c r="F547" i="34"/>
  <c r="F546" i="34"/>
  <c r="F545" i="34"/>
  <c r="F544" i="34"/>
  <c r="F543" i="34"/>
  <c r="F542" i="34"/>
  <c r="F541" i="34"/>
  <c r="F540" i="34"/>
  <c r="F539" i="34"/>
  <c r="F538" i="34"/>
  <c r="F537" i="34"/>
  <c r="F536" i="34"/>
  <c r="F535" i="34"/>
  <c r="F534" i="34"/>
  <c r="F533" i="34"/>
  <c r="F532" i="34"/>
  <c r="F531" i="34"/>
  <c r="F530" i="34"/>
  <c r="F529" i="34"/>
  <c r="F528" i="34"/>
  <c r="F527" i="34"/>
  <c r="F526" i="34"/>
  <c r="F525" i="34"/>
  <c r="F524" i="34"/>
  <c r="F523" i="34"/>
  <c r="F522" i="34"/>
  <c r="F521" i="34"/>
  <c r="F520" i="34"/>
  <c r="F519" i="34"/>
  <c r="F518" i="34"/>
  <c r="F517" i="34"/>
  <c r="F516" i="34"/>
  <c r="F515" i="34"/>
  <c r="F514" i="34"/>
  <c r="I513" i="34"/>
  <c r="E513" i="34"/>
  <c r="D513" i="34"/>
  <c r="F512" i="34"/>
  <c r="F511" i="34"/>
  <c r="F510" i="34"/>
  <c r="F509" i="34"/>
  <c r="F508" i="34"/>
  <c r="F507" i="34"/>
  <c r="F506" i="34"/>
  <c r="F505" i="34"/>
  <c r="F504" i="34"/>
  <c r="F503" i="34"/>
  <c r="F502" i="34"/>
  <c r="F501" i="34"/>
  <c r="F500" i="34"/>
  <c r="F499" i="34"/>
  <c r="F498" i="34"/>
  <c r="F497" i="34"/>
  <c r="F496" i="34"/>
  <c r="F495" i="34"/>
  <c r="F494" i="34"/>
  <c r="F493" i="34"/>
  <c r="F492" i="34"/>
  <c r="F491" i="34"/>
  <c r="F490" i="34"/>
  <c r="F489" i="34"/>
  <c r="F488" i="34"/>
  <c r="F487" i="34"/>
  <c r="F486" i="34"/>
  <c r="F485" i="34"/>
  <c r="F484" i="34"/>
  <c r="F483" i="34"/>
  <c r="F482" i="34"/>
  <c r="F481" i="34"/>
  <c r="F480" i="34"/>
  <c r="F479" i="34"/>
  <c r="F478" i="34"/>
  <c r="F477" i="34"/>
  <c r="F476" i="34"/>
  <c r="F475" i="34"/>
  <c r="F474" i="34"/>
  <c r="F473" i="34"/>
  <c r="F472" i="34"/>
  <c r="F471" i="34"/>
  <c r="F470" i="34"/>
  <c r="F469" i="34"/>
  <c r="F468" i="34"/>
  <c r="F467" i="34"/>
  <c r="F466" i="34"/>
  <c r="F465" i="34"/>
  <c r="F464" i="34"/>
  <c r="F463" i="34"/>
  <c r="F462" i="34"/>
  <c r="F461" i="34"/>
  <c r="F460" i="34"/>
  <c r="F459" i="34"/>
  <c r="F458" i="34"/>
  <c r="F457" i="34"/>
  <c r="F456" i="34"/>
  <c r="F455" i="34"/>
  <c r="F454" i="34"/>
  <c r="F453" i="34"/>
  <c r="F452" i="34"/>
  <c r="F451" i="34"/>
  <c r="F450" i="34"/>
  <c r="F449" i="34"/>
  <c r="F448" i="34"/>
  <c r="F447" i="34"/>
  <c r="F446" i="34"/>
  <c r="F445" i="34"/>
  <c r="F444" i="34"/>
  <c r="F443" i="34"/>
  <c r="F442" i="34"/>
  <c r="F441" i="34"/>
  <c r="F440" i="34"/>
  <c r="F439" i="34"/>
  <c r="F438" i="34"/>
  <c r="F437" i="34"/>
  <c r="F436" i="34"/>
  <c r="F435" i="34"/>
  <c r="F434" i="34"/>
  <c r="F433" i="34"/>
  <c r="F432" i="34"/>
  <c r="F431" i="34"/>
  <c r="F430" i="34"/>
  <c r="F429" i="34"/>
  <c r="F428" i="34"/>
  <c r="F427" i="34"/>
  <c r="F426" i="34"/>
  <c r="F425" i="34"/>
  <c r="F424" i="34"/>
  <c r="F423" i="34"/>
  <c r="F422" i="34"/>
  <c r="F421" i="34"/>
  <c r="F420" i="34"/>
  <c r="F419" i="34"/>
  <c r="F418" i="34"/>
  <c r="F417" i="34"/>
  <c r="F416" i="34"/>
  <c r="F415" i="34"/>
  <c r="F414" i="34"/>
  <c r="F413" i="34"/>
  <c r="I412" i="34"/>
  <c r="E412" i="34"/>
  <c r="D412" i="34"/>
  <c r="F411" i="34"/>
  <c r="F356" i="34"/>
  <c r="F355" i="34"/>
  <c r="F354" i="34"/>
  <c r="F353" i="34"/>
  <c r="F352" i="34"/>
  <c r="F351" i="34"/>
  <c r="F350" i="34"/>
  <c r="F349" i="34"/>
  <c r="F348" i="34"/>
  <c r="F347" i="34"/>
  <c r="F346" i="34"/>
  <c r="F345" i="34"/>
  <c r="F344" i="34"/>
  <c r="F343" i="34"/>
  <c r="F342" i="34"/>
  <c r="F341" i="34"/>
  <c r="F340" i="34"/>
  <c r="F339" i="34"/>
  <c r="F338" i="34"/>
  <c r="F337" i="34"/>
  <c r="F336" i="34"/>
  <c r="F335" i="34"/>
  <c r="F334" i="34"/>
  <c r="F333" i="34"/>
  <c r="F332" i="34"/>
  <c r="F331" i="34"/>
  <c r="F330" i="34"/>
  <c r="F329" i="34"/>
  <c r="F328" i="34"/>
  <c r="F327" i="34"/>
  <c r="F326" i="34"/>
  <c r="F325" i="34"/>
  <c r="F324" i="34"/>
  <c r="F323" i="34"/>
  <c r="F322" i="34"/>
  <c r="F321" i="34"/>
  <c r="F320" i="34"/>
  <c r="F319" i="34"/>
  <c r="F318" i="34"/>
  <c r="F317" i="34"/>
  <c r="F316" i="34"/>
  <c r="F315" i="34"/>
  <c r="F314" i="34"/>
  <c r="F313" i="34"/>
  <c r="F312" i="34"/>
  <c r="I311" i="34"/>
  <c r="E311" i="34"/>
  <c r="D311" i="34"/>
  <c r="F310" i="34"/>
  <c r="F309" i="34"/>
  <c r="F227" i="34"/>
  <c r="F226" i="34"/>
  <c r="F225" i="34"/>
  <c r="F224" i="34"/>
  <c r="F223" i="34"/>
  <c r="F222" i="34"/>
  <c r="F221" i="34"/>
  <c r="F220" i="34"/>
  <c r="F219" i="34"/>
  <c r="F218" i="34"/>
  <c r="F217" i="34"/>
  <c r="F216" i="34"/>
  <c r="F215" i="34"/>
  <c r="F214" i="34"/>
  <c r="F213" i="34"/>
  <c r="F212" i="34"/>
  <c r="F211" i="34"/>
  <c r="I210" i="34"/>
  <c r="E210" i="34"/>
  <c r="D210" i="34"/>
  <c r="F209" i="34"/>
  <c r="F208" i="34"/>
  <c r="F207" i="34"/>
  <c r="F206" i="34"/>
  <c r="F205" i="34"/>
  <c r="F204" i="34"/>
  <c r="F203" i="34"/>
  <c r="F202" i="34"/>
  <c r="F201" i="34"/>
  <c r="F200" i="34"/>
  <c r="F199" i="34"/>
  <c r="F198" i="34"/>
  <c r="F197" i="34"/>
  <c r="F196" i="34"/>
  <c r="F195" i="34"/>
  <c r="F194" i="34"/>
  <c r="F193" i="34"/>
  <c r="F192" i="34"/>
  <c r="F191" i="34"/>
  <c r="F190" i="34"/>
  <c r="F189" i="34"/>
  <c r="F188" i="34"/>
  <c r="F187" i="34"/>
  <c r="F186" i="34"/>
  <c r="F185" i="34"/>
  <c r="F184" i="34"/>
  <c r="F183" i="34"/>
  <c r="F182" i="34"/>
  <c r="F181" i="34"/>
  <c r="F180" i="34"/>
  <c r="F179" i="34"/>
  <c r="F178" i="34"/>
  <c r="F177" i="34"/>
  <c r="F176" i="34"/>
  <c r="F175" i="34"/>
  <c r="F174" i="34"/>
  <c r="F173" i="34"/>
  <c r="F172" i="34"/>
  <c r="F171" i="34"/>
  <c r="F170" i="34"/>
  <c r="F169" i="34"/>
  <c r="F168" i="34"/>
  <c r="F167" i="34"/>
  <c r="F166" i="34"/>
  <c r="F165" i="34"/>
  <c r="F164" i="34"/>
  <c r="F163" i="34"/>
  <c r="F162" i="34"/>
  <c r="F161" i="34"/>
  <c r="F160" i="34"/>
  <c r="F159" i="34"/>
  <c r="F158" i="34"/>
  <c r="F157" i="34"/>
  <c r="F156" i="34"/>
  <c r="F155" i="34"/>
  <c r="F154" i="34"/>
  <c r="F153" i="34"/>
  <c r="F152" i="34"/>
  <c r="F151" i="34"/>
  <c r="F150" i="34"/>
  <c r="F149" i="34"/>
  <c r="F148" i="34"/>
  <c r="F147" i="34"/>
  <c r="F146" i="34"/>
  <c r="F145" i="34"/>
  <c r="F144" i="34"/>
  <c r="F143" i="34"/>
  <c r="F142" i="34"/>
  <c r="F141" i="34"/>
  <c r="F140" i="34"/>
  <c r="F139" i="34"/>
  <c r="F138" i="34"/>
  <c r="F137" i="34"/>
  <c r="F136" i="34"/>
  <c r="F135" i="34"/>
  <c r="F134" i="34"/>
  <c r="F133" i="34"/>
  <c r="F132" i="34"/>
  <c r="F131" i="34"/>
  <c r="F130" i="34"/>
  <c r="F129" i="34"/>
  <c r="F128" i="34"/>
  <c r="F127" i="34"/>
  <c r="F126" i="34"/>
  <c r="F125" i="34"/>
  <c r="F124" i="34"/>
  <c r="F123" i="34"/>
  <c r="F122" i="34"/>
  <c r="F121" i="34"/>
  <c r="F120" i="34"/>
  <c r="F119" i="34"/>
  <c r="F118" i="34"/>
  <c r="F117" i="34"/>
  <c r="F116" i="34"/>
  <c r="F115" i="34"/>
  <c r="F114" i="34"/>
  <c r="F113" i="34"/>
  <c r="F112" i="34"/>
  <c r="F111" i="34"/>
  <c r="F110" i="34"/>
  <c r="I109" i="34"/>
  <c r="E109" i="34"/>
  <c r="D109" i="34"/>
  <c r="F108" i="34"/>
  <c r="F107" i="34"/>
  <c r="F106" i="34"/>
  <c r="F105" i="34"/>
  <c r="F104" i="34"/>
  <c r="F103" i="34"/>
  <c r="F101" i="34"/>
  <c r="F100" i="34"/>
  <c r="F99" i="34"/>
  <c r="F98" i="34"/>
  <c r="F97" i="34"/>
  <c r="F96" i="34"/>
  <c r="F95" i="34"/>
  <c r="F94" i="34"/>
  <c r="F93" i="34"/>
  <c r="F92" i="34"/>
  <c r="F91" i="34"/>
  <c r="F90" i="34"/>
  <c r="F89" i="34"/>
  <c r="F88" i="34"/>
  <c r="F87" i="34"/>
  <c r="F86" i="34"/>
  <c r="F85" i="34"/>
  <c r="F84" i="34"/>
  <c r="F83" i="34"/>
  <c r="F82" i="34"/>
  <c r="F81" i="34"/>
  <c r="F80" i="34"/>
  <c r="F79" i="34"/>
  <c r="F78" i="34"/>
  <c r="F77" i="34"/>
  <c r="F76" i="34"/>
  <c r="F75" i="34"/>
  <c r="F74" i="34"/>
  <c r="F73" i="34"/>
  <c r="F72" i="34"/>
  <c r="F71" i="34"/>
  <c r="F70" i="34"/>
  <c r="F69" i="34"/>
  <c r="F68" i="34"/>
  <c r="F67" i="34"/>
  <c r="F66" i="34"/>
  <c r="F65" i="34"/>
  <c r="F64" i="34"/>
  <c r="F63" i="34"/>
  <c r="F62" i="34"/>
  <c r="F61" i="34"/>
  <c r="F60" i="34"/>
  <c r="F59" i="34"/>
  <c r="F58" i="34"/>
  <c r="F57" i="34"/>
  <c r="F56" i="34"/>
  <c r="F55" i="34"/>
  <c r="F54" i="34"/>
  <c r="F53" i="34"/>
  <c r="F52" i="34"/>
  <c r="F51" i="34"/>
  <c r="F50" i="34"/>
  <c r="F49" i="34"/>
  <c r="F48" i="34"/>
  <c r="F47" i="34"/>
  <c r="F46" i="34"/>
  <c r="F45" i="34"/>
  <c r="F44" i="34"/>
  <c r="F43" i="34"/>
  <c r="F42" i="34"/>
  <c r="F41" i="34"/>
  <c r="F40" i="34"/>
  <c r="F39" i="34"/>
  <c r="F38" i="34"/>
  <c r="F37" i="34"/>
  <c r="F36" i="34"/>
  <c r="F35" i="34"/>
  <c r="F34" i="34"/>
  <c r="F33" i="34"/>
  <c r="F32" i="34"/>
  <c r="F31" i="34"/>
  <c r="F30" i="34"/>
  <c r="F29" i="34"/>
  <c r="F28" i="34"/>
  <c r="F27" i="34"/>
  <c r="F26" i="34"/>
  <c r="F25" i="34"/>
  <c r="F24" i="34"/>
  <c r="F23" i="34"/>
  <c r="F22" i="34"/>
  <c r="F21" i="34"/>
  <c r="F20" i="34"/>
  <c r="F19" i="34"/>
  <c r="F18" i="34"/>
  <c r="F17" i="34"/>
  <c r="F16" i="34"/>
  <c r="F15" i="34"/>
  <c r="F14" i="34"/>
  <c r="F13" i="34"/>
  <c r="F12" i="34"/>
  <c r="F11" i="34"/>
  <c r="F10" i="34"/>
  <c r="F9" i="34"/>
  <c r="I8" i="34"/>
  <c r="E8" i="34"/>
  <c r="E7" i="34" s="1"/>
  <c r="D8" i="34"/>
  <c r="K17" i="69"/>
  <c r="K16" i="69"/>
  <c r="K15" i="69"/>
  <c r="K14" i="69"/>
  <c r="K12" i="69"/>
  <c r="K11" i="69"/>
  <c r="K10" i="69"/>
  <c r="K9" i="69"/>
  <c r="K8" i="69"/>
  <c r="K7" i="69"/>
  <c r="K6" i="69"/>
  <c r="P40" i="28"/>
  <c r="P39" i="28"/>
  <c r="P38" i="28"/>
  <c r="P37" i="28"/>
  <c r="P52" i="28"/>
  <c r="P51" i="28"/>
  <c r="P50" i="28"/>
  <c r="P49" i="28"/>
  <c r="P27" i="28"/>
  <c r="P26" i="28"/>
  <c r="P25" i="28"/>
  <c r="P24" i="28"/>
  <c r="P15" i="28"/>
  <c r="P14" i="28"/>
  <c r="P13" i="28"/>
  <c r="P12" i="28"/>
  <c r="H48" i="78"/>
  <c r="H8" i="78"/>
  <c r="H14" i="78" s="1"/>
  <c r="H16" i="78" s="1"/>
  <c r="R15" i="72"/>
  <c r="Q15" i="72"/>
  <c r="P15" i="72"/>
  <c r="O15" i="72"/>
  <c r="N15" i="72"/>
  <c r="M15" i="72"/>
  <c r="L15" i="72"/>
  <c r="K15" i="72"/>
  <c r="J15" i="72"/>
  <c r="I15" i="72"/>
  <c r="H15" i="72"/>
  <c r="G15" i="72"/>
  <c r="F15" i="72"/>
  <c r="E15" i="72"/>
  <c r="D15" i="72"/>
  <c r="R14" i="72"/>
  <c r="Q14" i="72"/>
  <c r="P14" i="72"/>
  <c r="P17" i="72" s="1"/>
  <c r="O14" i="72"/>
  <c r="N14" i="72"/>
  <c r="M14" i="72"/>
  <c r="L14" i="72"/>
  <c r="L16" i="72" s="1"/>
  <c r="L19" i="72" s="1"/>
  <c r="K14" i="72"/>
  <c r="K17" i="72" s="1"/>
  <c r="J14" i="72"/>
  <c r="I14" i="72"/>
  <c r="H14" i="72"/>
  <c r="H16" i="72" s="1"/>
  <c r="H19" i="72" s="1"/>
  <c r="G14" i="72"/>
  <c r="F14" i="72"/>
  <c r="E14" i="72"/>
  <c r="D14" i="72"/>
  <c r="D16" i="72" s="1"/>
  <c r="D19" i="72" s="1"/>
  <c r="R14" i="73"/>
  <c r="Q14" i="73"/>
  <c r="P14" i="73"/>
  <c r="O14" i="73"/>
  <c r="N14" i="73"/>
  <c r="M14" i="73"/>
  <c r="L14" i="73"/>
  <c r="K14" i="73"/>
  <c r="K15" i="73" s="1"/>
  <c r="K18" i="73" s="1"/>
  <c r="J14" i="73"/>
  <c r="I14" i="73"/>
  <c r="H14" i="73"/>
  <c r="G14" i="73"/>
  <c r="G15" i="73" s="1"/>
  <c r="G18" i="73" s="1"/>
  <c r="F14" i="73"/>
  <c r="E14" i="73"/>
  <c r="D14" i="73"/>
  <c r="R13" i="73"/>
  <c r="R16" i="73" s="1"/>
  <c r="Q13" i="73"/>
  <c r="P13" i="73"/>
  <c r="O13" i="73"/>
  <c r="N13" i="73"/>
  <c r="N15" i="73" s="1"/>
  <c r="N18" i="73" s="1"/>
  <c r="M13" i="73"/>
  <c r="L13" i="73"/>
  <c r="K13" i="73"/>
  <c r="J13" i="73"/>
  <c r="J16" i="73" s="1"/>
  <c r="I13" i="73"/>
  <c r="I16" i="73" s="1"/>
  <c r="H13" i="73"/>
  <c r="G13" i="73"/>
  <c r="F13" i="73"/>
  <c r="E13" i="73"/>
  <c r="E16" i="73" s="1"/>
  <c r="D13" i="73"/>
  <c r="D15" i="73" s="1"/>
  <c r="D18" i="73" s="1"/>
  <c r="R14" i="74"/>
  <c r="Q14" i="74"/>
  <c r="Q16" i="74" s="1"/>
  <c r="P14" i="74"/>
  <c r="O14" i="74"/>
  <c r="N14" i="74"/>
  <c r="M14" i="74"/>
  <c r="M16" i="74" s="1"/>
  <c r="L14" i="74"/>
  <c r="K14" i="74"/>
  <c r="J14" i="74"/>
  <c r="I14" i="74"/>
  <c r="I15" i="74" s="1"/>
  <c r="I18" i="74" s="1"/>
  <c r="H14" i="74"/>
  <c r="G14" i="74"/>
  <c r="F14" i="74"/>
  <c r="E14" i="74"/>
  <c r="E16" i="74" s="1"/>
  <c r="D14" i="74"/>
  <c r="R13" i="74"/>
  <c r="Q13" i="74"/>
  <c r="P13" i="74"/>
  <c r="P15" i="74" s="1"/>
  <c r="P18" i="74" s="1"/>
  <c r="O13" i="74"/>
  <c r="N13" i="74"/>
  <c r="N16" i="74" s="1"/>
  <c r="M13" i="74"/>
  <c r="L13" i="74"/>
  <c r="L15" i="74" s="1"/>
  <c r="L18" i="74" s="1"/>
  <c r="K13" i="74"/>
  <c r="J13" i="74"/>
  <c r="J16" i="74" s="1"/>
  <c r="I13" i="74"/>
  <c r="H13" i="74"/>
  <c r="G13" i="74"/>
  <c r="F13" i="74"/>
  <c r="E13" i="74"/>
  <c r="D13" i="74"/>
  <c r="D16" i="74" s="1"/>
  <c r="R14" i="75"/>
  <c r="Q14" i="75"/>
  <c r="P14" i="75"/>
  <c r="O14" i="75"/>
  <c r="O15" i="75" s="1"/>
  <c r="O18" i="75" s="1"/>
  <c r="N14" i="75"/>
  <c r="M14" i="75"/>
  <c r="L14" i="75"/>
  <c r="K14" i="75"/>
  <c r="K16" i="75" s="1"/>
  <c r="J14" i="75"/>
  <c r="I14" i="75"/>
  <c r="H14" i="75"/>
  <c r="G14" i="75"/>
  <c r="G16" i="75" s="1"/>
  <c r="F14" i="75"/>
  <c r="E14" i="75"/>
  <c r="D14" i="75"/>
  <c r="R13" i="75"/>
  <c r="R16" i="75" s="1"/>
  <c r="Q13" i="75"/>
  <c r="P13" i="75"/>
  <c r="P16" i="75" s="1"/>
  <c r="O13" i="75"/>
  <c r="N13" i="75"/>
  <c r="M13" i="75"/>
  <c r="L13" i="75"/>
  <c r="L15" i="75" s="1"/>
  <c r="L18" i="75" s="1"/>
  <c r="K13" i="75"/>
  <c r="J13" i="75"/>
  <c r="J16" i="75" s="1"/>
  <c r="I13" i="75"/>
  <c r="H13" i="75"/>
  <c r="H16" i="75" s="1"/>
  <c r="G13" i="75"/>
  <c r="F13" i="75"/>
  <c r="F16" i="75" s="1"/>
  <c r="E13" i="75"/>
  <c r="E15" i="75" s="1"/>
  <c r="E18" i="75" s="1"/>
  <c r="D13" i="75"/>
  <c r="D15" i="75" s="1"/>
  <c r="D18" i="75" s="1"/>
  <c r="R14" i="76"/>
  <c r="Q14" i="76"/>
  <c r="Q15" i="76" s="1"/>
  <c r="Q18" i="76" s="1"/>
  <c r="P14" i="76"/>
  <c r="O14" i="76"/>
  <c r="N14" i="76"/>
  <c r="M14" i="76"/>
  <c r="M16" i="76" s="1"/>
  <c r="L14" i="76"/>
  <c r="K14" i="76"/>
  <c r="J14" i="76"/>
  <c r="I14" i="76"/>
  <c r="I15" i="76" s="1"/>
  <c r="I18" i="76" s="1"/>
  <c r="H14" i="76"/>
  <c r="G14" i="76"/>
  <c r="F14" i="76"/>
  <c r="E14" i="76"/>
  <c r="E15" i="76" s="1"/>
  <c r="E18" i="76" s="1"/>
  <c r="D14" i="76"/>
  <c r="R13" i="76"/>
  <c r="Q13" i="76"/>
  <c r="P13" i="76"/>
  <c r="P15" i="76" s="1"/>
  <c r="P18" i="76" s="1"/>
  <c r="O13" i="76"/>
  <c r="N13" i="76"/>
  <c r="N15" i="76" s="1"/>
  <c r="N18" i="76" s="1"/>
  <c r="M13" i="76"/>
  <c r="L13" i="76"/>
  <c r="K13" i="76"/>
  <c r="J13" i="76"/>
  <c r="I13" i="76"/>
  <c r="H13" i="76"/>
  <c r="G13" i="76"/>
  <c r="F13" i="76"/>
  <c r="F15" i="76" s="1"/>
  <c r="F18" i="76" s="1"/>
  <c r="E13" i="76"/>
  <c r="D13" i="76"/>
  <c r="R14" i="77"/>
  <c r="Q14" i="77"/>
  <c r="P14" i="77"/>
  <c r="O14" i="77"/>
  <c r="O15" i="77" s="1"/>
  <c r="O18" i="77" s="1"/>
  <c r="N14" i="77"/>
  <c r="M14" i="77"/>
  <c r="L14" i="77"/>
  <c r="K14" i="77"/>
  <c r="K16" i="77" s="1"/>
  <c r="J14" i="77"/>
  <c r="I14" i="77"/>
  <c r="H14" i="77"/>
  <c r="G14" i="77"/>
  <c r="G16" i="77" s="1"/>
  <c r="F14" i="77"/>
  <c r="E14" i="77"/>
  <c r="D14" i="77"/>
  <c r="R13" i="77"/>
  <c r="R16" i="77" s="1"/>
  <c r="Q13" i="77"/>
  <c r="P13" i="77"/>
  <c r="O13" i="77"/>
  <c r="N13" i="77"/>
  <c r="N15" i="77" s="1"/>
  <c r="N18" i="77" s="1"/>
  <c r="M13" i="77"/>
  <c r="L13" i="77"/>
  <c r="K13" i="77"/>
  <c r="J13" i="77"/>
  <c r="J16" i="77" s="1"/>
  <c r="I13" i="77"/>
  <c r="H13" i="77"/>
  <c r="H15" i="77" s="1"/>
  <c r="H18" i="77" s="1"/>
  <c r="G13" i="77"/>
  <c r="F13" i="77"/>
  <c r="F16" i="77" s="1"/>
  <c r="E13" i="77"/>
  <c r="D13" i="77"/>
  <c r="D16" i="77" s="1"/>
  <c r="R14" i="71"/>
  <c r="Q14" i="71"/>
  <c r="Q15" i="71" s="1"/>
  <c r="Q18" i="71" s="1"/>
  <c r="P14" i="71"/>
  <c r="O14" i="71"/>
  <c r="N14" i="71"/>
  <c r="M14" i="71"/>
  <c r="L14" i="71"/>
  <c r="K14" i="71"/>
  <c r="J14" i="71"/>
  <c r="I14" i="71"/>
  <c r="I16" i="71" s="1"/>
  <c r="H14" i="71"/>
  <c r="G14" i="71"/>
  <c r="F14" i="71"/>
  <c r="E14" i="71"/>
  <c r="E16" i="71" s="1"/>
  <c r="D14" i="71"/>
  <c r="R13" i="71"/>
  <c r="Q13" i="71"/>
  <c r="P13" i="71"/>
  <c r="O13" i="71"/>
  <c r="N13" i="71"/>
  <c r="M13" i="71"/>
  <c r="L13" i="71"/>
  <c r="L15" i="71" s="1"/>
  <c r="L18" i="71" s="1"/>
  <c r="K13" i="71"/>
  <c r="J13" i="71"/>
  <c r="I13" i="71"/>
  <c r="H13" i="71"/>
  <c r="H15" i="71" s="1"/>
  <c r="H18" i="71" s="1"/>
  <c r="G13" i="71"/>
  <c r="F13" i="71"/>
  <c r="E13" i="71"/>
  <c r="D13" i="71"/>
  <c r="D15" i="71" s="1"/>
  <c r="D18" i="71" s="1"/>
  <c r="I112" i="67"/>
  <c r="G112" i="67"/>
  <c r="K112" i="67" s="1"/>
  <c r="I111" i="67"/>
  <c r="G111" i="67"/>
  <c r="K111" i="67" s="1"/>
  <c r="I110" i="67"/>
  <c r="G110" i="67"/>
  <c r="K110" i="67" s="1"/>
  <c r="I109" i="67"/>
  <c r="G109" i="67"/>
  <c r="K109" i="67" s="1"/>
  <c r="I108" i="67"/>
  <c r="G108" i="67"/>
  <c r="K108" i="67" s="1"/>
  <c r="I106" i="67"/>
  <c r="G106" i="67"/>
  <c r="K106" i="67" s="1"/>
  <c r="I105" i="67"/>
  <c r="G105" i="67"/>
  <c r="K105" i="67" s="1"/>
  <c r="I104" i="67"/>
  <c r="G104" i="67"/>
  <c r="K104" i="67" s="1"/>
  <c r="I103" i="67"/>
  <c r="G103" i="67"/>
  <c r="K103" i="67" s="1"/>
  <c r="I102" i="67"/>
  <c r="G102" i="67"/>
  <c r="K102" i="67" s="1"/>
  <c r="I100" i="67"/>
  <c r="G100" i="67"/>
  <c r="K100" i="67" s="1"/>
  <c r="I99" i="67"/>
  <c r="G99" i="67"/>
  <c r="K99" i="67" s="1"/>
  <c r="I98" i="67"/>
  <c r="G98" i="67"/>
  <c r="K98" i="67" s="1"/>
  <c r="I97" i="67"/>
  <c r="G97" i="67"/>
  <c r="K97" i="67" s="1"/>
  <c r="I96" i="67"/>
  <c r="G96" i="67"/>
  <c r="K96" i="67" s="1"/>
  <c r="I94" i="67"/>
  <c r="G94" i="67"/>
  <c r="K94" i="67" s="1"/>
  <c r="I93" i="67"/>
  <c r="G93" i="67"/>
  <c r="K93" i="67" s="1"/>
  <c r="I92" i="67"/>
  <c r="G92" i="67"/>
  <c r="K92" i="67" s="1"/>
  <c r="I91" i="67"/>
  <c r="G91" i="67"/>
  <c r="K91" i="67" s="1"/>
  <c r="I90" i="67"/>
  <c r="G90" i="67"/>
  <c r="K90" i="67" s="1"/>
  <c r="I87" i="67"/>
  <c r="G87" i="67"/>
  <c r="K87" i="67" s="1"/>
  <c r="I86" i="67"/>
  <c r="G86" i="67"/>
  <c r="K86" i="67" s="1"/>
  <c r="I85" i="67"/>
  <c r="G85" i="67"/>
  <c r="K85" i="67" s="1"/>
  <c r="I84" i="67"/>
  <c r="G84" i="67"/>
  <c r="K84" i="67" s="1"/>
  <c r="I83" i="67"/>
  <c r="G83" i="67"/>
  <c r="K83" i="67" s="1"/>
  <c r="I81" i="67"/>
  <c r="G81" i="67"/>
  <c r="K81" i="67" s="1"/>
  <c r="I80" i="67"/>
  <c r="G80" i="67"/>
  <c r="K80" i="67" s="1"/>
  <c r="I79" i="67"/>
  <c r="G79" i="67"/>
  <c r="K79" i="67" s="1"/>
  <c r="I78" i="67"/>
  <c r="G78" i="67"/>
  <c r="K78" i="67" s="1"/>
  <c r="I77" i="67"/>
  <c r="G77" i="67"/>
  <c r="K77" i="67" s="1"/>
  <c r="I75" i="67"/>
  <c r="G75" i="67"/>
  <c r="K75" i="67" s="1"/>
  <c r="I74" i="67"/>
  <c r="G74" i="67"/>
  <c r="K74" i="67" s="1"/>
  <c r="I73" i="67"/>
  <c r="G73" i="67"/>
  <c r="K73" i="67" s="1"/>
  <c r="I72" i="67"/>
  <c r="G72" i="67"/>
  <c r="K72" i="67" s="1"/>
  <c r="I71" i="67"/>
  <c r="G71" i="67"/>
  <c r="K71" i="67" s="1"/>
  <c r="I68" i="67"/>
  <c r="G68" i="67"/>
  <c r="K68" i="67" s="1"/>
  <c r="I67" i="67"/>
  <c r="G67" i="67"/>
  <c r="K67" i="67" s="1"/>
  <c r="I66" i="67"/>
  <c r="G66" i="67"/>
  <c r="K66" i="67" s="1"/>
  <c r="I65" i="67"/>
  <c r="G65" i="67"/>
  <c r="K65" i="67" s="1"/>
  <c r="I64" i="67"/>
  <c r="G64" i="67"/>
  <c r="K64" i="67" s="1"/>
  <c r="I62" i="67"/>
  <c r="G62" i="67"/>
  <c r="K62" i="67" s="1"/>
  <c r="I61" i="67"/>
  <c r="G61" i="67"/>
  <c r="K61" i="67" s="1"/>
  <c r="I60" i="67"/>
  <c r="G60" i="67"/>
  <c r="K60" i="67" s="1"/>
  <c r="I59" i="67"/>
  <c r="G59" i="67"/>
  <c r="K59" i="67" s="1"/>
  <c r="I58" i="67"/>
  <c r="G58" i="67"/>
  <c r="K58" i="67" s="1"/>
  <c r="I55" i="67"/>
  <c r="G55" i="67"/>
  <c r="K55" i="67" s="1"/>
  <c r="N88" i="66"/>
  <c r="K88" i="66"/>
  <c r="P88" i="66" s="1"/>
  <c r="N87" i="66"/>
  <c r="K87" i="66"/>
  <c r="P87" i="66" s="1"/>
  <c r="N86" i="66"/>
  <c r="K86" i="66"/>
  <c r="P86" i="66" s="1"/>
  <c r="N85" i="66"/>
  <c r="K85" i="66"/>
  <c r="P85" i="66" s="1"/>
  <c r="N84" i="66"/>
  <c r="K84" i="66"/>
  <c r="P84" i="66" s="1"/>
  <c r="N80" i="66"/>
  <c r="K80" i="66"/>
  <c r="P80" i="66" s="1"/>
  <c r="N79" i="66"/>
  <c r="K79" i="66"/>
  <c r="P79" i="66" s="1"/>
  <c r="N78" i="66"/>
  <c r="K78" i="66"/>
  <c r="P78" i="66" s="1"/>
  <c r="N77" i="66"/>
  <c r="K77" i="66"/>
  <c r="P77" i="66" s="1"/>
  <c r="N76" i="66"/>
  <c r="K76" i="66"/>
  <c r="P76" i="66" s="1"/>
  <c r="N72" i="66"/>
  <c r="K72" i="66"/>
  <c r="P72" i="66" s="1"/>
  <c r="N71" i="66"/>
  <c r="K71" i="66"/>
  <c r="P71" i="66" s="1"/>
  <c r="N70" i="66"/>
  <c r="K70" i="66"/>
  <c r="P70" i="66" s="1"/>
  <c r="N69" i="66"/>
  <c r="K69" i="66"/>
  <c r="P69" i="66" s="1"/>
  <c r="N68" i="66"/>
  <c r="K68" i="66"/>
  <c r="P68" i="66" s="1"/>
  <c r="N64" i="66"/>
  <c r="K64" i="66"/>
  <c r="P64" i="66" s="1"/>
  <c r="N63" i="66"/>
  <c r="K63" i="66"/>
  <c r="P63" i="66" s="1"/>
  <c r="N62" i="66"/>
  <c r="K62" i="66"/>
  <c r="P62" i="66" s="1"/>
  <c r="N61" i="66"/>
  <c r="K61" i="66"/>
  <c r="P61" i="66" s="1"/>
  <c r="N60" i="66"/>
  <c r="K60" i="66"/>
  <c r="P60" i="66" s="1"/>
  <c r="N56" i="66"/>
  <c r="K56" i="66"/>
  <c r="P56" i="66" s="1"/>
  <c r="N55" i="66"/>
  <c r="K55" i="66"/>
  <c r="P55" i="66" s="1"/>
  <c r="N54" i="66"/>
  <c r="K54" i="66"/>
  <c r="P54" i="66" s="1"/>
  <c r="N53" i="66"/>
  <c r="K53" i="66"/>
  <c r="P53" i="66" s="1"/>
  <c r="N52" i="66"/>
  <c r="K52" i="66"/>
  <c r="P52" i="66" s="1"/>
  <c r="N48" i="66"/>
  <c r="K48" i="66"/>
  <c r="P48" i="66" s="1"/>
  <c r="N47" i="66"/>
  <c r="K47" i="66"/>
  <c r="P47" i="66" s="1"/>
  <c r="N46" i="66"/>
  <c r="K46" i="66"/>
  <c r="P46" i="66" s="1"/>
  <c r="N45" i="66"/>
  <c r="K45" i="66"/>
  <c r="P45" i="66" s="1"/>
  <c r="N44" i="66"/>
  <c r="K44" i="66"/>
  <c r="P44" i="66" s="1"/>
  <c r="N43" i="66"/>
  <c r="K43" i="66"/>
  <c r="P43" i="66" s="1"/>
  <c r="H56" i="65"/>
  <c r="H13" i="80" s="1"/>
  <c r="P41" i="62"/>
  <c r="O41" i="62"/>
  <c r="N41" i="62"/>
  <c r="P38" i="62"/>
  <c r="O38" i="62"/>
  <c r="N38" i="62"/>
  <c r="P49" i="62"/>
  <c r="O49" i="62"/>
  <c r="N49" i="62"/>
  <c r="P33" i="62"/>
  <c r="O33" i="62"/>
  <c r="P31" i="62"/>
  <c r="O31" i="62"/>
  <c r="P27" i="62"/>
  <c r="O27" i="62"/>
  <c r="N27" i="62"/>
  <c r="P23" i="62"/>
  <c r="O23" i="62"/>
  <c r="N23" i="62"/>
  <c r="P20" i="62"/>
  <c r="O20" i="62"/>
  <c r="N20" i="62"/>
  <c r="P18" i="62"/>
  <c r="O18" i="62"/>
  <c r="N18" i="62"/>
  <c r="P16" i="62"/>
  <c r="O16" i="62"/>
  <c r="N16" i="62"/>
  <c r="Q53" i="62"/>
  <c r="Q50" i="62"/>
  <c r="Q43" i="62"/>
  <c r="Q42" i="62"/>
  <c r="Q40" i="62"/>
  <c r="Q39" i="62"/>
  <c r="Q34" i="62"/>
  <c r="Q32" i="62"/>
  <c r="Q28" i="62"/>
  <c r="Q26" i="62"/>
  <c r="Q24" i="62"/>
  <c r="Q21" i="62"/>
  <c r="Q19" i="62"/>
  <c r="AG74" i="61"/>
  <c r="AD74" i="61"/>
  <c r="AF74" i="61" s="1"/>
  <c r="AC74" i="61"/>
  <c r="AB74" i="61"/>
  <c r="AA74" i="61"/>
  <c r="Z74" i="61"/>
  <c r="AE72" i="61"/>
  <c r="AG72" i="61" s="1"/>
  <c r="AD72" i="61"/>
  <c r="AF72" i="61" s="1"/>
  <c r="AC72" i="61"/>
  <c r="AB72" i="61"/>
  <c r="AA72" i="61"/>
  <c r="Z72" i="61"/>
  <c r="AE71" i="61"/>
  <c r="AG71" i="61" s="1"/>
  <c r="AD71" i="61"/>
  <c r="AF71" i="61" s="1"/>
  <c r="AC71" i="61"/>
  <c r="AB71" i="61"/>
  <c r="Z71" i="61"/>
  <c r="AE70" i="61"/>
  <c r="AG70" i="61" s="1"/>
  <c r="AD70" i="61"/>
  <c r="AF70" i="61" s="1"/>
  <c r="AC70" i="61"/>
  <c r="AB70" i="61"/>
  <c r="AA70" i="61"/>
  <c r="D59" i="85" s="1"/>
  <c r="Z70" i="61"/>
  <c r="AE69" i="61"/>
  <c r="AG69" i="61" s="1"/>
  <c r="AD69" i="61"/>
  <c r="AF69" i="61" s="1"/>
  <c r="AC69" i="61"/>
  <c r="AB69" i="61"/>
  <c r="AA69" i="61"/>
  <c r="D60" i="85" s="1"/>
  <c r="Z69" i="61"/>
  <c r="AF68" i="61"/>
  <c r="AC68" i="61"/>
  <c r="AB68" i="61"/>
  <c r="AA68" i="61"/>
  <c r="Z68" i="61"/>
  <c r="AE67" i="61"/>
  <c r="AC67" i="61"/>
  <c r="AB67" i="61"/>
  <c r="Z67" i="61"/>
  <c r="Y66" i="61"/>
  <c r="Y65" i="61" s="1"/>
  <c r="X66" i="61"/>
  <c r="X65" i="61" s="1"/>
  <c r="U66" i="61"/>
  <c r="U65" i="61" s="1"/>
  <c r="R66" i="61"/>
  <c r="O66" i="61"/>
  <c r="L66" i="61"/>
  <c r="J66" i="61"/>
  <c r="J65" i="61" s="1"/>
  <c r="I66" i="61"/>
  <c r="I65" i="61" s="1"/>
  <c r="AE64" i="61"/>
  <c r="AG64" i="61" s="1"/>
  <c r="AD64" i="61"/>
  <c r="AF64" i="61" s="1"/>
  <c r="AC64" i="61"/>
  <c r="AB64" i="61"/>
  <c r="AA64" i="61"/>
  <c r="Z64" i="61"/>
  <c r="AE63" i="61"/>
  <c r="AD63" i="61"/>
  <c r="AF63" i="61" s="1"/>
  <c r="AC63" i="61"/>
  <c r="AB63" i="61"/>
  <c r="AA63" i="61"/>
  <c r="Z63" i="61"/>
  <c r="AC62" i="61"/>
  <c r="AB62" i="61"/>
  <c r="AA62" i="61"/>
  <c r="Z62" i="61"/>
  <c r="AE61" i="61"/>
  <c r="AD61" i="61"/>
  <c r="AF61" i="61" s="1"/>
  <c r="AC61" i="61"/>
  <c r="AB61" i="61"/>
  <c r="AA61" i="61"/>
  <c r="Z61" i="61"/>
  <c r="AE60" i="61"/>
  <c r="AG60" i="61" s="1"/>
  <c r="AD60" i="61"/>
  <c r="AF60" i="61" s="1"/>
  <c r="AC60" i="61"/>
  <c r="AB60" i="61"/>
  <c r="AA60" i="61"/>
  <c r="Z60" i="61"/>
  <c r="AE59" i="61"/>
  <c r="AG59" i="61" s="1"/>
  <c r="AD59" i="61"/>
  <c r="AF59" i="61" s="1"/>
  <c r="AC59" i="61"/>
  <c r="AB59" i="61"/>
  <c r="AA59" i="61"/>
  <c r="Z59" i="61"/>
  <c r="Y58" i="61"/>
  <c r="Y56" i="61" s="1"/>
  <c r="X58" i="61"/>
  <c r="X56" i="61" s="1"/>
  <c r="U58" i="61"/>
  <c r="U56" i="61" s="1"/>
  <c r="R58" i="61"/>
  <c r="R56" i="61" s="1"/>
  <c r="P56" i="61"/>
  <c r="O58" i="61"/>
  <c r="O56" i="61" s="1"/>
  <c r="L58" i="61"/>
  <c r="J56" i="61"/>
  <c r="I58" i="61"/>
  <c r="I56" i="61" s="1"/>
  <c r="AE57" i="61"/>
  <c r="AG57" i="61" s="1"/>
  <c r="AD57" i="61"/>
  <c r="AF57" i="61" s="1"/>
  <c r="AC57" i="61"/>
  <c r="AB57" i="61"/>
  <c r="AA57" i="61"/>
  <c r="Z57" i="61"/>
  <c r="M56" i="61"/>
  <c r="AG55" i="61"/>
  <c r="AF55" i="61"/>
  <c r="AC55" i="61"/>
  <c r="AB55" i="61"/>
  <c r="AA55" i="61"/>
  <c r="Z55" i="61"/>
  <c r="AE54" i="61"/>
  <c r="AG54" i="61" s="1"/>
  <c r="AD54" i="61"/>
  <c r="AF54" i="61" s="1"/>
  <c r="AC54" i="61"/>
  <c r="AB54" i="61"/>
  <c r="AA54" i="61"/>
  <c r="Z54" i="61"/>
  <c r="AE53" i="61"/>
  <c r="AG53" i="61" s="1"/>
  <c r="AD53" i="61"/>
  <c r="AF53" i="61" s="1"/>
  <c r="AC53" i="61"/>
  <c r="AB53" i="61"/>
  <c r="AA53" i="61"/>
  <c r="Z53" i="61"/>
  <c r="AE52" i="61"/>
  <c r="AG52" i="61" s="1"/>
  <c r="AF52" i="61"/>
  <c r="AC52" i="61"/>
  <c r="AB52" i="61"/>
  <c r="AA52" i="61"/>
  <c r="Z52" i="61"/>
  <c r="AE51" i="61"/>
  <c r="AG51" i="61" s="1"/>
  <c r="AD51" i="61"/>
  <c r="AF51" i="61" s="1"/>
  <c r="AC51" i="61"/>
  <c r="AB51" i="61"/>
  <c r="AA51" i="61"/>
  <c r="Z51" i="61"/>
  <c r="AE50" i="61"/>
  <c r="AG50" i="61" s="1"/>
  <c r="AD50" i="61"/>
  <c r="AF50" i="61" s="1"/>
  <c r="AC50" i="61"/>
  <c r="AB50" i="61"/>
  <c r="AA50" i="61"/>
  <c r="Z50" i="61"/>
  <c r="Y49" i="61"/>
  <c r="X49" i="61"/>
  <c r="V49" i="61"/>
  <c r="U49" i="61"/>
  <c r="S49" i="61"/>
  <c r="R49" i="61"/>
  <c r="P49" i="61"/>
  <c r="O49" i="61"/>
  <c r="M49" i="61"/>
  <c r="L49" i="61"/>
  <c r="J49" i="61"/>
  <c r="AD49" i="61" s="1"/>
  <c r="AF49" i="61" s="1"/>
  <c r="I49" i="61"/>
  <c r="AE48" i="61"/>
  <c r="AG48" i="61" s="1"/>
  <c r="AD48" i="61"/>
  <c r="AF48" i="61"/>
  <c r="AC48" i="61"/>
  <c r="AB48" i="61"/>
  <c r="AA48" i="61"/>
  <c r="Z48" i="61"/>
  <c r="AE47" i="61"/>
  <c r="AG47" i="61" s="1"/>
  <c r="AD47" i="61"/>
  <c r="AF47" i="61" s="1"/>
  <c r="AC47" i="61"/>
  <c r="AB47" i="61"/>
  <c r="AA47" i="61"/>
  <c r="Z47" i="61"/>
  <c r="AE46" i="61"/>
  <c r="AG46" i="61" s="1"/>
  <c r="AD46" i="61"/>
  <c r="AF46" i="61" s="1"/>
  <c r="AC46" i="61"/>
  <c r="AB46" i="61"/>
  <c r="AA46" i="61"/>
  <c r="Z46" i="61"/>
  <c r="AE45" i="61"/>
  <c r="AG45" i="61" s="1"/>
  <c r="AD45" i="61"/>
  <c r="AF45" i="61" s="1"/>
  <c r="AC45" i="61"/>
  <c r="AB45" i="61"/>
  <c r="AA45" i="61"/>
  <c r="Z45" i="61"/>
  <c r="Y44" i="61"/>
  <c r="X44" i="61"/>
  <c r="X73" i="61" s="1"/>
  <c r="V44" i="61"/>
  <c r="U44" i="61"/>
  <c r="S44" i="61"/>
  <c r="R44" i="61"/>
  <c r="P44" i="61"/>
  <c r="O44" i="61"/>
  <c r="M44" i="61"/>
  <c r="L44" i="61"/>
  <c r="Z44" i="61" s="1"/>
  <c r="J44" i="61"/>
  <c r="I44" i="61"/>
  <c r="AE43" i="61"/>
  <c r="AG43" i="61" s="1"/>
  <c r="AD43" i="61"/>
  <c r="AF43" i="61" s="1"/>
  <c r="AC43" i="61"/>
  <c r="AB43" i="61"/>
  <c r="AA43" i="61"/>
  <c r="Z43" i="61"/>
  <c r="AE42" i="61"/>
  <c r="AG42" i="61" s="1"/>
  <c r="AD42" i="61"/>
  <c r="AF42" i="61" s="1"/>
  <c r="AC42" i="61"/>
  <c r="AB42" i="61"/>
  <c r="AA42" i="61"/>
  <c r="Z42" i="61"/>
  <c r="AE41" i="61"/>
  <c r="AG41" i="61" s="1"/>
  <c r="AD41" i="61"/>
  <c r="AF41" i="61" s="1"/>
  <c r="AC41" i="61"/>
  <c r="AB41" i="61"/>
  <c r="AA41" i="61"/>
  <c r="Z41" i="61"/>
  <c r="AE40" i="61"/>
  <c r="AG40" i="61" s="1"/>
  <c r="AD40" i="61"/>
  <c r="AF40" i="61" s="1"/>
  <c r="AC40" i="61"/>
  <c r="AB40" i="61"/>
  <c r="AA40" i="61"/>
  <c r="Z40" i="61"/>
  <c r="AE39" i="61"/>
  <c r="AG39" i="61" s="1"/>
  <c r="AD39" i="61"/>
  <c r="AF39" i="61" s="1"/>
  <c r="AC39" i="61"/>
  <c r="AB39" i="61"/>
  <c r="AA39" i="61"/>
  <c r="Z39" i="61"/>
  <c r="AE38" i="61"/>
  <c r="AG38" i="61" s="1"/>
  <c r="AD38" i="61"/>
  <c r="AF38" i="61" s="1"/>
  <c r="AC38" i="61"/>
  <c r="AB38" i="61"/>
  <c r="AA38" i="61"/>
  <c r="Z38" i="61"/>
  <c r="AE37" i="61"/>
  <c r="AG37" i="61" s="1"/>
  <c r="AD37" i="61"/>
  <c r="AF37" i="61" s="1"/>
  <c r="AC37" i="61"/>
  <c r="AB37" i="61"/>
  <c r="AA37" i="61"/>
  <c r="Z37" i="61"/>
  <c r="Y36" i="61"/>
  <c r="X36" i="61"/>
  <c r="V36" i="61"/>
  <c r="U36" i="61"/>
  <c r="S36" i="61"/>
  <c r="R36" i="61"/>
  <c r="P36" i="61"/>
  <c r="O36" i="61"/>
  <c r="Z36" i="61" s="1"/>
  <c r="M36" i="61"/>
  <c r="L36" i="61"/>
  <c r="J36" i="61"/>
  <c r="I36" i="61"/>
  <c r="AC36" i="61" s="1"/>
  <c r="AE35" i="61"/>
  <c r="AG35" i="61" s="1"/>
  <c r="AD35" i="61"/>
  <c r="AF35" i="61" s="1"/>
  <c r="AC35" i="61"/>
  <c r="AB35" i="61"/>
  <c r="AA35" i="61"/>
  <c r="Z35" i="61"/>
  <c r="AE34" i="61"/>
  <c r="AG34" i="61" s="1"/>
  <c r="AD34" i="61"/>
  <c r="AF34" i="61" s="1"/>
  <c r="AC34" i="61"/>
  <c r="AB34" i="61"/>
  <c r="AA34" i="61"/>
  <c r="Z34" i="61"/>
  <c r="AE33" i="61"/>
  <c r="AG33" i="61" s="1"/>
  <c r="AD33" i="61"/>
  <c r="AF33" i="61" s="1"/>
  <c r="AC33" i="61"/>
  <c r="AB33" i="61"/>
  <c r="AA33" i="61"/>
  <c r="Z33" i="61"/>
  <c r="AE32" i="61"/>
  <c r="AG32" i="61" s="1"/>
  <c r="AD32" i="61"/>
  <c r="AF32" i="61" s="1"/>
  <c r="AC32" i="61"/>
  <c r="AB32" i="61"/>
  <c r="AA32" i="61"/>
  <c r="Z32" i="61"/>
  <c r="AE31" i="61"/>
  <c r="AG31" i="61" s="1"/>
  <c r="AD31" i="61"/>
  <c r="AF31" i="61" s="1"/>
  <c r="AC31" i="61"/>
  <c r="AB31" i="61"/>
  <c r="AA31" i="61"/>
  <c r="Z31" i="61"/>
  <c r="Y30" i="61"/>
  <c r="X30" i="61"/>
  <c r="V30" i="61"/>
  <c r="U30" i="61"/>
  <c r="S30" i="61"/>
  <c r="R30" i="61"/>
  <c r="P30" i="61"/>
  <c r="O30" i="61"/>
  <c r="M30" i="61"/>
  <c r="AD30" i="61" s="1"/>
  <c r="L30" i="61"/>
  <c r="J30" i="61"/>
  <c r="I30" i="61"/>
  <c r="R65" i="61"/>
  <c r="N95" i="58"/>
  <c r="N94" i="58"/>
  <c r="N93" i="58"/>
  <c r="N92" i="58"/>
  <c r="N91" i="58"/>
  <c r="N90" i="58"/>
  <c r="N89" i="58"/>
  <c r="M88" i="58"/>
  <c r="L88" i="58"/>
  <c r="K88" i="58"/>
  <c r="N87" i="58"/>
  <c r="N86" i="58"/>
  <c r="N83" i="58"/>
  <c r="H162" i="78" s="1"/>
  <c r="K162" i="78" s="1"/>
  <c r="L162" i="78" s="1"/>
  <c r="N82" i="58"/>
  <c r="H161" i="78" s="1"/>
  <c r="K161" i="78" s="1"/>
  <c r="L161" i="78" s="1"/>
  <c r="N81" i="58"/>
  <c r="H160" i="78"/>
  <c r="K160" i="78" s="1"/>
  <c r="L160" i="78" s="1"/>
  <c r="N80" i="58"/>
  <c r="H159" i="78" s="1"/>
  <c r="K159" i="78" s="1"/>
  <c r="L159" i="78" s="1"/>
  <c r="M79" i="58"/>
  <c r="L79" i="58"/>
  <c r="K79" i="58"/>
  <c r="N79" i="58" s="1"/>
  <c r="H158" i="78" s="1"/>
  <c r="N78" i="58"/>
  <c r="H157" i="78" s="1"/>
  <c r="K157" i="78" s="1"/>
  <c r="L157" i="78" s="1"/>
  <c r="N77" i="58"/>
  <c r="N76" i="58"/>
  <c r="N75" i="58"/>
  <c r="M74" i="58"/>
  <c r="L74" i="58"/>
  <c r="K74" i="58"/>
  <c r="F74" i="30" s="1"/>
  <c r="N73" i="58"/>
  <c r="G133" i="88" s="1"/>
  <c r="I133" i="88" s="1"/>
  <c r="K133" i="88" s="1"/>
  <c r="N72" i="58"/>
  <c r="H154" i="78" s="1"/>
  <c r="K154" i="78" s="1"/>
  <c r="L154" i="78" s="1"/>
  <c r="N71" i="58"/>
  <c r="H153" i="78" s="1"/>
  <c r="K153" i="78" s="1"/>
  <c r="L153" i="78" s="1"/>
  <c r="N70" i="58"/>
  <c r="H152" i="78" s="1"/>
  <c r="K152" i="78" s="1"/>
  <c r="L152" i="78" s="1"/>
  <c r="N69" i="58"/>
  <c r="H151" i="78" s="1"/>
  <c r="K151" i="78" s="1"/>
  <c r="L151" i="78" s="1"/>
  <c r="M68" i="58"/>
  <c r="L68" i="58"/>
  <c r="K68" i="58"/>
  <c r="N37" i="62" s="1"/>
  <c r="N66" i="58"/>
  <c r="H133" i="78" s="1"/>
  <c r="N65" i="58"/>
  <c r="H126" i="78" s="1"/>
  <c r="N64" i="58"/>
  <c r="H119" i="78" s="1"/>
  <c r="N63" i="58"/>
  <c r="H112" i="78" s="1"/>
  <c r="N62" i="58"/>
  <c r="H109" i="78" s="1"/>
  <c r="M61" i="58"/>
  <c r="L61" i="58"/>
  <c r="K61" i="58"/>
  <c r="D45" i="85" s="1"/>
  <c r="N60" i="58"/>
  <c r="N59" i="58"/>
  <c r="H101" i="78" s="1"/>
  <c r="K101" i="78" s="1"/>
  <c r="L101" i="78" s="1"/>
  <c r="N58" i="58"/>
  <c r="H100" i="78" s="1"/>
  <c r="K100" i="78" s="1"/>
  <c r="L100" i="78" s="1"/>
  <c r="N57" i="58"/>
  <c r="M56" i="58"/>
  <c r="M52" i="58" s="1"/>
  <c r="L56" i="58"/>
  <c r="K56" i="58"/>
  <c r="K52" i="58" s="1"/>
  <c r="N55" i="58"/>
  <c r="H93" i="78" s="1"/>
  <c r="K93" i="78" s="1"/>
  <c r="L93" i="78" s="1"/>
  <c r="N54" i="58"/>
  <c r="H90" i="78" s="1"/>
  <c r="K90" i="78" s="1"/>
  <c r="L90" i="78" s="1"/>
  <c r="N53" i="58"/>
  <c r="H89" i="78" s="1"/>
  <c r="K89" i="78" s="1"/>
  <c r="L89" i="78" s="1"/>
  <c r="N51" i="58"/>
  <c r="N49" i="58"/>
  <c r="G171" i="88" s="1"/>
  <c r="N48" i="58"/>
  <c r="H86" i="78" s="1"/>
  <c r="K86" i="78" s="1"/>
  <c r="L86" i="78" s="1"/>
  <c r="N47" i="58"/>
  <c r="H84" i="78" s="1"/>
  <c r="K84" i="78" s="1"/>
  <c r="L84" i="78" s="1"/>
  <c r="N46" i="58"/>
  <c r="H81" i="78" s="1"/>
  <c r="K81" i="78" s="1"/>
  <c r="L81" i="78" s="1"/>
  <c r="N45" i="58"/>
  <c r="H80" i="78" s="1"/>
  <c r="K80" i="78" s="1"/>
  <c r="L80" i="78" s="1"/>
  <c r="M44" i="58"/>
  <c r="L44" i="58"/>
  <c r="K44" i="58"/>
  <c r="N43" i="58"/>
  <c r="H78" i="78" s="1"/>
  <c r="K78" i="78" s="1"/>
  <c r="N42" i="58"/>
  <c r="H76" i="78" s="1"/>
  <c r="K76" i="78" s="1"/>
  <c r="L76" i="78" s="1"/>
  <c r="N41" i="58"/>
  <c r="H75" i="78" s="1"/>
  <c r="K75" i="78" s="1"/>
  <c r="L75" i="78" s="1"/>
  <c r="N40" i="58"/>
  <c r="H74" i="78" s="1"/>
  <c r="K74" i="78" s="1"/>
  <c r="L74" i="78" s="1"/>
  <c r="M39" i="58"/>
  <c r="L39" i="58"/>
  <c r="L38" i="58" s="1"/>
  <c r="K39" i="58"/>
  <c r="H71" i="78"/>
  <c r="K71" i="78" s="1"/>
  <c r="L71" i="78" s="1"/>
  <c r="N32" i="58"/>
  <c r="H70" i="78" s="1"/>
  <c r="K70" i="78" s="1"/>
  <c r="L70" i="78" s="1"/>
  <c r="N31" i="58"/>
  <c r="H68" i="78" s="1"/>
  <c r="K68" i="78" s="1"/>
  <c r="L68" i="78" s="1"/>
  <c r="N30" i="58"/>
  <c r="H67" i="78" s="1"/>
  <c r="K67" i="78" s="1"/>
  <c r="L67" i="78" s="1"/>
  <c r="N29" i="58"/>
  <c r="H66" i="78" s="1"/>
  <c r="K66" i="78" s="1"/>
  <c r="L66" i="78" s="1"/>
  <c r="M28" i="58"/>
  <c r="L28" i="58"/>
  <c r="N28" i="58" s="1"/>
  <c r="H65" i="78" s="1"/>
  <c r="K28" i="58"/>
  <c r="N27" i="58"/>
  <c r="H64" i="78" s="1"/>
  <c r="K64" i="78" s="1"/>
  <c r="L64" i="78" s="1"/>
  <c r="N26" i="58"/>
  <c r="H62" i="78" s="1"/>
  <c r="K62" i="78" s="1"/>
  <c r="L62" i="78" s="1"/>
  <c r="N25" i="58"/>
  <c r="H61" i="78" s="1"/>
  <c r="K61" i="78" s="1"/>
  <c r="L61" i="78" s="1"/>
  <c r="N24" i="58"/>
  <c r="H60" i="78" s="1"/>
  <c r="K60" i="78" s="1"/>
  <c r="L60" i="78" s="1"/>
  <c r="M23" i="58"/>
  <c r="L23" i="58"/>
  <c r="N21" i="58"/>
  <c r="N20" i="58"/>
  <c r="M19" i="58"/>
  <c r="L19" i="58"/>
  <c r="N18" i="58"/>
  <c r="N17" i="58"/>
  <c r="M16" i="58"/>
  <c r="L16" i="58"/>
  <c r="K16" i="58"/>
  <c r="N15" i="58"/>
  <c r="N14" i="58"/>
  <c r="M13" i="58"/>
  <c r="L13" i="58"/>
  <c r="K13" i="58"/>
  <c r="N10" i="58"/>
  <c r="H57" i="78" s="1"/>
  <c r="K57" i="78" s="1"/>
  <c r="L57" i="78" s="1"/>
  <c r="N9" i="58"/>
  <c r="L56" i="57"/>
  <c r="I56" i="57"/>
  <c r="I54" i="57"/>
  <c r="I52" i="57"/>
  <c r="I51" i="57"/>
  <c r="I50" i="57"/>
  <c r="H49" i="57"/>
  <c r="G49" i="57"/>
  <c r="I47" i="57"/>
  <c r="I46" i="57"/>
  <c r="I45" i="57"/>
  <c r="H44" i="57"/>
  <c r="G44" i="57"/>
  <c r="I44" i="57" s="1"/>
  <c r="L41" i="57"/>
  <c r="L40" i="57"/>
  <c r="L39" i="57"/>
  <c r="K38" i="57"/>
  <c r="L38" i="57" s="1"/>
  <c r="J38" i="57"/>
  <c r="I36" i="57"/>
  <c r="I35" i="57"/>
  <c r="I34" i="57"/>
  <c r="H33" i="57"/>
  <c r="G33" i="57"/>
  <c r="L30" i="57"/>
  <c r="I30" i="57"/>
  <c r="L28" i="57"/>
  <c r="I28" i="57"/>
  <c r="L26" i="57"/>
  <c r="I26" i="57"/>
  <c r="L25" i="57"/>
  <c r="I25" i="57"/>
  <c r="L24" i="57"/>
  <c r="I24" i="57"/>
  <c r="K23" i="57"/>
  <c r="K18" i="57" s="1"/>
  <c r="J23" i="57"/>
  <c r="H23" i="57"/>
  <c r="G23" i="57"/>
  <c r="G18" i="57" s="1"/>
  <c r="L21" i="57"/>
  <c r="I21" i="57"/>
  <c r="L19" i="57"/>
  <c r="I19" i="57"/>
  <c r="L16" i="57"/>
  <c r="I16" i="57"/>
  <c r="I14" i="57"/>
  <c r="I13" i="57"/>
  <c r="I12" i="57"/>
  <c r="H11" i="57"/>
  <c r="G11" i="57"/>
  <c r="M23" i="56"/>
  <c r="M17" i="56"/>
  <c r="M12" i="56"/>
  <c r="M7" i="56"/>
  <c r="H49" i="55"/>
  <c r="G49" i="55"/>
  <c r="F49" i="55"/>
  <c r="H45" i="55"/>
  <c r="G45" i="55"/>
  <c r="F45" i="55"/>
  <c r="H39" i="55"/>
  <c r="G39" i="55"/>
  <c r="F39" i="55"/>
  <c r="H35" i="55"/>
  <c r="G35" i="55"/>
  <c r="F35" i="55"/>
  <c r="H29" i="55"/>
  <c r="H20" i="55" s="1"/>
  <c r="G29" i="55"/>
  <c r="G20" i="55" s="1"/>
  <c r="F29" i="55"/>
  <c r="H17" i="55"/>
  <c r="H8" i="55" s="1"/>
  <c r="G17" i="55"/>
  <c r="G8" i="55" s="1"/>
  <c r="F17" i="55"/>
  <c r="F8" i="55" s="1"/>
  <c r="P29" i="54"/>
  <c r="O28" i="54"/>
  <c r="N28" i="54"/>
  <c r="M28" i="54"/>
  <c r="L28" i="54"/>
  <c r="O27" i="54"/>
  <c r="N27" i="54"/>
  <c r="M27" i="54"/>
  <c r="L27" i="54"/>
  <c r="O26" i="54"/>
  <c r="N26" i="54"/>
  <c r="M26" i="54"/>
  <c r="L26" i="54"/>
  <c r="O25" i="54"/>
  <c r="N25" i="54"/>
  <c r="M25" i="54"/>
  <c r="L25" i="54"/>
  <c r="O24" i="54"/>
  <c r="N24" i="54"/>
  <c r="M24" i="54"/>
  <c r="L24" i="54"/>
  <c r="O23" i="54"/>
  <c r="N23" i="54"/>
  <c r="M23" i="54"/>
  <c r="L23" i="54"/>
  <c r="O22" i="54"/>
  <c r="N22" i="54"/>
  <c r="M22" i="54"/>
  <c r="L22" i="54"/>
  <c r="K21" i="54"/>
  <c r="J21" i="54"/>
  <c r="I21" i="54"/>
  <c r="H21" i="54"/>
  <c r="G21" i="54"/>
  <c r="F21" i="54"/>
  <c r="E21" i="54"/>
  <c r="D21" i="54"/>
  <c r="O20" i="54"/>
  <c r="N20" i="54"/>
  <c r="M20" i="54"/>
  <c r="L20" i="54"/>
  <c r="O19" i="54"/>
  <c r="N19" i="54"/>
  <c r="M19" i="54"/>
  <c r="L19" i="54"/>
  <c r="O18" i="54"/>
  <c r="N18" i="54"/>
  <c r="M18" i="54"/>
  <c r="L18" i="54"/>
  <c r="O17" i="54"/>
  <c r="N17" i="54"/>
  <c r="M17" i="54"/>
  <c r="L17" i="54"/>
  <c r="K16" i="54"/>
  <c r="J16" i="54"/>
  <c r="I16" i="54"/>
  <c r="H16" i="54"/>
  <c r="G16" i="54"/>
  <c r="F16" i="54"/>
  <c r="F29" i="54" s="1"/>
  <c r="E16" i="54"/>
  <c r="D16" i="54"/>
  <c r="O15" i="54"/>
  <c r="N15" i="54"/>
  <c r="M15" i="54"/>
  <c r="L15" i="54"/>
  <c r="O14" i="54"/>
  <c r="N14" i="54"/>
  <c r="M14" i="54"/>
  <c r="L14" i="54"/>
  <c r="O13" i="54"/>
  <c r="N13" i="54"/>
  <c r="M13" i="54"/>
  <c r="L13" i="54"/>
  <c r="K12" i="54"/>
  <c r="J12" i="54"/>
  <c r="J29" i="54" s="1"/>
  <c r="I12" i="54"/>
  <c r="H12" i="54"/>
  <c r="H29" i="54" s="1"/>
  <c r="G12" i="54"/>
  <c r="F12" i="54"/>
  <c r="E12" i="54"/>
  <c r="D12" i="54"/>
  <c r="O11" i="54"/>
  <c r="N11" i="54"/>
  <c r="M11" i="54"/>
  <c r="L11" i="54"/>
  <c r="O10" i="54"/>
  <c r="N10" i="54"/>
  <c r="M10" i="54"/>
  <c r="L10" i="54"/>
  <c r="O9" i="54"/>
  <c r="N9" i="54"/>
  <c r="M9" i="54"/>
  <c r="L9" i="54"/>
  <c r="O8" i="54"/>
  <c r="N8" i="54"/>
  <c r="M8" i="54"/>
  <c r="L8" i="54"/>
  <c r="O7" i="54"/>
  <c r="N7" i="54"/>
  <c r="M7" i="54"/>
  <c r="L7" i="54"/>
  <c r="F98" i="42"/>
  <c r="G78" i="43"/>
  <c r="F78" i="43"/>
  <c r="G71" i="43"/>
  <c r="F71" i="43"/>
  <c r="G65" i="43"/>
  <c r="G58" i="43"/>
  <c r="F58" i="43"/>
  <c r="G41" i="43"/>
  <c r="F41" i="43"/>
  <c r="G31" i="43"/>
  <c r="F31" i="43"/>
  <c r="G24" i="43"/>
  <c r="G14" i="43"/>
  <c r="F14" i="43"/>
  <c r="G98" i="42"/>
  <c r="G81" i="42"/>
  <c r="F81" i="42"/>
  <c r="G80" i="42"/>
  <c r="F80" i="42"/>
  <c r="G79" i="42"/>
  <c r="F79" i="42"/>
  <c r="G78" i="42"/>
  <c r="F78" i="42"/>
  <c r="G77" i="42"/>
  <c r="F77" i="42"/>
  <c r="G76" i="42"/>
  <c r="F76" i="42"/>
  <c r="G75" i="42"/>
  <c r="F75" i="42"/>
  <c r="G74" i="42"/>
  <c r="F74" i="42"/>
  <c r="G73" i="42"/>
  <c r="F73" i="42"/>
  <c r="G72" i="42"/>
  <c r="F72" i="42"/>
  <c r="G71" i="42"/>
  <c r="G82" i="42" s="1"/>
  <c r="F71" i="42"/>
  <c r="G66" i="42"/>
  <c r="F66" i="42"/>
  <c r="G51" i="42"/>
  <c r="D96" i="85" s="1"/>
  <c r="F51" i="42"/>
  <c r="G36" i="42"/>
  <c r="F36" i="42"/>
  <c r="G21" i="42"/>
  <c r="D94" i="85" s="1"/>
  <c r="F21" i="42"/>
  <c r="G49" i="41"/>
  <c r="G48" i="41"/>
  <c r="G47" i="41"/>
  <c r="G46" i="41"/>
  <c r="G45" i="41"/>
  <c r="G44" i="41"/>
  <c r="G43" i="41"/>
  <c r="G42" i="41"/>
  <c r="G41" i="41"/>
  <c r="G40" i="41"/>
  <c r="G38" i="41"/>
  <c r="G37" i="41"/>
  <c r="G36" i="41"/>
  <c r="G35" i="41"/>
  <c r="G34" i="41"/>
  <c r="G33" i="41"/>
  <c r="G32" i="41"/>
  <c r="G31" i="41"/>
  <c r="G30" i="41"/>
  <c r="G29" i="41"/>
  <c r="G27" i="41"/>
  <c r="G26" i="41"/>
  <c r="G25" i="41"/>
  <c r="G24" i="41"/>
  <c r="G23" i="41"/>
  <c r="G22" i="41"/>
  <c r="G21" i="41"/>
  <c r="G20" i="41"/>
  <c r="G19" i="41"/>
  <c r="G18" i="41"/>
  <c r="G16" i="41"/>
  <c r="G15" i="41"/>
  <c r="G14" i="41"/>
  <c r="G13" i="41"/>
  <c r="G12" i="41"/>
  <c r="G11" i="41"/>
  <c r="G10" i="41"/>
  <c r="G9" i="41"/>
  <c r="G8" i="41"/>
  <c r="G7" i="41"/>
  <c r="P47" i="28"/>
  <c r="P46" i="28"/>
  <c r="P45" i="28"/>
  <c r="P22" i="28"/>
  <c r="P21" i="28"/>
  <c r="P20" i="28"/>
  <c r="P35" i="28"/>
  <c r="P34" i="28"/>
  <c r="P33" i="28"/>
  <c r="P10" i="28"/>
  <c r="P9" i="28"/>
  <c r="P8" i="28"/>
  <c r="I99" i="33"/>
  <c r="I98" i="33"/>
  <c r="I97" i="33"/>
  <c r="I96" i="33"/>
  <c r="H95" i="33"/>
  <c r="G95" i="33"/>
  <c r="I94" i="33"/>
  <c r="I93" i="33"/>
  <c r="I92" i="33"/>
  <c r="I91" i="33"/>
  <c r="I90" i="33"/>
  <c r="H89" i="33"/>
  <c r="G89" i="33"/>
  <c r="I88" i="33"/>
  <c r="I87" i="33"/>
  <c r="G86" i="33"/>
  <c r="I86" i="33" s="1"/>
  <c r="I85" i="33"/>
  <c r="I84" i="33"/>
  <c r="H83" i="33"/>
  <c r="G83" i="33"/>
  <c r="I62" i="33"/>
  <c r="I61" i="33"/>
  <c r="I60" i="33"/>
  <c r="I59" i="33"/>
  <c r="H58" i="33"/>
  <c r="G58" i="33"/>
  <c r="G56" i="33" s="1"/>
  <c r="I57" i="33"/>
  <c r="I53" i="33"/>
  <c r="I52" i="33"/>
  <c r="I51" i="33"/>
  <c r="I50" i="33"/>
  <c r="I49" i="33"/>
  <c r="I48" i="33"/>
  <c r="I47" i="33"/>
  <c r="I46" i="33"/>
  <c r="I45" i="33"/>
  <c r="I43" i="33"/>
  <c r="I42" i="33"/>
  <c r="I41" i="33"/>
  <c r="I40" i="33"/>
  <c r="I39" i="33"/>
  <c r="I38" i="33"/>
  <c r="I37" i="33"/>
  <c r="I36" i="33"/>
  <c r="H35" i="33"/>
  <c r="H34" i="33" s="1"/>
  <c r="G35" i="33"/>
  <c r="I24" i="33"/>
  <c r="I23" i="33"/>
  <c r="I22" i="33"/>
  <c r="I21" i="33"/>
  <c r="I19" i="33" s="1"/>
  <c r="I20" i="33"/>
  <c r="I18" i="33"/>
  <c r="I17" i="33"/>
  <c r="I16" i="33"/>
  <c r="I15" i="33"/>
  <c r="H14" i="33"/>
  <c r="I13" i="33"/>
  <c r="I12" i="33"/>
  <c r="I11" i="33"/>
  <c r="I10" i="33"/>
  <c r="H9" i="33"/>
  <c r="G8" i="33"/>
  <c r="G31" i="33" s="1"/>
  <c r="G23" i="30"/>
  <c r="H23" i="30"/>
  <c r="I23" i="30"/>
  <c r="J23" i="30"/>
  <c r="K23" i="30"/>
  <c r="L23" i="30"/>
  <c r="L73" i="30"/>
  <c r="K73" i="30"/>
  <c r="J73" i="30"/>
  <c r="I73" i="30"/>
  <c r="H73" i="30"/>
  <c r="G73" i="30"/>
  <c r="L69" i="30"/>
  <c r="K69" i="30"/>
  <c r="J69" i="30"/>
  <c r="I69" i="30"/>
  <c r="H69" i="30"/>
  <c r="G69" i="30"/>
  <c r="L65" i="30"/>
  <c r="K65" i="30"/>
  <c r="J65" i="30"/>
  <c r="I65" i="30"/>
  <c r="H65" i="30"/>
  <c r="G65" i="30"/>
  <c r="L61" i="30"/>
  <c r="K61" i="30"/>
  <c r="J61" i="30"/>
  <c r="I61" i="30"/>
  <c r="H61" i="30"/>
  <c r="G61" i="30"/>
  <c r="L57" i="30"/>
  <c r="K57" i="30"/>
  <c r="J57" i="30"/>
  <c r="I57" i="30"/>
  <c r="H57" i="30"/>
  <c r="G57" i="30"/>
  <c r="L53" i="30"/>
  <c r="K53" i="30"/>
  <c r="J53" i="30"/>
  <c r="I53" i="30"/>
  <c r="H53" i="30"/>
  <c r="G53" i="30"/>
  <c r="L49" i="30"/>
  <c r="K49" i="30"/>
  <c r="J49" i="30"/>
  <c r="I49" i="30"/>
  <c r="H49" i="30"/>
  <c r="G49" i="30"/>
  <c r="L45" i="30"/>
  <c r="K45" i="30"/>
  <c r="J45" i="30"/>
  <c r="I45" i="30"/>
  <c r="I77" i="30" s="1"/>
  <c r="F7" i="89" s="1"/>
  <c r="H45" i="30"/>
  <c r="L35" i="30"/>
  <c r="K35" i="30"/>
  <c r="J35" i="30"/>
  <c r="I35" i="30"/>
  <c r="H35" i="30"/>
  <c r="L31" i="30"/>
  <c r="K31" i="30"/>
  <c r="J31" i="30"/>
  <c r="I31" i="30"/>
  <c r="H31" i="30"/>
  <c r="G31" i="30"/>
  <c r="L27" i="30"/>
  <c r="K27" i="30"/>
  <c r="J27" i="30"/>
  <c r="I27" i="30"/>
  <c r="H27" i="30"/>
  <c r="G27" i="30"/>
  <c r="L19" i="30"/>
  <c r="K19" i="30"/>
  <c r="J19" i="30"/>
  <c r="I19" i="30"/>
  <c r="H19" i="30"/>
  <c r="G19" i="30"/>
  <c r="L15" i="30"/>
  <c r="K15" i="30"/>
  <c r="J15" i="30"/>
  <c r="I15" i="30"/>
  <c r="H15" i="30"/>
  <c r="G15" i="30"/>
  <c r="L11" i="30"/>
  <c r="K11" i="30"/>
  <c r="J11" i="30"/>
  <c r="I11" i="30"/>
  <c r="H11" i="30"/>
  <c r="G11" i="30"/>
  <c r="N8" i="28"/>
  <c r="D64" i="85" s="1"/>
  <c r="N52" i="28"/>
  <c r="N51" i="28"/>
  <c r="D90" i="85" s="1"/>
  <c r="N50" i="28"/>
  <c r="N49" i="28"/>
  <c r="D88" i="85" s="1"/>
  <c r="N47" i="28"/>
  <c r="D87" i="85" s="1"/>
  <c r="N46" i="28"/>
  <c r="D86" i="85" s="1"/>
  <c r="N45" i="28"/>
  <c r="D85" i="85" s="1"/>
  <c r="M44" i="28"/>
  <c r="L44" i="28"/>
  <c r="K44" i="28"/>
  <c r="J44" i="28"/>
  <c r="I44" i="28"/>
  <c r="H44" i="28"/>
  <c r="G44" i="28"/>
  <c r="F44" i="28"/>
  <c r="E44" i="28"/>
  <c r="D44" i="28"/>
  <c r="C44" i="28"/>
  <c r="N40" i="28"/>
  <c r="D77" i="85" s="1"/>
  <c r="N39" i="28"/>
  <c r="D76" i="85" s="1"/>
  <c r="N38" i="28"/>
  <c r="D75" i="85" s="1"/>
  <c r="N37" i="28"/>
  <c r="D74" i="85" s="1"/>
  <c r="N35" i="28"/>
  <c r="D73" i="85" s="1"/>
  <c r="N34" i="28"/>
  <c r="D72" i="85" s="1"/>
  <c r="N33" i="28"/>
  <c r="D71" i="85" s="1"/>
  <c r="J32" i="28"/>
  <c r="I32" i="28"/>
  <c r="H32" i="28"/>
  <c r="G32" i="28"/>
  <c r="F32" i="28"/>
  <c r="E32" i="28"/>
  <c r="D32" i="28"/>
  <c r="C32" i="28"/>
  <c r="N27" i="28"/>
  <c r="D84" i="85" s="1"/>
  <c r="N26" i="28"/>
  <c r="D83" i="85" s="1"/>
  <c r="N25" i="28"/>
  <c r="D82" i="85" s="1"/>
  <c r="N24" i="28"/>
  <c r="D81" i="85" s="1"/>
  <c r="N22" i="28"/>
  <c r="D80" i="85" s="1"/>
  <c r="N21" i="28"/>
  <c r="D79" i="85" s="1"/>
  <c r="N20" i="28"/>
  <c r="D78" i="85" s="1"/>
  <c r="N15" i="28"/>
  <c r="D70" i="85" s="1"/>
  <c r="N14" i="28"/>
  <c r="D69" i="85" s="1"/>
  <c r="N13" i="28"/>
  <c r="D68" i="85" s="1"/>
  <c r="N12" i="28"/>
  <c r="D67" i="85" s="1"/>
  <c r="N10" i="28"/>
  <c r="D66" i="85" s="1"/>
  <c r="N9" i="28"/>
  <c r="D65" i="85" s="1"/>
  <c r="I2746" i="34"/>
  <c r="I717" i="34"/>
  <c r="N34" i="26"/>
  <c r="K34" i="26"/>
  <c r="J34" i="26"/>
  <c r="H34" i="26"/>
  <c r="F34" i="26"/>
  <c r="N32" i="26"/>
  <c r="K32" i="26"/>
  <c r="J32" i="26"/>
  <c r="H32" i="26"/>
  <c r="F32" i="26"/>
  <c r="F56" i="24"/>
  <c r="D29" i="85" s="1"/>
  <c r="E56" i="24"/>
  <c r="D28" i="85" s="1"/>
  <c r="D56" i="24"/>
  <c r="D27" i="85" s="1"/>
  <c r="G55" i="24"/>
  <c r="G54" i="24"/>
  <c r="G53" i="24"/>
  <c r="G52" i="24"/>
  <c r="G51" i="24"/>
  <c r="G50" i="24"/>
  <c r="G49" i="24"/>
  <c r="G48" i="24"/>
  <c r="G47" i="24"/>
  <c r="G46" i="24"/>
  <c r="G45" i="24"/>
  <c r="G44" i="24"/>
  <c r="G43" i="24"/>
  <c r="G42" i="24"/>
  <c r="G41" i="24"/>
  <c r="G40" i="24"/>
  <c r="G39" i="24"/>
  <c r="G38" i="24"/>
  <c r="G37" i="24"/>
  <c r="G36" i="24"/>
  <c r="F30" i="24"/>
  <c r="D33" i="85" s="1"/>
  <c r="E30" i="24"/>
  <c r="D32" i="85" s="1"/>
  <c r="D30" i="24"/>
  <c r="D31" i="85" s="1"/>
  <c r="G29" i="24"/>
  <c r="G28" i="24"/>
  <c r="G27" i="24"/>
  <c r="G26" i="24"/>
  <c r="G25" i="24"/>
  <c r="G24" i="24"/>
  <c r="G23" i="24"/>
  <c r="G22" i="24"/>
  <c r="G21" i="24"/>
  <c r="G20" i="24"/>
  <c r="G19" i="24"/>
  <c r="G18" i="24"/>
  <c r="G17" i="24"/>
  <c r="G16" i="24"/>
  <c r="G15" i="24"/>
  <c r="G14" i="24"/>
  <c r="G13" i="24"/>
  <c r="G12" i="24"/>
  <c r="G11" i="24"/>
  <c r="G10" i="24"/>
  <c r="M24" i="23"/>
  <c r="N71" i="23"/>
  <c r="N69" i="23"/>
  <c r="N68" i="23"/>
  <c r="M67" i="23"/>
  <c r="L67" i="23"/>
  <c r="K67" i="23"/>
  <c r="N66" i="23"/>
  <c r="N65" i="23"/>
  <c r="J12" i="70" s="1"/>
  <c r="M64" i="23"/>
  <c r="L64" i="23"/>
  <c r="K64" i="23"/>
  <c r="N63" i="23"/>
  <c r="N62" i="23"/>
  <c r="N61" i="23"/>
  <c r="M60" i="23"/>
  <c r="L60" i="23"/>
  <c r="K60" i="23"/>
  <c r="N59" i="23"/>
  <c r="H23" i="78" s="1"/>
  <c r="N58" i="23"/>
  <c r="H22" i="78" s="1"/>
  <c r="M57" i="23"/>
  <c r="L57" i="23"/>
  <c r="K57" i="23"/>
  <c r="N56" i="23"/>
  <c r="N55" i="23"/>
  <c r="N54" i="23"/>
  <c r="N53" i="23"/>
  <c r="M52" i="23"/>
  <c r="L52" i="23"/>
  <c r="K52" i="23"/>
  <c r="N51" i="23"/>
  <c r="N50" i="23"/>
  <c r="N49" i="23"/>
  <c r="M48" i="23"/>
  <c r="L48" i="23"/>
  <c r="L33" i="29" s="1"/>
  <c r="K48" i="23"/>
  <c r="N47" i="23"/>
  <c r="N46" i="23"/>
  <c r="M45" i="23"/>
  <c r="L45" i="23"/>
  <c r="L29" i="29" s="1"/>
  <c r="K45" i="23"/>
  <c r="N44" i="23"/>
  <c r="N43" i="23"/>
  <c r="N42" i="23"/>
  <c r="M41" i="23"/>
  <c r="L41" i="23"/>
  <c r="K41" i="23"/>
  <c r="N40" i="23"/>
  <c r="N39" i="23"/>
  <c r="N38" i="23"/>
  <c r="M37" i="23"/>
  <c r="L37" i="23"/>
  <c r="K37" i="23"/>
  <c r="N32" i="23"/>
  <c r="N31" i="23"/>
  <c r="N30" i="23"/>
  <c r="N29" i="23"/>
  <c r="M28" i="23"/>
  <c r="L28" i="23"/>
  <c r="K28" i="23"/>
  <c r="N27" i="23"/>
  <c r="N26" i="23"/>
  <c r="N25" i="23"/>
  <c r="L24" i="23"/>
  <c r="K24" i="23"/>
  <c r="N22" i="23"/>
  <c r="N21" i="23"/>
  <c r="M20" i="23"/>
  <c r="F18" i="30" s="1"/>
  <c r="L20" i="23"/>
  <c r="K20" i="23"/>
  <c r="N19" i="23"/>
  <c r="N18" i="23"/>
  <c r="N17" i="23"/>
  <c r="N16" i="23"/>
  <c r="N15" i="23"/>
  <c r="M11" i="23"/>
  <c r="F14" i="30" s="1"/>
  <c r="N13" i="23"/>
  <c r="G20" i="22"/>
  <c r="F20" i="22"/>
  <c r="E20" i="22"/>
  <c r="D20" i="22"/>
  <c r="C20" i="22"/>
  <c r="H19" i="22"/>
  <c r="H18" i="22"/>
  <c r="H17" i="22"/>
  <c r="H16" i="22"/>
  <c r="H15" i="22"/>
  <c r="H14" i="22"/>
  <c r="H13" i="22"/>
  <c r="H12" i="22"/>
  <c r="H11" i="22"/>
  <c r="H10" i="22"/>
  <c r="H9" i="22"/>
  <c r="H8" i="22"/>
  <c r="L41" i="21"/>
  <c r="K41" i="21"/>
  <c r="J41" i="21"/>
  <c r="I41" i="21"/>
  <c r="H41" i="21"/>
  <c r="G41" i="21"/>
  <c r="L22" i="21"/>
  <c r="K22" i="21"/>
  <c r="J22" i="21"/>
  <c r="I22" i="21"/>
  <c r="H22" i="21"/>
  <c r="G22" i="21"/>
  <c r="G17" i="7"/>
  <c r="G18" i="7"/>
  <c r="G19" i="7"/>
  <c r="G20" i="7"/>
  <c r="G21" i="7"/>
  <c r="G22" i="7"/>
  <c r="G23" i="7"/>
  <c r="G24" i="7"/>
  <c r="G25" i="7"/>
  <c r="G26" i="7"/>
  <c r="J30" i="19"/>
  <c r="I30" i="19"/>
  <c r="H30" i="19"/>
  <c r="D30" i="19"/>
  <c r="M28" i="19"/>
  <c r="J28" i="19"/>
  <c r="I28" i="19"/>
  <c r="H28" i="19"/>
  <c r="D28" i="19"/>
  <c r="D27" i="18"/>
  <c r="C27" i="18"/>
  <c r="E27" i="18" s="1"/>
  <c r="G27" i="18" s="1"/>
  <c r="H28" i="18" s="1"/>
  <c r="G43" i="80" s="1"/>
  <c r="F26" i="18"/>
  <c r="H26" i="18" s="1"/>
  <c r="E26" i="18"/>
  <c r="G26" i="18" s="1"/>
  <c r="F25" i="18"/>
  <c r="H25" i="18" s="1"/>
  <c r="E25" i="18"/>
  <c r="G25" i="18" s="1"/>
  <c r="F24" i="18"/>
  <c r="H24" i="18" s="1"/>
  <c r="E24" i="18"/>
  <c r="G24" i="18" s="1"/>
  <c r="F23" i="18"/>
  <c r="H23" i="18"/>
  <c r="E23" i="18"/>
  <c r="G23" i="18" s="1"/>
  <c r="F22" i="18"/>
  <c r="H22" i="18" s="1"/>
  <c r="E22" i="18"/>
  <c r="G22" i="18" s="1"/>
  <c r="F21" i="18"/>
  <c r="H21" i="18" s="1"/>
  <c r="E21" i="18"/>
  <c r="G21" i="18" s="1"/>
  <c r="F20" i="18"/>
  <c r="H20" i="18" s="1"/>
  <c r="E20" i="18"/>
  <c r="G20" i="18" s="1"/>
  <c r="F19" i="18"/>
  <c r="H19" i="18" s="1"/>
  <c r="E19" i="18"/>
  <c r="G19" i="18" s="1"/>
  <c r="F18" i="18"/>
  <c r="H18" i="18" s="1"/>
  <c r="E18" i="18"/>
  <c r="G18" i="18" s="1"/>
  <c r="F17" i="18"/>
  <c r="H17" i="18" s="1"/>
  <c r="E17" i="18"/>
  <c r="G17" i="18" s="1"/>
  <c r="F16" i="18"/>
  <c r="H16" i="18" s="1"/>
  <c r="E16" i="18"/>
  <c r="G16" i="18" s="1"/>
  <c r="F15" i="18"/>
  <c r="H15" i="18" s="1"/>
  <c r="E15" i="18"/>
  <c r="G15" i="18" s="1"/>
  <c r="F14" i="18"/>
  <c r="H14" i="18" s="1"/>
  <c r="E14" i="18"/>
  <c r="G14" i="18" s="1"/>
  <c r="F13" i="18"/>
  <c r="H13" i="18" s="1"/>
  <c r="E13" i="18"/>
  <c r="G13" i="18" s="1"/>
  <c r="F12" i="18"/>
  <c r="H12" i="18" s="1"/>
  <c r="E12" i="18"/>
  <c r="G12" i="18" s="1"/>
  <c r="F11" i="18"/>
  <c r="H11" i="18" s="1"/>
  <c r="E11" i="18"/>
  <c r="G11" i="18" s="1"/>
  <c r="F10" i="18"/>
  <c r="H10" i="18" s="1"/>
  <c r="E10" i="18"/>
  <c r="G10" i="18" s="1"/>
  <c r="F9" i="18"/>
  <c r="H9" i="18" s="1"/>
  <c r="E9" i="18"/>
  <c r="G9" i="18" s="1"/>
  <c r="F8" i="18"/>
  <c r="H8" i="18" s="1"/>
  <c r="E8" i="18"/>
  <c r="G8" i="18" s="1"/>
  <c r="F7" i="18"/>
  <c r="H7" i="18" s="1"/>
  <c r="E7" i="18"/>
  <c r="G7" i="18" s="1"/>
  <c r="H14" i="17"/>
  <c r="H15" i="17"/>
  <c r="H16" i="17"/>
  <c r="H17" i="17"/>
  <c r="H18" i="17"/>
  <c r="H19" i="17"/>
  <c r="H20" i="17"/>
  <c r="H21" i="17"/>
  <c r="H22" i="17"/>
  <c r="H23" i="17"/>
  <c r="H25" i="17"/>
  <c r="H26" i="17"/>
  <c r="H27" i="17"/>
  <c r="H28" i="17"/>
  <c r="H29" i="17"/>
  <c r="H30" i="17"/>
  <c r="H31" i="17"/>
  <c r="H32" i="17"/>
  <c r="H33" i="17"/>
  <c r="H34" i="17"/>
  <c r="H36" i="17"/>
  <c r="H37" i="17"/>
  <c r="H38" i="17"/>
  <c r="H39" i="17"/>
  <c r="H40" i="17"/>
  <c r="H41" i="17"/>
  <c r="H42" i="17"/>
  <c r="H43" i="17"/>
  <c r="H44" i="17"/>
  <c r="H45" i="17"/>
  <c r="H47" i="17"/>
  <c r="H48" i="17"/>
  <c r="H49" i="17"/>
  <c r="H50" i="17"/>
  <c r="H51" i="17"/>
  <c r="H52" i="17"/>
  <c r="H53" i="17"/>
  <c r="H54" i="17"/>
  <c r="H55" i="17"/>
  <c r="H56" i="17"/>
  <c r="E56" i="11"/>
  <c r="D56" i="11"/>
  <c r="F54" i="11"/>
  <c r="F53" i="11"/>
  <c r="F52" i="11"/>
  <c r="F51" i="11"/>
  <c r="F50" i="11"/>
  <c r="E49" i="11"/>
  <c r="D49" i="11"/>
  <c r="F47" i="11"/>
  <c r="F46" i="11"/>
  <c r="F45" i="11"/>
  <c r="E44" i="11"/>
  <c r="D44" i="11"/>
  <c r="F42" i="11"/>
  <c r="F41" i="11"/>
  <c r="F40" i="11"/>
  <c r="E39" i="11"/>
  <c r="D39" i="11"/>
  <c r="K28" i="11"/>
  <c r="J28" i="11"/>
  <c r="H28" i="11"/>
  <c r="G28" i="11"/>
  <c r="D17" i="10"/>
  <c r="D27" i="9"/>
  <c r="C27" i="9"/>
  <c r="F26" i="9"/>
  <c r="G26" i="9" s="1"/>
  <c r="E26" i="9"/>
  <c r="H26" i="9" s="1"/>
  <c r="F25" i="9"/>
  <c r="G25" i="9" s="1"/>
  <c r="E25" i="9"/>
  <c r="H25" i="9" s="1"/>
  <c r="F24" i="9"/>
  <c r="G24" i="9" s="1"/>
  <c r="E24" i="9"/>
  <c r="H24" i="9" s="1"/>
  <c r="F23" i="9"/>
  <c r="G23" i="9" s="1"/>
  <c r="E23" i="9"/>
  <c r="H23" i="9" s="1"/>
  <c r="F22" i="9"/>
  <c r="G22" i="9" s="1"/>
  <c r="E22" i="9"/>
  <c r="H22" i="9" s="1"/>
  <c r="F21" i="9"/>
  <c r="G21" i="9" s="1"/>
  <c r="E21" i="9"/>
  <c r="H21" i="9" s="1"/>
  <c r="F20" i="9"/>
  <c r="G20" i="9" s="1"/>
  <c r="E20" i="9"/>
  <c r="H20" i="9" s="1"/>
  <c r="F19" i="9"/>
  <c r="G19" i="9" s="1"/>
  <c r="E19" i="9"/>
  <c r="H19" i="9" s="1"/>
  <c r="F18" i="9"/>
  <c r="G18" i="9" s="1"/>
  <c r="E18" i="9"/>
  <c r="H18" i="9" s="1"/>
  <c r="F17" i="9"/>
  <c r="G17" i="9" s="1"/>
  <c r="E17" i="9"/>
  <c r="H17" i="9" s="1"/>
  <c r="F16" i="9"/>
  <c r="G16" i="9" s="1"/>
  <c r="E16" i="9"/>
  <c r="H16" i="9" s="1"/>
  <c r="F15" i="9"/>
  <c r="G15" i="9" s="1"/>
  <c r="E15" i="9"/>
  <c r="H15" i="9" s="1"/>
  <c r="F14" i="9"/>
  <c r="G14" i="9" s="1"/>
  <c r="E14" i="9"/>
  <c r="H14" i="9"/>
  <c r="F13" i="9"/>
  <c r="G13" i="9" s="1"/>
  <c r="E13" i="9"/>
  <c r="H13" i="9" s="1"/>
  <c r="F12" i="9"/>
  <c r="G12" i="9" s="1"/>
  <c r="E12" i="9"/>
  <c r="H12" i="9" s="1"/>
  <c r="F11" i="9"/>
  <c r="G11" i="9" s="1"/>
  <c r="E11" i="9"/>
  <c r="H11" i="9" s="1"/>
  <c r="F10" i="9"/>
  <c r="G10" i="9" s="1"/>
  <c r="E10" i="9"/>
  <c r="H10" i="9" s="1"/>
  <c r="F9" i="9"/>
  <c r="G9" i="9" s="1"/>
  <c r="E9" i="9"/>
  <c r="H9" i="9" s="1"/>
  <c r="F8" i="9"/>
  <c r="G8" i="9" s="1"/>
  <c r="E8" i="9"/>
  <c r="H8" i="9" s="1"/>
  <c r="F7" i="9"/>
  <c r="G7" i="9" s="1"/>
  <c r="E7" i="9"/>
  <c r="H7" i="9" s="1"/>
  <c r="D16" i="8"/>
  <c r="G48" i="7"/>
  <c r="G47" i="7"/>
  <c r="G46" i="7"/>
  <c r="G45" i="7"/>
  <c r="G44" i="7"/>
  <c r="G43" i="7"/>
  <c r="G42" i="7"/>
  <c r="G41" i="7"/>
  <c r="G40" i="7"/>
  <c r="G39" i="7"/>
  <c r="G37" i="7"/>
  <c r="G36" i="7"/>
  <c r="G35" i="7"/>
  <c r="G34" i="7"/>
  <c r="G33" i="7"/>
  <c r="G32" i="7"/>
  <c r="G31" i="7"/>
  <c r="G30" i="7"/>
  <c r="G29" i="7"/>
  <c r="G28" i="7"/>
  <c r="G15" i="7"/>
  <c r="G14" i="7"/>
  <c r="G13" i="7"/>
  <c r="G12" i="7"/>
  <c r="G11" i="7"/>
  <c r="G10" i="7"/>
  <c r="G9" i="7"/>
  <c r="G8" i="7"/>
  <c r="G7" i="7"/>
  <c r="G6" i="7"/>
  <c r="G49" i="6"/>
  <c r="G48" i="6"/>
  <c r="G47" i="6"/>
  <c r="G46" i="6"/>
  <c r="G45" i="6"/>
  <c r="G44" i="6"/>
  <c r="G43" i="6"/>
  <c r="G42" i="6"/>
  <c r="G41" i="6"/>
  <c r="G40" i="6"/>
  <c r="G38" i="6"/>
  <c r="G37" i="6"/>
  <c r="G36" i="6"/>
  <c r="G35" i="6"/>
  <c r="G34" i="6"/>
  <c r="G33" i="6"/>
  <c r="G32" i="6"/>
  <c r="G31" i="6"/>
  <c r="G30" i="6"/>
  <c r="G29" i="6"/>
  <c r="G27" i="6"/>
  <c r="G26" i="6"/>
  <c r="G25" i="6"/>
  <c r="G24" i="6"/>
  <c r="G23" i="6"/>
  <c r="G22" i="6"/>
  <c r="G21" i="6"/>
  <c r="G20" i="6"/>
  <c r="G19" i="6"/>
  <c r="G18" i="6"/>
  <c r="G16" i="6"/>
  <c r="G15" i="6"/>
  <c r="G14" i="6"/>
  <c r="G13" i="6"/>
  <c r="G12" i="6"/>
  <c r="G11" i="6"/>
  <c r="G10" i="6"/>
  <c r="G9" i="6"/>
  <c r="G8" i="6"/>
  <c r="G7" i="6"/>
  <c r="H7" i="4"/>
  <c r="C15" i="4" s="1"/>
  <c r="N12" i="23"/>
  <c r="F29" i="30"/>
  <c r="I30" i="24"/>
  <c r="AC58" i="61"/>
  <c r="AB44" i="61"/>
  <c r="J77" i="30"/>
  <c r="G7" i="89" s="1"/>
  <c r="V56" i="61"/>
  <c r="F27" i="9"/>
  <c r="G27" i="9" s="1"/>
  <c r="H28" i="9" s="1"/>
  <c r="D16" i="75"/>
  <c r="O65" i="61"/>
  <c r="AA44" i="61"/>
  <c r="R15" i="71"/>
  <c r="R18" i="71" s="1"/>
  <c r="J16" i="72"/>
  <c r="J19" i="72" s="1"/>
  <c r="E15" i="73"/>
  <c r="E18" i="73" s="1"/>
  <c r="K16" i="72"/>
  <c r="K19" i="72" s="1"/>
  <c r="P16" i="76"/>
  <c r="H15" i="73"/>
  <c r="H18" i="73" s="1"/>
  <c r="G16" i="72"/>
  <c r="G19" i="72" s="1"/>
  <c r="P15" i="77"/>
  <c r="P18" i="77" s="1"/>
  <c r="AE44" i="61"/>
  <c r="D17" i="85"/>
  <c r="D91" i="85"/>
  <c r="K77" i="30"/>
  <c r="H7" i="89" s="1"/>
  <c r="D39" i="85"/>
  <c r="K67" i="58"/>
  <c r="F70" i="30" s="1"/>
  <c r="D15" i="85"/>
  <c r="D104" i="85"/>
  <c r="F20" i="55"/>
  <c r="N23" i="58"/>
  <c r="H59" i="78" s="1"/>
  <c r="K38" i="58"/>
  <c r="D100" i="85"/>
  <c r="AG61" i="61"/>
  <c r="D40" i="85"/>
  <c r="AG63" i="61"/>
  <c r="AG68" i="61"/>
  <c r="N16" i="76"/>
  <c r="I16" i="72"/>
  <c r="I19" i="72" s="1"/>
  <c r="D89" i="85"/>
  <c r="D103" i="85"/>
  <c r="L52" i="58"/>
  <c r="L50" i="58" s="1"/>
  <c r="AF62" i="61"/>
  <c r="AF67" i="61"/>
  <c r="D52" i="85"/>
  <c r="AE49" i="61"/>
  <c r="AG49" i="61" s="1"/>
  <c r="AG62" i="61"/>
  <c r="AG67" i="61"/>
  <c r="D53" i="85"/>
  <c r="N15" i="75"/>
  <c r="N18" i="75" s="1"/>
  <c r="H15" i="74"/>
  <c r="H18" i="74" s="1"/>
  <c r="G17" i="72"/>
  <c r="O17" i="72"/>
  <c r="H16" i="77"/>
  <c r="AB36" i="61"/>
  <c r="F67" i="65"/>
  <c r="F69" i="65" s="1"/>
  <c r="H21" i="78"/>
  <c r="L76" i="29"/>
  <c r="G59" i="43"/>
  <c r="L75" i="29"/>
  <c r="F75" i="30"/>
  <c r="Z30" i="61"/>
  <c r="AD44" i="61"/>
  <c r="AA49" i="61"/>
  <c r="F16" i="71"/>
  <c r="J15" i="71"/>
  <c r="J18" i="71" s="1"/>
  <c r="N16" i="71"/>
  <c r="R16" i="71"/>
  <c r="E15" i="71"/>
  <c r="E18" i="71" s="1"/>
  <c r="D15" i="77"/>
  <c r="D18" i="77" s="1"/>
  <c r="L15" i="77"/>
  <c r="L18" i="77" s="1"/>
  <c r="P16" i="77"/>
  <c r="F16" i="76"/>
  <c r="M15" i="74"/>
  <c r="M18" i="74" s="1"/>
  <c r="F33" i="30"/>
  <c r="F13" i="65"/>
  <c r="F15" i="65" s="1"/>
  <c r="F18" i="65" s="1"/>
  <c r="Q31" i="62"/>
  <c r="L126" i="78"/>
  <c r="I29" i="54"/>
  <c r="O21" i="54"/>
  <c r="M12" i="54"/>
  <c r="M6" i="56"/>
  <c r="F16" i="74"/>
  <c r="H16" i="74"/>
  <c r="G15" i="77"/>
  <c r="G18" i="77" s="1"/>
  <c r="P89" i="66"/>
  <c r="D1326" i="34"/>
  <c r="F1428" i="34"/>
  <c r="F412" i="34"/>
  <c r="F718" i="34"/>
  <c r="F1122" i="34"/>
  <c r="E1326" i="34"/>
  <c r="F2340" i="34"/>
  <c r="F1021" i="34"/>
  <c r="E3159" i="34"/>
  <c r="F2138" i="34"/>
  <c r="E2751" i="34"/>
  <c r="L39" i="30"/>
  <c r="I18" i="89" s="1"/>
  <c r="K15" i="77"/>
  <c r="K18" i="77" s="1"/>
  <c r="E16" i="75"/>
  <c r="R15" i="74"/>
  <c r="R18" i="74" s="1"/>
  <c r="E15" i="74"/>
  <c r="E18" i="74" s="1"/>
  <c r="O15" i="74"/>
  <c r="O18" i="74" s="1"/>
  <c r="H141" i="78"/>
  <c r="M12" i="58"/>
  <c r="M11" i="58" s="1"/>
  <c r="N19" i="58"/>
  <c r="Q52" i="62"/>
  <c r="N56" i="58"/>
  <c r="H96" i="78" s="1"/>
  <c r="N61" i="58"/>
  <c r="H108" i="78" s="1"/>
  <c r="F32" i="30"/>
  <c r="M16" i="54"/>
  <c r="M21" i="54"/>
  <c r="J15" i="76"/>
  <c r="J18" i="76" s="1"/>
  <c r="J16" i="76"/>
  <c r="D2748" i="34"/>
  <c r="L16" i="71"/>
  <c r="I56" i="24"/>
  <c r="J16" i="71"/>
  <c r="L32" i="29"/>
  <c r="O37" i="62"/>
  <c r="L67" i="58"/>
  <c r="F71" i="30" s="1"/>
  <c r="N68" i="58"/>
  <c r="H150" i="78" s="1"/>
  <c r="L56" i="61"/>
  <c r="Z58" i="61"/>
  <c r="I2749" i="34"/>
  <c r="G15" i="43"/>
  <c r="E29" i="54"/>
  <c r="M29" i="54" s="1"/>
  <c r="L16" i="54"/>
  <c r="L21" i="54"/>
  <c r="L23" i="57"/>
  <c r="I33" i="57"/>
  <c r="I16" i="74"/>
  <c r="AE66" i="61"/>
  <c r="AG66" i="61" s="1"/>
  <c r="Q16" i="77"/>
  <c r="Q15" i="77"/>
  <c r="Q18" i="77" s="1"/>
  <c r="L16" i="77"/>
  <c r="M15" i="73"/>
  <c r="M18" i="73" s="1"/>
  <c r="M16" i="73"/>
  <c r="N16" i="73"/>
  <c r="K16" i="71"/>
  <c r="M16" i="71"/>
  <c r="O16" i="71"/>
  <c r="N15" i="71"/>
  <c r="N18" i="71" s="1"/>
  <c r="K15" i="76"/>
  <c r="K18" i="76" s="1"/>
  <c r="M15" i="76"/>
  <c r="M18" i="76" s="1"/>
  <c r="R15" i="76"/>
  <c r="R18" i="76" s="1"/>
  <c r="I15" i="75"/>
  <c r="I18" i="75" s="1"/>
  <c r="F15" i="75"/>
  <c r="F18" i="75" s="1"/>
  <c r="G16" i="74"/>
  <c r="N15" i="74"/>
  <c r="N18" i="74" s="1"/>
  <c r="G15" i="74"/>
  <c r="G18" i="74" s="1"/>
  <c r="D16" i="73"/>
  <c r="P15" i="73"/>
  <c r="P18" i="73" s="1"/>
  <c r="R15" i="73"/>
  <c r="R18" i="73" s="1"/>
  <c r="Q15" i="73"/>
  <c r="Q18" i="73" s="1"/>
  <c r="P16" i="72"/>
  <c r="P19" i="72" s="1"/>
  <c r="D2747" i="34"/>
  <c r="E2748" i="34"/>
  <c r="D2751" i="34"/>
  <c r="E2752" i="34"/>
  <c r="F2239" i="34"/>
  <c r="F3058" i="34"/>
  <c r="G35" i="30"/>
  <c r="O73" i="61"/>
  <c r="G45" i="30"/>
  <c r="L18" i="29"/>
  <c r="J18" i="57"/>
  <c r="I2748" i="34"/>
  <c r="F45" i="30"/>
  <c r="L45" i="29"/>
  <c r="L70" i="29"/>
  <c r="I2036" i="34"/>
  <c r="I3159" i="34"/>
  <c r="L49" i="29"/>
  <c r="F49" i="30"/>
  <c r="D16" i="71"/>
  <c r="K16" i="76"/>
  <c r="F15" i="71"/>
  <c r="F18" i="71" s="1"/>
  <c r="M15" i="71"/>
  <c r="M18" i="71" s="1"/>
  <c r="O15" i="76"/>
  <c r="O18" i="76" s="1"/>
  <c r="L119" i="78"/>
  <c r="R16" i="76"/>
  <c r="O16" i="75"/>
  <c r="L16" i="75"/>
  <c r="R16" i="74"/>
  <c r="K16" i="74"/>
  <c r="I15" i="73"/>
  <c r="I18" i="73" s="1"/>
  <c r="P16" i="73"/>
  <c r="F1529" i="34"/>
  <c r="F1832" i="34"/>
  <c r="F1933" i="34"/>
  <c r="Q16" i="73"/>
  <c r="I16" i="75"/>
  <c r="O16" i="72"/>
  <c r="O19" i="72" s="1"/>
  <c r="L14" i="29"/>
  <c r="J20" i="74"/>
  <c r="I2752" i="34" l="1"/>
  <c r="L22" i="58"/>
  <c r="F55" i="30" s="1"/>
  <c r="G77" i="30"/>
  <c r="D7" i="89" s="1"/>
  <c r="F2643" i="34"/>
  <c r="D2752" i="34"/>
  <c r="F2752" i="34" s="1"/>
  <c r="D2036" i="34"/>
  <c r="AB65" i="61"/>
  <c r="N44" i="58"/>
  <c r="H79" i="78" s="1"/>
  <c r="N16" i="58"/>
  <c r="L36" i="23"/>
  <c r="F25" i="30" s="1"/>
  <c r="K23" i="23"/>
  <c r="N28" i="23"/>
  <c r="N20" i="23"/>
  <c r="L15" i="29" s="1"/>
  <c r="N29" i="54"/>
  <c r="N16" i="54"/>
  <c r="N21" i="54"/>
  <c r="E17" i="72"/>
  <c r="K18" i="69"/>
  <c r="G39" i="80" s="1"/>
  <c r="F8" i="34"/>
  <c r="D7" i="34"/>
  <c r="F7" i="34" s="1"/>
  <c r="F210" i="34"/>
  <c r="F311" i="34"/>
  <c r="F513" i="34"/>
  <c r="F614" i="34"/>
  <c r="F920" i="34"/>
  <c r="E2746" i="34"/>
  <c r="D2749" i="34"/>
  <c r="E2750" i="34"/>
  <c r="E2036" i="34"/>
  <c r="D2750" i="34"/>
  <c r="F2542" i="34"/>
  <c r="D3159" i="34"/>
  <c r="AB49" i="61"/>
  <c r="AE65" i="61"/>
  <c r="AG65" i="61" s="1"/>
  <c r="AE30" i="61"/>
  <c r="AG30" i="61" s="1"/>
  <c r="AB56" i="61"/>
  <c r="G6" i="6"/>
  <c r="G16" i="7"/>
  <c r="G32" i="43"/>
  <c r="I11" i="57"/>
  <c r="G129" i="88"/>
  <c r="I129" i="88" s="1"/>
  <c r="Q49" i="62"/>
  <c r="AG36" i="61"/>
  <c r="P73" i="66"/>
  <c r="I75" i="27"/>
  <c r="I2750" i="34"/>
  <c r="I78" i="27"/>
  <c r="I51" i="27"/>
  <c r="F2748" i="34"/>
  <c r="J19" i="74"/>
  <c r="J22" i="74" s="1"/>
  <c r="N52" i="23"/>
  <c r="L37" i="29"/>
  <c r="N60" i="23"/>
  <c r="AC49" i="61"/>
  <c r="Q33" i="62"/>
  <c r="N36" i="62"/>
  <c r="O16" i="76"/>
  <c r="K22" i="58"/>
  <c r="I80" i="27"/>
  <c r="I9" i="33"/>
  <c r="I83" i="33"/>
  <c r="Q18" i="62"/>
  <c r="Q25" i="62"/>
  <c r="Q23" i="62"/>
  <c r="Q41" i="62"/>
  <c r="H97" i="78"/>
  <c r="K97" i="78" s="1"/>
  <c r="L97" i="78" s="1"/>
  <c r="Q20" i="62"/>
  <c r="F59" i="30"/>
  <c r="L59" i="29"/>
  <c r="G19" i="74"/>
  <c r="G22" i="74" s="1"/>
  <c r="G20" i="74"/>
  <c r="J23" i="74" s="1"/>
  <c r="J26" i="74" s="1"/>
  <c r="S26" i="74" s="1"/>
  <c r="J20" i="75"/>
  <c r="F2750" i="34"/>
  <c r="J19" i="75"/>
  <c r="J22" i="75" s="1"/>
  <c r="L55" i="29"/>
  <c r="H17" i="72"/>
  <c r="I16" i="76"/>
  <c r="F2441" i="34"/>
  <c r="F2751" i="34"/>
  <c r="L16" i="74"/>
  <c r="K15" i="75"/>
  <c r="K18" i="75" s="1"/>
  <c r="I35" i="33"/>
  <c r="E2747" i="34"/>
  <c r="E717" i="34"/>
  <c r="F1327" i="34"/>
  <c r="AF44" i="61"/>
  <c r="L74" i="29"/>
  <c r="AC44" i="61"/>
  <c r="D15" i="74"/>
  <c r="D18" i="74" s="1"/>
  <c r="AA58" i="61"/>
  <c r="AD66" i="61"/>
  <c r="AF66" i="61" s="1"/>
  <c r="F82" i="42"/>
  <c r="G72" i="43"/>
  <c r="G29" i="54"/>
  <c r="I49" i="57"/>
  <c r="AD36" i="61"/>
  <c r="AF36" i="61" s="1"/>
  <c r="AA36" i="61"/>
  <c r="P16" i="74"/>
  <c r="G15" i="75"/>
  <c r="G18" i="75" s="1"/>
  <c r="Q15" i="74"/>
  <c r="Q18" i="74" s="1"/>
  <c r="G16" i="73"/>
  <c r="K16" i="73"/>
  <c r="O15" i="73"/>
  <c r="O18" i="73" s="1"/>
  <c r="E16" i="72"/>
  <c r="E19" i="72" s="1"/>
  <c r="I17" i="72"/>
  <c r="M16" i="72"/>
  <c r="M19" i="72" s="1"/>
  <c r="Q17" i="72"/>
  <c r="M77" i="29"/>
  <c r="L71" i="29"/>
  <c r="F1731" i="34"/>
  <c r="H9" i="89"/>
  <c r="D9" i="89"/>
  <c r="F9" i="89"/>
  <c r="I9" i="89"/>
  <c r="G9" i="89"/>
  <c r="E9" i="89"/>
  <c r="N41" i="23"/>
  <c r="F1223" i="34"/>
  <c r="N12" i="54"/>
  <c r="D17" i="72"/>
  <c r="H155" i="78"/>
  <c r="K155" i="78" s="1"/>
  <c r="L155" i="78" s="1"/>
  <c r="D717" i="34"/>
  <c r="F717" i="34" s="1"/>
  <c r="AA30" i="61"/>
  <c r="F27" i="18"/>
  <c r="H27" i="18" s="1"/>
  <c r="H29" i="18" s="1"/>
  <c r="G44" i="80" s="1"/>
  <c r="G42" i="80" s="1"/>
  <c r="D107" i="85"/>
  <c r="F21" i="89"/>
  <c r="D21" i="89"/>
  <c r="H21" i="89"/>
  <c r="G21" i="89"/>
  <c r="E21" i="89"/>
  <c r="I21" i="89"/>
  <c r="I7" i="34"/>
  <c r="L77" i="30"/>
  <c r="I7" i="89" s="1"/>
  <c r="D95" i="85"/>
  <c r="D97" i="85"/>
  <c r="G11" i="89"/>
  <c r="I11" i="89"/>
  <c r="H11" i="89"/>
  <c r="D11" i="89"/>
  <c r="E11" i="89"/>
  <c r="F11" i="89"/>
  <c r="AB58" i="61"/>
  <c r="I73" i="61"/>
  <c r="D2746" i="34"/>
  <c r="F2746" i="34" s="1"/>
  <c r="F1630" i="34"/>
  <c r="F8" i="89"/>
  <c r="G8" i="89"/>
  <c r="I8" i="89"/>
  <c r="E8" i="89"/>
  <c r="H8" i="89"/>
  <c r="D8" i="89"/>
  <c r="F2856" i="34"/>
  <c r="F2037" i="34"/>
  <c r="R15" i="75"/>
  <c r="R18" i="75" s="1"/>
  <c r="AB66" i="61"/>
  <c r="I1326" i="34"/>
  <c r="E2749" i="34"/>
  <c r="F2749" i="34" s="1"/>
  <c r="G19" i="75"/>
  <c r="G22" i="75" s="1"/>
  <c r="E16" i="76"/>
  <c r="AA66" i="61"/>
  <c r="G20" i="89"/>
  <c r="E20" i="89"/>
  <c r="I20" i="89"/>
  <c r="H20" i="89"/>
  <c r="D20" i="89"/>
  <c r="F20" i="89"/>
  <c r="E27" i="9"/>
  <c r="H27" i="9" s="1"/>
  <c r="H29" i="9" s="1"/>
  <c r="L23" i="23"/>
  <c r="F21" i="30" s="1"/>
  <c r="F12" i="89"/>
  <c r="D12" i="89"/>
  <c r="G12" i="89"/>
  <c r="H12" i="89"/>
  <c r="E12" i="89"/>
  <c r="I12" i="89"/>
  <c r="P81" i="66"/>
  <c r="F16" i="73"/>
  <c r="G20" i="73" s="1"/>
  <c r="F109" i="34"/>
  <c r="H36" i="65"/>
  <c r="H46" i="17"/>
  <c r="G56" i="24"/>
  <c r="N14" i="23"/>
  <c r="F16" i="30"/>
  <c r="L16" i="29"/>
  <c r="F30" i="30"/>
  <c r="L30" i="29"/>
  <c r="F58" i="30"/>
  <c r="L58" i="29"/>
  <c r="L11" i="23"/>
  <c r="D16" i="85"/>
  <c r="L17" i="29"/>
  <c r="F17" i="30"/>
  <c r="N67" i="23"/>
  <c r="H39" i="30"/>
  <c r="E18" i="89" s="1"/>
  <c r="H16" i="73"/>
  <c r="J19" i="73" s="1"/>
  <c r="J22" i="73" s="1"/>
  <c r="L16" i="73"/>
  <c r="F16" i="72"/>
  <c r="F19" i="72" s="1"/>
  <c r="N16" i="72"/>
  <c r="N19" i="72" s="1"/>
  <c r="R16" i="72"/>
  <c r="R19" i="72" s="1"/>
  <c r="G42" i="43"/>
  <c r="K12" i="58"/>
  <c r="K11" i="58" s="1"/>
  <c r="F66" i="30" s="1"/>
  <c r="D46" i="85"/>
  <c r="G16" i="71"/>
  <c r="G19" i="71" s="1"/>
  <c r="G22" i="71" s="1"/>
  <c r="K15" i="71"/>
  <c r="K18" i="71" s="1"/>
  <c r="O15" i="71"/>
  <c r="O18" i="71" s="1"/>
  <c r="H16" i="71"/>
  <c r="P16" i="71"/>
  <c r="E16" i="77"/>
  <c r="G19" i="77" s="1"/>
  <c r="G22" i="77" s="1"/>
  <c r="I15" i="77"/>
  <c r="I18" i="77" s="1"/>
  <c r="M16" i="77"/>
  <c r="F15" i="77"/>
  <c r="F18" i="77" s="1"/>
  <c r="J15" i="77"/>
  <c r="J18" i="77" s="1"/>
  <c r="N16" i="77"/>
  <c r="R15" i="77"/>
  <c r="R18" i="77" s="1"/>
  <c r="G16" i="76"/>
  <c r="D15" i="76"/>
  <c r="D18" i="76" s="1"/>
  <c r="H15" i="76"/>
  <c r="H18" i="76" s="1"/>
  <c r="L15" i="76"/>
  <c r="L18" i="76" s="1"/>
  <c r="M15" i="75"/>
  <c r="M18" i="75" s="1"/>
  <c r="Q16" i="75"/>
  <c r="K15" i="74"/>
  <c r="K18" i="74" s="1"/>
  <c r="O16" i="74"/>
  <c r="R20" i="74" s="1"/>
  <c r="L133" i="78"/>
  <c r="H56" i="78"/>
  <c r="K56" i="78" s="1"/>
  <c r="L56" i="78" s="1"/>
  <c r="Y73" i="61"/>
  <c r="AA56" i="61"/>
  <c r="AD56" i="61"/>
  <c r="AF56" i="61" s="1"/>
  <c r="Q16" i="62"/>
  <c r="Q27" i="62"/>
  <c r="Q38" i="62"/>
  <c r="P49" i="66"/>
  <c r="P57" i="66"/>
  <c r="P65" i="66"/>
  <c r="K114" i="67"/>
  <c r="F39" i="11"/>
  <c r="F44" i="11"/>
  <c r="K36" i="23"/>
  <c r="M36" i="23"/>
  <c r="F3159" i="34"/>
  <c r="N37" i="23"/>
  <c r="G63" i="33"/>
  <c r="G67" i="33" s="1"/>
  <c r="G17" i="6"/>
  <c r="G28" i="6"/>
  <c r="G39" i="6"/>
  <c r="K39" i="30"/>
  <c r="I39" i="30"/>
  <c r="J39" i="30"/>
  <c r="G18" i="89" s="1"/>
  <c r="I58" i="33"/>
  <c r="I89" i="33"/>
  <c r="I95" i="33"/>
  <c r="G6" i="41"/>
  <c r="G17" i="41"/>
  <c r="G39" i="41"/>
  <c r="H142" i="78"/>
  <c r="K142" i="78" s="1"/>
  <c r="L142" i="78" s="1"/>
  <c r="L141" i="78" s="1"/>
  <c r="M22" i="58"/>
  <c r="N39" i="58"/>
  <c r="H73" i="78" s="1"/>
  <c r="N88" i="58"/>
  <c r="AC30" i="61"/>
  <c r="Q16" i="76"/>
  <c r="J15" i="75"/>
  <c r="J18" i="75" s="1"/>
  <c r="N16" i="75"/>
  <c r="F15" i="73"/>
  <c r="F18" i="73" s="1"/>
  <c r="J15" i="73"/>
  <c r="J18" i="73" s="1"/>
  <c r="L17" i="72"/>
  <c r="G5" i="7"/>
  <c r="G27" i="7"/>
  <c r="H28" i="78"/>
  <c r="G30" i="24"/>
  <c r="D30" i="85" s="1"/>
  <c r="G51" i="6"/>
  <c r="E26" i="22" s="1"/>
  <c r="G20" i="75"/>
  <c r="F56" i="11"/>
  <c r="F49" i="11"/>
  <c r="H35" i="17"/>
  <c r="H24" i="17"/>
  <c r="H13" i="17"/>
  <c r="N24" i="23"/>
  <c r="F28" i="30"/>
  <c r="L28" i="29"/>
  <c r="N45" i="23"/>
  <c r="D29" i="54"/>
  <c r="L12" i="54"/>
  <c r="O12" i="54"/>
  <c r="K29" i="54"/>
  <c r="O29" i="54" s="1"/>
  <c r="O16" i="54"/>
  <c r="H18" i="57"/>
  <c r="I18" i="57" s="1"/>
  <c r="I23" i="57"/>
  <c r="M38" i="58"/>
  <c r="N13" i="58"/>
  <c r="L12" i="58"/>
  <c r="H145" i="78"/>
  <c r="H146" i="78"/>
  <c r="I14" i="33"/>
  <c r="H8" i="33"/>
  <c r="H31" i="33" s="1"/>
  <c r="I31" i="33" s="1"/>
  <c r="L65" i="61"/>
  <c r="Z65" i="61" s="1"/>
  <c r="Z66" i="61"/>
  <c r="G38" i="7"/>
  <c r="H20" i="22"/>
  <c r="E22" i="22"/>
  <c r="E23" i="22"/>
  <c r="F15" i="30"/>
  <c r="H56" i="33"/>
  <c r="J73" i="61"/>
  <c r="AG44" i="61"/>
  <c r="H104" i="78"/>
  <c r="K104" i="78" s="1"/>
  <c r="L104" i="78" s="1"/>
  <c r="M67" i="58"/>
  <c r="N67" i="58" s="1"/>
  <c r="L69" i="29" s="1"/>
  <c r="P37" i="62"/>
  <c r="Q37" i="62" s="1"/>
  <c r="N74" i="58"/>
  <c r="F76" i="30"/>
  <c r="L112" i="78"/>
  <c r="L34" i="29"/>
  <c r="N48" i="23"/>
  <c r="F34" i="30"/>
  <c r="F36" i="30"/>
  <c r="L36" i="29"/>
  <c r="F37" i="30"/>
  <c r="N57" i="23"/>
  <c r="L38" i="29"/>
  <c r="N64" i="23"/>
  <c r="F38" i="30"/>
  <c r="I34" i="33"/>
  <c r="I16" i="77"/>
  <c r="AF30" i="61"/>
  <c r="E15" i="77"/>
  <c r="E18" i="77" s="1"/>
  <c r="H16" i="76"/>
  <c r="J15" i="74"/>
  <c r="J18" i="74" s="1"/>
  <c r="M15" i="77"/>
  <c r="M18" i="77" s="1"/>
  <c r="G15" i="76"/>
  <c r="G18" i="76" s="1"/>
  <c r="K50" i="58"/>
  <c r="L62" i="29" s="1"/>
  <c r="P36" i="62"/>
  <c r="I15" i="71"/>
  <c r="I18" i="71" s="1"/>
  <c r="V73" i="61"/>
  <c r="D62" i="85"/>
  <c r="S39" i="29"/>
  <c r="O39" i="29"/>
  <c r="G15" i="71"/>
  <c r="G18" i="71" s="1"/>
  <c r="O16" i="73"/>
  <c r="U73" i="61"/>
  <c r="I12" i="27"/>
  <c r="I36" i="27"/>
  <c r="H76" i="27"/>
  <c r="S73" i="61"/>
  <c r="T39" i="29"/>
  <c r="P39" i="29"/>
  <c r="I79" i="27"/>
  <c r="P73" i="61"/>
  <c r="Q39" i="29"/>
  <c r="M39" i="29"/>
  <c r="G39" i="30"/>
  <c r="D18" i="89" s="1"/>
  <c r="L16" i="76"/>
  <c r="P15" i="75"/>
  <c r="P18" i="75" s="1"/>
  <c r="Q16" i="72"/>
  <c r="Q19" i="72" s="1"/>
  <c r="J20" i="73"/>
  <c r="G28" i="41"/>
  <c r="Z49" i="61"/>
  <c r="O36" i="62"/>
  <c r="P15" i="71"/>
  <c r="P18" i="71" s="1"/>
  <c r="D16" i="76"/>
  <c r="G20" i="76" s="1"/>
  <c r="M16" i="75"/>
  <c r="R20" i="75" s="1"/>
  <c r="Q15" i="75"/>
  <c r="Q18" i="75" s="1"/>
  <c r="L15" i="73"/>
  <c r="L18" i="73" s="1"/>
  <c r="S18" i="73" s="1"/>
  <c r="F17" i="72"/>
  <c r="J17" i="72"/>
  <c r="N17" i="72"/>
  <c r="R17" i="72"/>
  <c r="F50" i="27"/>
  <c r="D18" i="85" s="1"/>
  <c r="I71" i="27"/>
  <c r="R39" i="29"/>
  <c r="N39" i="29"/>
  <c r="Q77" i="29"/>
  <c r="Q80" i="29" s="1"/>
  <c r="H77" i="30"/>
  <c r="E7" i="89" s="1"/>
  <c r="L18" i="57"/>
  <c r="L73" i="61"/>
  <c r="M73" i="61"/>
  <c r="AD65" i="61"/>
  <c r="AF65" i="61" s="1"/>
  <c r="AC66" i="61"/>
  <c r="R73" i="61"/>
  <c r="Z56" i="61"/>
  <c r="AC56" i="61"/>
  <c r="F1326" i="34"/>
  <c r="D2744" i="34"/>
  <c r="F2747" i="34"/>
  <c r="I45" i="27"/>
  <c r="I76" i="27" s="1"/>
  <c r="F76" i="27"/>
  <c r="I68" i="27"/>
  <c r="I70" i="27"/>
  <c r="I69" i="27"/>
  <c r="L158" i="78"/>
  <c r="M50" i="58"/>
  <c r="N52" i="58"/>
  <c r="L68" i="29"/>
  <c r="F68" i="30"/>
  <c r="M23" i="23"/>
  <c r="F22" i="30" s="1"/>
  <c r="O16" i="77"/>
  <c r="F15" i="74"/>
  <c r="F18" i="74" s="1"/>
  <c r="L109" i="78"/>
  <c r="I11" i="27"/>
  <c r="F67" i="27"/>
  <c r="F65" i="27" s="1"/>
  <c r="G76" i="27"/>
  <c r="I74" i="27"/>
  <c r="I73" i="27"/>
  <c r="I72" i="27"/>
  <c r="H67" i="27"/>
  <c r="H65" i="27" s="1"/>
  <c r="D23" i="85" s="1"/>
  <c r="G67" i="27"/>
  <c r="G65" i="27" s="1"/>
  <c r="I27" i="27"/>
  <c r="I77" i="27"/>
  <c r="N73" i="61"/>
  <c r="T73" i="61"/>
  <c r="AD58" i="61"/>
  <c r="D105" i="85" s="1"/>
  <c r="T77" i="29"/>
  <c r="T80" i="29" s="1"/>
  <c r="R77" i="29"/>
  <c r="R80" i="29" s="1"/>
  <c r="O77" i="29"/>
  <c r="L80" i="30"/>
  <c r="Q16" i="71"/>
  <c r="H15" i="75"/>
  <c r="H18" i="75" s="1"/>
  <c r="S18" i="75" s="1"/>
  <c r="M17" i="72"/>
  <c r="Q73" i="61"/>
  <c r="AE58" i="61"/>
  <c r="AA65" i="61"/>
  <c r="D61" i="85" s="1"/>
  <c r="S77" i="29"/>
  <c r="S80" i="29" s="1"/>
  <c r="P77" i="29"/>
  <c r="N77" i="29"/>
  <c r="J24" i="75"/>
  <c r="J23" i="75"/>
  <c r="J26" i="75" s="1"/>
  <c r="S26" i="75" s="1"/>
  <c r="L79" i="78"/>
  <c r="F63" i="30"/>
  <c r="L63" i="29"/>
  <c r="L29" i="54"/>
  <c r="S19" i="72"/>
  <c r="L59" i="78"/>
  <c r="L65" i="78"/>
  <c r="L78" i="78"/>
  <c r="L150" i="78"/>
  <c r="I26" i="27"/>
  <c r="D12" i="85"/>
  <c r="D101" i="85"/>
  <c r="D26" i="85"/>
  <c r="I35" i="27"/>
  <c r="I57" i="83"/>
  <c r="W73" i="61"/>
  <c r="K56" i="61"/>
  <c r="M80" i="29" l="1"/>
  <c r="G80" i="30"/>
  <c r="F2036" i="34"/>
  <c r="H149" i="78"/>
  <c r="F69" i="30"/>
  <c r="L88" i="78"/>
  <c r="N50" i="58"/>
  <c r="D111" i="85" s="1"/>
  <c r="L66" i="29"/>
  <c r="G127" i="88"/>
  <c r="L35" i="29"/>
  <c r="L25" i="29"/>
  <c r="N11" i="23"/>
  <c r="L11" i="29" s="1"/>
  <c r="G50" i="7"/>
  <c r="H30" i="9" s="1"/>
  <c r="H31" i="9" s="1"/>
  <c r="H32" i="9" s="1"/>
  <c r="K84" i="58"/>
  <c r="I50" i="27"/>
  <c r="AD73" i="61"/>
  <c r="AF73" i="61" s="1"/>
  <c r="E2744" i="34"/>
  <c r="F2744" i="34" s="1"/>
  <c r="D34" i="85" s="1"/>
  <c r="L21" i="29"/>
  <c r="Q36" i="62"/>
  <c r="J24" i="73"/>
  <c r="J23" i="73"/>
  <c r="J26" i="73" s="1"/>
  <c r="S26" i="73" s="1"/>
  <c r="K80" i="30"/>
  <c r="H18" i="89"/>
  <c r="N80" i="29"/>
  <c r="D21" i="85"/>
  <c r="F62" i="30"/>
  <c r="S18" i="74"/>
  <c r="R19" i="74"/>
  <c r="R22" i="74" s="1"/>
  <c r="S22" i="74" s="1"/>
  <c r="R20" i="77"/>
  <c r="AC65" i="61"/>
  <c r="G19" i="73"/>
  <c r="G22" i="73" s="1"/>
  <c r="S18" i="71"/>
  <c r="S18" i="76"/>
  <c r="S18" i="77"/>
  <c r="J80" i="30"/>
  <c r="P80" i="29"/>
  <c r="H80" i="30"/>
  <c r="K146" i="78"/>
  <c r="L146" i="78" s="1"/>
  <c r="L145" i="78" s="1"/>
  <c r="L140" i="78" s="1"/>
  <c r="I80" i="30"/>
  <c r="F18" i="89"/>
  <c r="J24" i="74"/>
  <c r="R27" i="74" s="1"/>
  <c r="R30" i="74" s="1"/>
  <c r="S30" i="74" s="1"/>
  <c r="P91" i="66"/>
  <c r="O93" i="66" s="1"/>
  <c r="I127" i="88"/>
  <c r="K129" i="88"/>
  <c r="K127" i="88" s="1"/>
  <c r="H58" i="65"/>
  <c r="H12" i="80"/>
  <c r="H14" i="80" s="1"/>
  <c r="L108" i="78"/>
  <c r="O80" i="29"/>
  <c r="G20" i="77"/>
  <c r="F13" i="30"/>
  <c r="L13" i="29"/>
  <c r="L70" i="23"/>
  <c r="G20" i="71"/>
  <c r="M84" i="58"/>
  <c r="G51" i="41"/>
  <c r="H30" i="18" s="1"/>
  <c r="H31" i="18" s="1"/>
  <c r="H32" i="18" s="1"/>
  <c r="E25" i="22"/>
  <c r="E27" i="22" s="1"/>
  <c r="E28" i="22" s="1"/>
  <c r="G45" i="80" s="1"/>
  <c r="R28" i="74"/>
  <c r="S31" i="74" s="1"/>
  <c r="S32" i="74" s="1"/>
  <c r="S33" i="74" s="1"/>
  <c r="F56" i="30"/>
  <c r="L56" i="29"/>
  <c r="N36" i="23"/>
  <c r="F24" i="30"/>
  <c r="L24" i="29"/>
  <c r="K116" i="67"/>
  <c r="F26" i="30"/>
  <c r="L26" i="29"/>
  <c r="AA73" i="61"/>
  <c r="J20" i="71"/>
  <c r="J19" i="71"/>
  <c r="J22" i="71" s="1"/>
  <c r="L12" i="29"/>
  <c r="F12" i="30"/>
  <c r="F11" i="30"/>
  <c r="D19" i="89" s="1"/>
  <c r="G19" i="76"/>
  <c r="G22" i="76" s="1"/>
  <c r="N23" i="23"/>
  <c r="L19" i="29" s="1"/>
  <c r="J21" i="72"/>
  <c r="J20" i="72"/>
  <c r="J23" i="72" s="1"/>
  <c r="I8" i="33"/>
  <c r="J16" i="70"/>
  <c r="H59" i="17"/>
  <c r="K20" i="69" s="1"/>
  <c r="G41" i="80" s="1"/>
  <c r="R19" i="75"/>
  <c r="R22" i="75" s="1"/>
  <c r="S22" i="75" s="1"/>
  <c r="G21" i="72"/>
  <c r="G20" i="72"/>
  <c r="G23" i="72" s="1"/>
  <c r="L54" i="29"/>
  <c r="F54" i="30"/>
  <c r="N22" i="58"/>
  <c r="J20" i="77"/>
  <c r="J19" i="77"/>
  <c r="J22" i="77" s="1"/>
  <c r="H156" i="78"/>
  <c r="K156" i="78" s="1"/>
  <c r="L156" i="78" s="1"/>
  <c r="L73" i="29"/>
  <c r="F73" i="30"/>
  <c r="I56" i="33"/>
  <c r="H63" i="33"/>
  <c r="L11" i="58"/>
  <c r="N12" i="58"/>
  <c r="M70" i="23"/>
  <c r="R20" i="76"/>
  <c r="R19" i="76"/>
  <c r="R22" i="76" s="1"/>
  <c r="R19" i="73"/>
  <c r="R22" i="73" s="1"/>
  <c r="R20" i="73"/>
  <c r="R28" i="73" s="1"/>
  <c r="S31" i="73" s="1"/>
  <c r="J20" i="76"/>
  <c r="J23" i="76" s="1"/>
  <c r="J26" i="76" s="1"/>
  <c r="S26" i="76" s="1"/>
  <c r="J19" i="76"/>
  <c r="J22" i="76" s="1"/>
  <c r="F35" i="30"/>
  <c r="F20" i="30"/>
  <c r="L20" i="29"/>
  <c r="K70" i="23"/>
  <c r="L22" i="29"/>
  <c r="L31" i="29"/>
  <c r="F31" i="30"/>
  <c r="L72" i="29"/>
  <c r="F72" i="30"/>
  <c r="F60" i="30"/>
  <c r="L60" i="29"/>
  <c r="N38" i="58"/>
  <c r="L27" i="29"/>
  <c r="F27" i="30"/>
  <c r="Z73" i="61"/>
  <c r="D50" i="85"/>
  <c r="AC73" i="61"/>
  <c r="AB73" i="61"/>
  <c r="I67" i="27"/>
  <c r="D98" i="85"/>
  <c r="I2744" i="34"/>
  <c r="L64" i="29"/>
  <c r="F64" i="30"/>
  <c r="R21" i="72"/>
  <c r="R20" i="72"/>
  <c r="R23" i="72" s="1"/>
  <c r="S23" i="72" s="1"/>
  <c r="R19" i="71"/>
  <c r="R22" i="71" s="1"/>
  <c r="S22" i="71" s="1"/>
  <c r="R20" i="71"/>
  <c r="L73" i="78"/>
  <c r="L72" i="78" s="1"/>
  <c r="D55" i="85"/>
  <c r="AG58" i="61"/>
  <c r="D51" i="85"/>
  <c r="D54" i="85"/>
  <c r="D49" i="85"/>
  <c r="AF58" i="61"/>
  <c r="D102" i="85"/>
  <c r="R19" i="77"/>
  <c r="R22" i="77" s="1"/>
  <c r="S22" i="77" s="1"/>
  <c r="K73" i="61"/>
  <c r="AE73" i="61" s="1"/>
  <c r="AE56" i="61"/>
  <c r="AG56" i="61" s="1"/>
  <c r="R27" i="75"/>
  <c r="R30" i="75" s="1"/>
  <c r="S30" i="75" s="1"/>
  <c r="R28" i="75"/>
  <c r="S31" i="75" s="1"/>
  <c r="I65" i="27"/>
  <c r="D22" i="85"/>
  <c r="R27" i="73"/>
  <c r="R30" i="73" s="1"/>
  <c r="S30" i="73" s="1"/>
  <c r="L58" i="78"/>
  <c r="D110" i="85" l="1"/>
  <c r="D47" i="85"/>
  <c r="L61" i="29"/>
  <c r="H87" i="78"/>
  <c r="J11" i="70"/>
  <c r="F61" i="30"/>
  <c r="H13" i="89" s="1"/>
  <c r="H15" i="89" s="1"/>
  <c r="H16" i="89" s="1"/>
  <c r="J13" i="70"/>
  <c r="D7" i="85"/>
  <c r="D24" i="85"/>
  <c r="J24" i="70"/>
  <c r="F19" i="30"/>
  <c r="G46" i="80"/>
  <c r="G138" i="88"/>
  <c r="J33" i="70"/>
  <c r="J25" i="70" s="1"/>
  <c r="I22" i="89"/>
  <c r="I24" i="89" s="1"/>
  <c r="I25" i="89" s="1"/>
  <c r="F22" i="89"/>
  <c r="F24" i="89" s="1"/>
  <c r="F25" i="89" s="1"/>
  <c r="E22" i="89"/>
  <c r="E24" i="89" s="1"/>
  <c r="E25" i="89" s="1"/>
  <c r="G22" i="89"/>
  <c r="G24" i="89" s="1"/>
  <c r="G25" i="89" s="1"/>
  <c r="D22" i="89"/>
  <c r="D24" i="89" s="1"/>
  <c r="D25" i="89" s="1"/>
  <c r="H22" i="89"/>
  <c r="H24" i="89" s="1"/>
  <c r="H25" i="89" s="1"/>
  <c r="S32" i="75"/>
  <c r="S33" i="75" s="1"/>
  <c r="F13" i="89"/>
  <c r="F15" i="89" s="1"/>
  <c r="F16" i="89" s="1"/>
  <c r="D13" i="89"/>
  <c r="D15" i="89" s="1"/>
  <c r="D16" i="89" s="1"/>
  <c r="S22" i="73"/>
  <c r="G136" i="88"/>
  <c r="G274" i="88" s="1"/>
  <c r="I138" i="88"/>
  <c r="G167" i="78"/>
  <c r="L163" i="78"/>
  <c r="L23" i="29"/>
  <c r="L39" i="29" s="1"/>
  <c r="F23" i="30"/>
  <c r="J24" i="71"/>
  <c r="R28" i="71" s="1"/>
  <c r="S31" i="71" s="1"/>
  <c r="J23" i="71"/>
  <c r="J26" i="71" s="1"/>
  <c r="S26" i="71" s="1"/>
  <c r="J24" i="76"/>
  <c r="R28" i="76" s="1"/>
  <c r="S31" i="76" s="1"/>
  <c r="N70" i="23"/>
  <c r="J25" i="72"/>
  <c r="R29" i="72" s="1"/>
  <c r="S32" i="72" s="1"/>
  <c r="J24" i="72"/>
  <c r="J27" i="72" s="1"/>
  <c r="S27" i="72" s="1"/>
  <c r="S22" i="76"/>
  <c r="J24" i="77"/>
  <c r="J23" i="77"/>
  <c r="J26" i="77" s="1"/>
  <c r="S26" i="77" s="1"/>
  <c r="S32" i="73"/>
  <c r="S33" i="73" s="1"/>
  <c r="H72" i="78"/>
  <c r="F57" i="30"/>
  <c r="L57" i="29"/>
  <c r="F67" i="30"/>
  <c r="L67" i="29"/>
  <c r="L84" i="58"/>
  <c r="N84" i="58" s="1"/>
  <c r="N11" i="58"/>
  <c r="H58" i="78"/>
  <c r="L53" i="29"/>
  <c r="F53" i="30"/>
  <c r="I63" i="33"/>
  <c r="G69" i="33" s="1"/>
  <c r="G68" i="33"/>
  <c r="R27" i="71"/>
  <c r="R30" i="71" s="1"/>
  <c r="S30" i="71" s="1"/>
  <c r="AG73" i="61"/>
  <c r="D48" i="85"/>
  <c r="E13" i="89" l="1"/>
  <c r="E15" i="89" s="1"/>
  <c r="E16" i="89" s="1"/>
  <c r="E27" i="89" s="1"/>
  <c r="I13" i="89"/>
  <c r="I15" i="89" s="1"/>
  <c r="I16" i="89" s="1"/>
  <c r="I27" i="89" s="1"/>
  <c r="G13" i="89"/>
  <c r="G15" i="89" s="1"/>
  <c r="G16" i="89" s="1"/>
  <c r="G27" i="89" s="1"/>
  <c r="F39" i="30"/>
  <c r="H27" i="89"/>
  <c r="F27" i="89"/>
  <c r="G277" i="88"/>
  <c r="R28" i="72"/>
  <c r="R31" i="72" s="1"/>
  <c r="S31" i="72" s="1"/>
  <c r="J19" i="70"/>
  <c r="I136" i="88"/>
  <c r="K138" i="88"/>
  <c r="K136" i="88" s="1"/>
  <c r="K274" i="88" s="1"/>
  <c r="D27" i="89"/>
  <c r="D29" i="89" s="1"/>
  <c r="G166" i="78"/>
  <c r="G169" i="78" s="1"/>
  <c r="H163" i="78"/>
  <c r="D117" i="85"/>
  <c r="R27" i="76"/>
  <c r="R30" i="76" s="1"/>
  <c r="S30" i="76" s="1"/>
  <c r="S32" i="76" s="1"/>
  <c r="S33" i="76" s="1"/>
  <c r="D5" i="85"/>
  <c r="S33" i="72"/>
  <c r="S34" i="72" s="1"/>
  <c r="F65" i="30"/>
  <c r="F77" i="30" s="1"/>
  <c r="L65" i="29"/>
  <c r="L77" i="29" s="1"/>
  <c r="L80" i="29" s="1"/>
  <c r="D114" i="85"/>
  <c r="R28" i="77"/>
  <c r="S31" i="77" s="1"/>
  <c r="R27" i="77"/>
  <c r="R30" i="77" s="1"/>
  <c r="S30" i="77" s="1"/>
  <c r="D113" i="85"/>
  <c r="D116" i="85"/>
  <c r="J26" i="70"/>
  <c r="J20" i="70"/>
  <c r="J8" i="70"/>
  <c r="J21" i="70"/>
  <c r="S32" i="71"/>
  <c r="F80" i="30" l="1"/>
  <c r="J81" i="30" s="1"/>
  <c r="E29" i="89"/>
  <c r="F29" i="89" s="1"/>
  <c r="G29" i="89" s="1"/>
  <c r="H29" i="89" s="1"/>
  <c r="I29" i="89" s="1"/>
  <c r="S32" i="77"/>
  <c r="S33" i="77" s="1"/>
  <c r="M81" i="29"/>
  <c r="S81" i="29"/>
  <c r="P81" i="29"/>
  <c r="R81" i="29"/>
  <c r="O81" i="29"/>
  <c r="T81" i="29"/>
  <c r="L81" i="29"/>
  <c r="N81" i="29"/>
  <c r="Q81" i="29"/>
  <c r="G81" i="30"/>
  <c r="S33" i="71"/>
  <c r="H27" i="78"/>
  <c r="H30" i="78" s="1"/>
  <c r="F81" i="30" l="1"/>
  <c r="L81" i="30"/>
  <c r="H81" i="30"/>
  <c r="K81" i="30"/>
  <c r="I81" i="30"/>
  <c r="K19" i="69"/>
  <c r="H31" i="78"/>
  <c r="H32" i="78" s="1"/>
  <c r="H34" i="78" s="1"/>
  <c r="H49" i="78" s="1"/>
  <c r="K21" i="69" l="1"/>
  <c r="G173" i="78" s="1"/>
  <c r="G168" i="78" s="1"/>
  <c r="G172" i="78" s="1"/>
  <c r="G174" i="78" s="1"/>
  <c r="G40" i="80"/>
  <c r="G38" i="80" s="1"/>
  <c r="G47" i="80" s="1"/>
  <c r="H50" i="80" s="1"/>
  <c r="H24" i="80" s="1"/>
  <c r="J30" i="70"/>
  <c r="J29" i="70"/>
  <c r="G175" i="78"/>
  <c r="K22" i="69" l="1"/>
  <c r="H52" i="80"/>
  <c r="G76" i="65"/>
  <c r="H79" i="65" s="1"/>
  <c r="G23" i="80"/>
  <c r="G176" i="78"/>
  <c r="G177" i="78"/>
  <c r="H81" i="65" l="1"/>
  <c r="H16" i="80"/>
  <c r="H18" i="80" s="1"/>
  <c r="H58" i="80"/>
  <c r="H56" i="80"/>
  <c r="H177" i="78"/>
  <c r="H43" i="90" l="1"/>
  <c r="H45" i="90" s="1"/>
  <c r="H60" i="80"/>
  <c r="H54" i="80"/>
</calcChain>
</file>

<file path=xl/sharedStrings.xml><?xml version="1.0" encoding="utf-8"?>
<sst xmlns="http://schemas.openxmlformats.org/spreadsheetml/2006/main" count="5767" uniqueCount="2556">
  <si>
    <t>A</t>
  </si>
  <si>
    <t>B</t>
  </si>
  <si>
    <t>C</t>
  </si>
  <si>
    <t>Trading Book Ratio A/B (%)</t>
  </si>
  <si>
    <t>I</t>
  </si>
  <si>
    <t>H</t>
  </si>
  <si>
    <t>Market Value of the Underlying Securities</t>
  </si>
  <si>
    <t>Market Value of the Options</t>
  </si>
  <si>
    <t>Risk Charge</t>
  </si>
  <si>
    <t>Amount the Option is in the Money</t>
  </si>
  <si>
    <t>Capital Charge</t>
  </si>
  <si>
    <t>Total Long Call</t>
  </si>
  <si>
    <t>Total Long Put</t>
  </si>
  <si>
    <t>Total Capital Charge for Equity Options:</t>
  </si>
  <si>
    <t>Total Capital Charge for Foreign Exchange Options:</t>
  </si>
  <si>
    <t>Total Capital Charge for Commodity Options:</t>
  </si>
  <si>
    <t>Customer</t>
  </si>
  <si>
    <t>Amount</t>
  </si>
  <si>
    <t>Related Party</t>
  </si>
  <si>
    <t>Maturity Date</t>
  </si>
  <si>
    <t>1.</t>
  </si>
  <si>
    <t>2.</t>
  </si>
  <si>
    <t>3.</t>
  </si>
  <si>
    <t>4.</t>
  </si>
  <si>
    <t>5.</t>
  </si>
  <si>
    <t>6.</t>
  </si>
  <si>
    <t>7.</t>
  </si>
  <si>
    <t>8.</t>
  </si>
  <si>
    <t>9.</t>
  </si>
  <si>
    <t>10.</t>
  </si>
  <si>
    <t>Total</t>
  </si>
  <si>
    <t>D</t>
  </si>
  <si>
    <t>E</t>
  </si>
  <si>
    <t>F</t>
  </si>
  <si>
    <t>Commodity Instruments</t>
  </si>
  <si>
    <t>Gross Long</t>
  </si>
  <si>
    <t>Gross Short</t>
  </si>
  <si>
    <t>Gross Equity Position</t>
  </si>
  <si>
    <t>Net Open Position</t>
  </si>
  <si>
    <t>15% of Net Open</t>
  </si>
  <si>
    <t>3% Net Position</t>
  </si>
  <si>
    <t>(Col A + B)</t>
  </si>
  <si>
    <t>(Col A - B)</t>
  </si>
  <si>
    <t>(15% of D)</t>
  </si>
  <si>
    <t>(3% of C)</t>
  </si>
  <si>
    <t>Institution</t>
  </si>
  <si>
    <t xml:space="preserve">Related Party </t>
  </si>
  <si>
    <t>Exempt Exposure</t>
  </si>
  <si>
    <t>Country of Office/Branch Where Loan Booked</t>
  </si>
  <si>
    <t>Investment Level</t>
  </si>
  <si>
    <t>Counterparty Rating</t>
  </si>
  <si>
    <t>Rating Agency</t>
  </si>
  <si>
    <t>Investments</t>
  </si>
  <si>
    <t>N.B. Please select from the drop down lists for Related Party, Type and Investment Level.</t>
  </si>
  <si>
    <t xml:space="preserve">Type </t>
  </si>
  <si>
    <t>Amount $</t>
  </si>
  <si>
    <t>Provision $</t>
  </si>
  <si>
    <t>Net Value $</t>
  </si>
  <si>
    <t>11.</t>
  </si>
  <si>
    <t>12.</t>
  </si>
  <si>
    <t>13.</t>
  </si>
  <si>
    <t>14.</t>
  </si>
  <si>
    <t>15.</t>
  </si>
  <si>
    <t>16.</t>
  </si>
  <si>
    <t>17.</t>
  </si>
  <si>
    <t>18.</t>
  </si>
  <si>
    <t>19.</t>
  </si>
  <si>
    <t>20.</t>
  </si>
  <si>
    <t>T Y P E</t>
  </si>
  <si>
    <t>Book Value</t>
  </si>
  <si>
    <t>Market Value</t>
  </si>
  <si>
    <t>Net Unrealized Gain/(Loss)</t>
  </si>
  <si>
    <t>1</t>
  </si>
  <si>
    <t>Total Trading Securities</t>
  </si>
  <si>
    <t>1.1</t>
  </si>
  <si>
    <t>Debt</t>
  </si>
  <si>
    <t>1.2</t>
  </si>
  <si>
    <t>Equity</t>
  </si>
  <si>
    <t>1.3</t>
  </si>
  <si>
    <t>Other</t>
  </si>
  <si>
    <t>2</t>
  </si>
  <si>
    <t>Total Investment and Held-to-Maturity</t>
  </si>
  <si>
    <t>2.1</t>
  </si>
  <si>
    <t>2.2</t>
  </si>
  <si>
    <t>2.3</t>
  </si>
  <si>
    <t>3</t>
  </si>
  <si>
    <t>Other (Specify)</t>
  </si>
  <si>
    <t>3.1</t>
  </si>
  <si>
    <t>3.2</t>
  </si>
  <si>
    <t>3.3</t>
  </si>
  <si>
    <t>3.4</t>
  </si>
  <si>
    <t>3.5</t>
  </si>
  <si>
    <t>4</t>
  </si>
  <si>
    <t>Grand Total</t>
  </si>
  <si>
    <t>Currency Type</t>
  </si>
  <si>
    <t>Value of Security Pledged</t>
  </si>
  <si>
    <t>Description</t>
  </si>
  <si>
    <t>TOTAL</t>
  </si>
  <si>
    <t>AVERAGE</t>
  </si>
  <si>
    <t>Not Rated</t>
  </si>
  <si>
    <t>NotRated</t>
  </si>
  <si>
    <t>InvestmentLevel</t>
  </si>
  <si>
    <t>Low</t>
  </si>
  <si>
    <t>Medium</t>
  </si>
  <si>
    <t>High</t>
  </si>
  <si>
    <t>InvestmentType</t>
  </si>
  <si>
    <t>N</t>
  </si>
  <si>
    <t>Y/N</t>
  </si>
  <si>
    <t>Y</t>
  </si>
  <si>
    <t xml:space="preserve">DEVELOPING COUNTRIES (4T) </t>
  </si>
  <si>
    <t>4T</t>
  </si>
  <si>
    <t>Country</t>
  </si>
  <si>
    <t>4Y</t>
  </si>
  <si>
    <t>Residual Asia and Pacific</t>
  </si>
  <si>
    <t>2O</t>
  </si>
  <si>
    <t>Wallis and Futuna</t>
  </si>
  <si>
    <t>WF</t>
  </si>
  <si>
    <t>Vietnam</t>
  </si>
  <si>
    <t>VN</t>
  </si>
  <si>
    <t>Uzbekistan</t>
  </si>
  <si>
    <t>UZ</t>
  </si>
  <si>
    <t>PU</t>
  </si>
  <si>
    <t>TV</t>
  </si>
  <si>
    <t>Turkmenistan</t>
  </si>
  <si>
    <t>TM</t>
  </si>
  <si>
    <t>Tonga</t>
  </si>
  <si>
    <t>TO</t>
  </si>
  <si>
    <t>Timor Leste</t>
  </si>
  <si>
    <t>TL</t>
  </si>
  <si>
    <t>Thailand</t>
  </si>
  <si>
    <t>TH</t>
  </si>
  <si>
    <t>Tajikistan</t>
  </si>
  <si>
    <t>TJ</t>
  </si>
  <si>
    <t>Taiwan,China</t>
  </si>
  <si>
    <t>TW</t>
  </si>
  <si>
    <t>Sri Lanka</t>
  </si>
  <si>
    <t>LK</t>
  </si>
  <si>
    <t xml:space="preserve">South Korea </t>
  </si>
  <si>
    <t>KR</t>
  </si>
  <si>
    <t>Solomon Islands</t>
  </si>
  <si>
    <t>SB</t>
  </si>
  <si>
    <t>Samoa</t>
  </si>
  <si>
    <t>WS</t>
  </si>
  <si>
    <t>Philippines</t>
  </si>
  <si>
    <t>PH</t>
  </si>
  <si>
    <t>Papua New Guinea</t>
  </si>
  <si>
    <t>PG</t>
  </si>
  <si>
    <t>Palau</t>
  </si>
  <si>
    <t>PW</t>
  </si>
  <si>
    <t>Pakistan</t>
  </si>
  <si>
    <t>PK</t>
  </si>
  <si>
    <t xml:space="preserve">North Korea </t>
  </si>
  <si>
    <t>KP</t>
  </si>
  <si>
    <t>New Caledonia</t>
  </si>
  <si>
    <t>NC</t>
  </si>
  <si>
    <t>Nepal</t>
  </si>
  <si>
    <t>NP</t>
  </si>
  <si>
    <t>Nauru</t>
  </si>
  <si>
    <t>NR</t>
  </si>
  <si>
    <t>MM</t>
  </si>
  <si>
    <t>Mongolia</t>
  </si>
  <si>
    <t>MN</t>
  </si>
  <si>
    <t>Micronesia</t>
  </si>
  <si>
    <t>FM</t>
  </si>
  <si>
    <t>Marshall Islands</t>
  </si>
  <si>
    <t>MH</t>
  </si>
  <si>
    <t>Maldives</t>
  </si>
  <si>
    <t>MV</t>
  </si>
  <si>
    <t>MY</t>
  </si>
  <si>
    <t>Laos</t>
  </si>
  <si>
    <t>LA</t>
  </si>
  <si>
    <t>Kyrgyz Republic</t>
  </si>
  <si>
    <t>KG</t>
  </si>
  <si>
    <t>KI</t>
  </si>
  <si>
    <t>Kazakhstan</t>
  </si>
  <si>
    <t>KZ</t>
  </si>
  <si>
    <t>Indonesia</t>
  </si>
  <si>
    <t>ID</t>
  </si>
  <si>
    <t>India</t>
  </si>
  <si>
    <t>IN</t>
  </si>
  <si>
    <t>Georgia</t>
  </si>
  <si>
    <t>GE</t>
  </si>
  <si>
    <t>PF</t>
  </si>
  <si>
    <t>Fiji</t>
  </si>
  <si>
    <t>FJ</t>
  </si>
  <si>
    <t>China</t>
  </si>
  <si>
    <t>CN</t>
  </si>
  <si>
    <t>KH</t>
  </si>
  <si>
    <t>Brunei</t>
  </si>
  <si>
    <t>BN</t>
  </si>
  <si>
    <t>1W</t>
  </si>
  <si>
    <t>Bhutan</t>
  </si>
  <si>
    <t>BT</t>
  </si>
  <si>
    <t>Bangladesh</t>
  </si>
  <si>
    <t>BD</t>
  </si>
  <si>
    <t>Azerbaijan</t>
  </si>
  <si>
    <t>AZ</t>
  </si>
  <si>
    <t>Armenia</t>
  </si>
  <si>
    <t>AM</t>
  </si>
  <si>
    <t>Afghanistan</t>
  </si>
  <si>
    <t>AF</t>
  </si>
  <si>
    <t>Developing Asia and Pacific (4Y)</t>
  </si>
  <si>
    <t>4W</t>
  </si>
  <si>
    <t>2W</t>
  </si>
  <si>
    <t>Zimbabwe</t>
  </si>
  <si>
    <t>ZW</t>
  </si>
  <si>
    <t>Zambia</t>
  </si>
  <si>
    <t>ZM</t>
  </si>
  <si>
    <t>Yemen</t>
  </si>
  <si>
    <t>YE</t>
  </si>
  <si>
    <t>United Arab Emirates</t>
  </si>
  <si>
    <t>AE</t>
  </si>
  <si>
    <t>Uganda</t>
  </si>
  <si>
    <t>UG</t>
  </si>
  <si>
    <t>Tunisia</t>
  </si>
  <si>
    <t>TN</t>
  </si>
  <si>
    <t>Togo</t>
  </si>
  <si>
    <t>TG</t>
  </si>
  <si>
    <t>Tanzania</t>
  </si>
  <si>
    <t>TZ</t>
  </si>
  <si>
    <t>Syria</t>
  </si>
  <si>
    <t>SY</t>
  </si>
  <si>
    <t>Swaziland</t>
  </si>
  <si>
    <t>SZ</t>
  </si>
  <si>
    <t>Sudan</t>
  </si>
  <si>
    <t>SD</t>
  </si>
  <si>
    <t>SH</t>
  </si>
  <si>
    <t>South Africa</t>
  </si>
  <si>
    <t>ZA</t>
  </si>
  <si>
    <t>Somalia</t>
  </si>
  <si>
    <t>SO</t>
  </si>
  <si>
    <t>Sierra Leone</t>
  </si>
  <si>
    <t>SL</t>
  </si>
  <si>
    <t>Seychelles</t>
  </si>
  <si>
    <t>SC</t>
  </si>
  <si>
    <t>Senegal</t>
  </si>
  <si>
    <t>SN</t>
  </si>
  <si>
    <t>Saudi Arabia</t>
  </si>
  <si>
    <t>SA</t>
  </si>
  <si>
    <t>Sao Tome and Principe</t>
  </si>
  <si>
    <t>ST</t>
  </si>
  <si>
    <t>Rwanda</t>
  </si>
  <si>
    <t>RW</t>
  </si>
  <si>
    <t>Qatar</t>
  </si>
  <si>
    <t>QA</t>
  </si>
  <si>
    <t>Palestinian Territory</t>
  </si>
  <si>
    <t>PS</t>
  </si>
  <si>
    <t>Oman</t>
  </si>
  <si>
    <t>OM</t>
  </si>
  <si>
    <t>Nigeria</t>
  </si>
  <si>
    <t>NG</t>
  </si>
  <si>
    <t>Niger</t>
  </si>
  <si>
    <t>NE</t>
  </si>
  <si>
    <t>Namibia</t>
  </si>
  <si>
    <t>NA</t>
  </si>
  <si>
    <t>Mozambique</t>
  </si>
  <si>
    <t>MZ</t>
  </si>
  <si>
    <t>Morocco</t>
  </si>
  <si>
    <t>MA</t>
  </si>
  <si>
    <t>Mauritania</t>
  </si>
  <si>
    <t>MR</t>
  </si>
  <si>
    <t>Mali</t>
  </si>
  <si>
    <t>ML</t>
  </si>
  <si>
    <t>Malawi</t>
  </si>
  <si>
    <t>MW</t>
  </si>
  <si>
    <t>Madagascar</t>
  </si>
  <si>
    <t>MG</t>
  </si>
  <si>
    <t>Libya</t>
  </si>
  <si>
    <t>LY</t>
  </si>
  <si>
    <t>Liberia</t>
  </si>
  <si>
    <t>LR</t>
  </si>
  <si>
    <t>Lesotho</t>
  </si>
  <si>
    <t>LS</t>
  </si>
  <si>
    <t>Kuwait</t>
  </si>
  <si>
    <t>KW</t>
  </si>
  <si>
    <t>Kenya</t>
  </si>
  <si>
    <t>KE</t>
  </si>
  <si>
    <t>Jordan</t>
  </si>
  <si>
    <t>JO</t>
  </si>
  <si>
    <t>Israel</t>
  </si>
  <si>
    <t>IL</t>
  </si>
  <si>
    <t>Iraq</t>
  </si>
  <si>
    <t>IQ</t>
  </si>
  <si>
    <t>Iran</t>
  </si>
  <si>
    <t>IR</t>
  </si>
  <si>
    <t>Guinea-Bissau</t>
  </si>
  <si>
    <t>GW</t>
  </si>
  <si>
    <t>Guinea</t>
  </si>
  <si>
    <t>GN</t>
  </si>
  <si>
    <t>Ghana</t>
  </si>
  <si>
    <t>GH</t>
  </si>
  <si>
    <t>Gambia</t>
  </si>
  <si>
    <t>GM</t>
  </si>
  <si>
    <t>Gabon</t>
  </si>
  <si>
    <t>GA</t>
  </si>
  <si>
    <t>Ethiopia</t>
  </si>
  <si>
    <t>ET</t>
  </si>
  <si>
    <t>Eritrea</t>
  </si>
  <si>
    <t>ER</t>
  </si>
  <si>
    <t>Equatorial Guinea</t>
  </si>
  <si>
    <t>GQ</t>
  </si>
  <si>
    <t>Egypt</t>
  </si>
  <si>
    <t>EG</t>
  </si>
  <si>
    <t>Djibouti</t>
  </si>
  <si>
    <t>DJ</t>
  </si>
  <si>
    <t>Cote d'Ivoire</t>
  </si>
  <si>
    <t>CI</t>
  </si>
  <si>
    <t>CD</t>
  </si>
  <si>
    <t>Congo</t>
  </si>
  <si>
    <t>CG</t>
  </si>
  <si>
    <t>Comoros Islands</t>
  </si>
  <si>
    <t>KM</t>
  </si>
  <si>
    <t>Chad</t>
  </si>
  <si>
    <t>TD</t>
  </si>
  <si>
    <t>Central African Republic</t>
  </si>
  <si>
    <t>CF</t>
  </si>
  <si>
    <t>Cape Verde</t>
  </si>
  <si>
    <t>CV</t>
  </si>
  <si>
    <t>Cameroon</t>
  </si>
  <si>
    <t>CM</t>
  </si>
  <si>
    <t>Burundi</t>
  </si>
  <si>
    <t>BI</t>
  </si>
  <si>
    <t>BF</t>
  </si>
  <si>
    <t>Botswana</t>
  </si>
  <si>
    <t>BW</t>
  </si>
  <si>
    <t>Benin</t>
  </si>
  <si>
    <t>BJ</t>
  </si>
  <si>
    <t>Angola</t>
  </si>
  <si>
    <t>AO</t>
  </si>
  <si>
    <t>Algeria</t>
  </si>
  <si>
    <t>DZ</t>
  </si>
  <si>
    <t>Developing Africa and Middle East (4W)</t>
  </si>
  <si>
    <t>4U</t>
  </si>
  <si>
    <t xml:space="preserve">Residual Latin America and Caribbean </t>
  </si>
  <si>
    <t>2H</t>
  </si>
  <si>
    <t>Venezuela</t>
  </si>
  <si>
    <t>VE</t>
  </si>
  <si>
    <t>Uruguay</t>
  </si>
  <si>
    <t>UY</t>
  </si>
  <si>
    <t>Turks and Caicos</t>
  </si>
  <si>
    <t>TC</t>
  </si>
  <si>
    <t>Trinidad and Tobago</t>
  </si>
  <si>
    <t>TT</t>
  </si>
  <si>
    <t>Suriname</t>
  </si>
  <si>
    <t>SR</t>
  </si>
  <si>
    <t>VC</t>
  </si>
  <si>
    <t>St. Lucia</t>
  </si>
  <si>
    <t>LC</t>
  </si>
  <si>
    <t>Peru</t>
  </si>
  <si>
    <t>PE</t>
  </si>
  <si>
    <t>Paraguay</t>
  </si>
  <si>
    <t>PY</t>
  </si>
  <si>
    <t>Nicaragua</t>
  </si>
  <si>
    <t>NI</t>
  </si>
  <si>
    <t>Mexico</t>
  </si>
  <si>
    <t>MX</t>
  </si>
  <si>
    <t>Jamaica</t>
  </si>
  <si>
    <t>JM</t>
  </si>
  <si>
    <t>Honduras</t>
  </si>
  <si>
    <t>HN</t>
  </si>
  <si>
    <t>Haiti</t>
  </si>
  <si>
    <t>HT</t>
  </si>
  <si>
    <t>Guyana</t>
  </si>
  <si>
    <t>GY</t>
  </si>
  <si>
    <t>Guatemala</t>
  </si>
  <si>
    <t>GT</t>
  </si>
  <si>
    <t>Grenada</t>
  </si>
  <si>
    <t>GD</t>
  </si>
  <si>
    <t>Falkland Islands</t>
  </si>
  <si>
    <t>FK</t>
  </si>
  <si>
    <t>El Salvador</t>
  </si>
  <si>
    <t>SV</t>
  </si>
  <si>
    <t>Ecuador</t>
  </si>
  <si>
    <t>EC</t>
  </si>
  <si>
    <t>Dominican Republic</t>
  </si>
  <si>
    <t>DO</t>
  </si>
  <si>
    <t>Dominica</t>
  </si>
  <si>
    <t>DM</t>
  </si>
  <si>
    <t>Cuba</t>
  </si>
  <si>
    <t>CU</t>
  </si>
  <si>
    <t>Costa Rica</t>
  </si>
  <si>
    <t>CR</t>
  </si>
  <si>
    <t>Colombia</t>
  </si>
  <si>
    <t>CO</t>
  </si>
  <si>
    <t>Chile</t>
  </si>
  <si>
    <t>CL</t>
  </si>
  <si>
    <t>Brazil</t>
  </si>
  <si>
    <t>BR</t>
  </si>
  <si>
    <t>Bolivia</t>
  </si>
  <si>
    <t>BO</t>
  </si>
  <si>
    <t>Belize</t>
  </si>
  <si>
    <t>BZ</t>
  </si>
  <si>
    <t>Argentina</t>
  </si>
  <si>
    <t>AR</t>
  </si>
  <si>
    <t>Developing Latin America and Caribbean (4U)</t>
  </si>
  <si>
    <t>3C</t>
  </si>
  <si>
    <t>2B</t>
  </si>
  <si>
    <t>Ukraine</t>
  </si>
  <si>
    <t>UA</t>
  </si>
  <si>
    <t>Turkey</t>
  </si>
  <si>
    <t>TR</t>
  </si>
  <si>
    <t>Slovenia</t>
  </si>
  <si>
    <t>SI</t>
  </si>
  <si>
    <t>Slovakia</t>
  </si>
  <si>
    <t>SK</t>
  </si>
  <si>
    <t>Serbia and Montenegro</t>
  </si>
  <si>
    <t>CS</t>
  </si>
  <si>
    <t>Russia</t>
  </si>
  <si>
    <t>RU</t>
  </si>
  <si>
    <t>Romania</t>
  </si>
  <si>
    <t>RO</t>
  </si>
  <si>
    <t>Poland</t>
  </si>
  <si>
    <t>PL</t>
  </si>
  <si>
    <t>Moldova</t>
  </si>
  <si>
    <t>MD</t>
  </si>
  <si>
    <t>Malta</t>
  </si>
  <si>
    <t>MT</t>
  </si>
  <si>
    <t>MK</t>
  </si>
  <si>
    <t>Lithuania</t>
  </si>
  <si>
    <t>LT</t>
  </si>
  <si>
    <t>Latvia</t>
  </si>
  <si>
    <t>LV</t>
  </si>
  <si>
    <t>Hungary</t>
  </si>
  <si>
    <t>HU</t>
  </si>
  <si>
    <t>Estonia</t>
  </si>
  <si>
    <t>EE</t>
  </si>
  <si>
    <t>Czech Republic</t>
  </si>
  <si>
    <t>CZ</t>
  </si>
  <si>
    <t>Cyprus</t>
  </si>
  <si>
    <t>CY</t>
  </si>
  <si>
    <t>Croatia</t>
  </si>
  <si>
    <t>HR</t>
  </si>
  <si>
    <t>Bulgaria</t>
  </si>
  <si>
    <t>BG</t>
  </si>
  <si>
    <t>Bosnia and Herzegovina</t>
  </si>
  <si>
    <t>BA</t>
  </si>
  <si>
    <t>Belarus</t>
  </si>
  <si>
    <t>BY</t>
  </si>
  <si>
    <t>Albania</t>
  </si>
  <si>
    <t>AL</t>
  </si>
  <si>
    <t>DEVELOPING EUROPE (3C)</t>
  </si>
  <si>
    <t>1N</t>
  </si>
  <si>
    <t>1Z</t>
  </si>
  <si>
    <t>Vanuatu</t>
  </si>
  <si>
    <t>VU</t>
  </si>
  <si>
    <t>Singapore</t>
  </si>
  <si>
    <t>SG</t>
  </si>
  <si>
    <t>Panama</t>
  </si>
  <si>
    <t>PA</t>
  </si>
  <si>
    <t>AN</t>
  </si>
  <si>
    <t>Mauritius</t>
  </si>
  <si>
    <t>MU</t>
  </si>
  <si>
    <t>Macau SAR</t>
  </si>
  <si>
    <t>MO</t>
  </si>
  <si>
    <t>Lebanon</t>
  </si>
  <si>
    <t>LB</t>
  </si>
  <si>
    <t>Jersey</t>
  </si>
  <si>
    <t>JE</t>
  </si>
  <si>
    <t>Isle of Man</t>
  </si>
  <si>
    <t>IM</t>
  </si>
  <si>
    <t>Hong Kong SAR</t>
  </si>
  <si>
    <t>HK</t>
  </si>
  <si>
    <t>Guernsey</t>
  </si>
  <si>
    <t>GG</t>
  </si>
  <si>
    <t>Gibraltar</t>
  </si>
  <si>
    <t>GI</t>
  </si>
  <si>
    <t>Cayman Islands</t>
  </si>
  <si>
    <t>KY</t>
  </si>
  <si>
    <t>Bermuda</t>
  </si>
  <si>
    <t>BM</t>
  </si>
  <si>
    <t>Barbados</t>
  </si>
  <si>
    <t>BB</t>
  </si>
  <si>
    <t>Bahrain</t>
  </si>
  <si>
    <t>BH</t>
  </si>
  <si>
    <t>Bahamas</t>
  </si>
  <si>
    <t>BS</t>
  </si>
  <si>
    <t>Aruba</t>
  </si>
  <si>
    <t>AW</t>
  </si>
  <si>
    <t>OFFSHORE CENTRES (1N)</t>
  </si>
  <si>
    <t>5R</t>
  </si>
  <si>
    <t>US</t>
  </si>
  <si>
    <t>NZ</t>
  </si>
  <si>
    <t>Japan</t>
  </si>
  <si>
    <t>JP</t>
  </si>
  <si>
    <t>Canada</t>
  </si>
  <si>
    <t>CA</t>
  </si>
  <si>
    <t>AU</t>
  </si>
  <si>
    <t>Vatican</t>
  </si>
  <si>
    <t>VA</t>
  </si>
  <si>
    <t>U1</t>
  </si>
  <si>
    <t>CH</t>
  </si>
  <si>
    <t>Sweden</t>
  </si>
  <si>
    <t>SE</t>
  </si>
  <si>
    <t>ES</t>
  </si>
  <si>
    <t>San Marino</t>
  </si>
  <si>
    <t>SM</t>
  </si>
  <si>
    <t>PT</t>
  </si>
  <si>
    <t>NO</t>
  </si>
  <si>
    <t>Netherlands</t>
  </si>
  <si>
    <t>NL</t>
  </si>
  <si>
    <t>Luxembourg</t>
  </si>
  <si>
    <t>LU</t>
  </si>
  <si>
    <t>Liechtenstein</t>
  </si>
  <si>
    <t>LI</t>
  </si>
  <si>
    <t>Italy</t>
  </si>
  <si>
    <t>IT</t>
  </si>
  <si>
    <t>Ireland</t>
  </si>
  <si>
    <t>IE</t>
  </si>
  <si>
    <t>Iceland</t>
  </si>
  <si>
    <t>IS</t>
  </si>
  <si>
    <t>Greenland</t>
  </si>
  <si>
    <t>GL</t>
  </si>
  <si>
    <t>Greece</t>
  </si>
  <si>
    <t>GR</t>
  </si>
  <si>
    <t>DE</t>
  </si>
  <si>
    <t>FR</t>
  </si>
  <si>
    <t>FI</t>
  </si>
  <si>
    <t>Faroe Island</t>
  </si>
  <si>
    <t>FO</t>
  </si>
  <si>
    <t>DK</t>
  </si>
  <si>
    <t>Belgium</t>
  </si>
  <si>
    <t>BE</t>
  </si>
  <si>
    <t>Austria</t>
  </si>
  <si>
    <t>AT</t>
  </si>
  <si>
    <t>Andorra</t>
  </si>
  <si>
    <t>AD</t>
  </si>
  <si>
    <t>DEVELOPED COUNTRIES (5R)</t>
  </si>
  <si>
    <t>Parent Key</t>
  </si>
  <si>
    <r>
      <t xml:space="preserve">Label </t>
    </r>
    <r>
      <rPr>
        <b/>
        <sz val="11"/>
        <color indexed="10"/>
        <rFont val="Calibri"/>
        <family val="2"/>
      </rPr>
      <t>*</t>
    </r>
  </si>
  <si>
    <r>
      <t xml:space="preserve">Key </t>
    </r>
    <r>
      <rPr>
        <b/>
        <sz val="11"/>
        <color indexed="10"/>
        <rFont val="Calibri"/>
        <family val="2"/>
      </rPr>
      <t>*</t>
    </r>
  </si>
  <si>
    <r>
      <t xml:space="preserve">Enumeration </t>
    </r>
    <r>
      <rPr>
        <b/>
        <sz val="11"/>
        <color indexed="10"/>
        <rFont val="Calibri"/>
        <family val="2"/>
      </rPr>
      <t>*</t>
    </r>
  </si>
  <si>
    <t>OtherNonEURGBP</t>
  </si>
  <si>
    <t>Currency</t>
  </si>
  <si>
    <t>PAB-Panamanian Balboa</t>
  </si>
  <si>
    <t>PAB</t>
  </si>
  <si>
    <t>BRL-Brazilian Real</t>
  </si>
  <si>
    <t>BRL</t>
  </si>
  <si>
    <t>INR-Indian Rupee</t>
  </si>
  <si>
    <t>INR</t>
  </si>
  <si>
    <t>MXN-Mexican Peso</t>
  </si>
  <si>
    <t>MXN</t>
  </si>
  <si>
    <t>HKD-Hong Kong Dollar</t>
  </si>
  <si>
    <t>HKD</t>
  </si>
  <si>
    <t>CAD-Canadian Dollar</t>
  </si>
  <si>
    <t>CAD</t>
  </si>
  <si>
    <t>CHF-Swiss Franc</t>
  </si>
  <si>
    <t>CHF</t>
  </si>
  <si>
    <t>JPY-Japanese Yen</t>
  </si>
  <si>
    <t>JPY</t>
  </si>
  <si>
    <t>OtherNonB$USD</t>
  </si>
  <si>
    <t>Other Non EUR/GBP</t>
  </si>
  <si>
    <t>GBP-British Pound</t>
  </si>
  <si>
    <t>GBP</t>
  </si>
  <si>
    <t>EUR-Euro Currency</t>
  </si>
  <si>
    <t>EUR</t>
  </si>
  <si>
    <t>Frgn</t>
  </si>
  <si>
    <t>Other Non B$/USD</t>
  </si>
  <si>
    <t>USD-United States Dollar</t>
  </si>
  <si>
    <t>USD</t>
  </si>
  <si>
    <t>Dom</t>
  </si>
  <si>
    <t>B$-Bahamian Dollar</t>
  </si>
  <si>
    <t>B$</t>
  </si>
  <si>
    <t>Foreign</t>
  </si>
  <si>
    <t>Domestic</t>
  </si>
  <si>
    <t>Column1</t>
  </si>
  <si>
    <t>Column2</t>
  </si>
  <si>
    <t>Column3</t>
  </si>
  <si>
    <t>Column4</t>
  </si>
  <si>
    <t>Column5</t>
  </si>
  <si>
    <t>Column6</t>
  </si>
  <si>
    <t>Column7</t>
  </si>
  <si>
    <t>Column8</t>
  </si>
  <si>
    <t>Column9</t>
  </si>
  <si>
    <t>Column10</t>
  </si>
  <si>
    <t>Column11</t>
  </si>
  <si>
    <t>Column12</t>
  </si>
  <si>
    <t>Column13</t>
  </si>
  <si>
    <t>Column14</t>
  </si>
  <si>
    <t>Column15</t>
  </si>
  <si>
    <t>Column16</t>
  </si>
  <si>
    <t>Column17</t>
  </si>
  <si>
    <t>Column18</t>
  </si>
  <si>
    <t>Column19</t>
  </si>
  <si>
    <t>Column20</t>
  </si>
  <si>
    <t>Column21</t>
  </si>
  <si>
    <t>Column22</t>
  </si>
  <si>
    <t>Column23</t>
  </si>
  <si>
    <t>Column24</t>
  </si>
  <si>
    <t>Column25</t>
  </si>
  <si>
    <t>Column26</t>
  </si>
  <si>
    <t>Column27</t>
  </si>
  <si>
    <t>Column28</t>
  </si>
  <si>
    <t>Column29</t>
  </si>
  <si>
    <t>Column30</t>
  </si>
  <si>
    <t>Column31</t>
  </si>
  <si>
    <t>Column32</t>
  </si>
  <si>
    <t>Column33</t>
  </si>
  <si>
    <t>Column34</t>
  </si>
  <si>
    <t>Column35</t>
  </si>
  <si>
    <t>Column36</t>
  </si>
  <si>
    <t>Column37</t>
  </si>
  <si>
    <t>Column38</t>
  </si>
  <si>
    <t>Column39</t>
  </si>
  <si>
    <t>Column40</t>
  </si>
  <si>
    <t>Column41</t>
  </si>
  <si>
    <t>Column42</t>
  </si>
  <si>
    <t>Column43</t>
  </si>
  <si>
    <t>Column44</t>
  </si>
  <si>
    <t>Column45</t>
  </si>
  <si>
    <t>Column46</t>
  </si>
  <si>
    <t>Column47</t>
  </si>
  <si>
    <t>Column48</t>
  </si>
  <si>
    <t>Column49</t>
  </si>
  <si>
    <t>Column50</t>
  </si>
  <si>
    <t>Column51</t>
  </si>
  <si>
    <t>Column52</t>
  </si>
  <si>
    <t>Column53</t>
  </si>
  <si>
    <t>Column54</t>
  </si>
  <si>
    <t>Column55</t>
  </si>
  <si>
    <t>Column56</t>
  </si>
  <si>
    <t>Column57</t>
  </si>
  <si>
    <t>Column58</t>
  </si>
  <si>
    <t>Column59</t>
  </si>
  <si>
    <t>Column60</t>
  </si>
  <si>
    <t>Column61</t>
  </si>
  <si>
    <t>Column62</t>
  </si>
  <si>
    <t>Column63</t>
  </si>
  <si>
    <t>Column64</t>
  </si>
  <si>
    <t>Column65</t>
  </si>
  <si>
    <t>Column66</t>
  </si>
  <si>
    <t>Column67</t>
  </si>
  <si>
    <t>Column68</t>
  </si>
  <si>
    <t>Column69</t>
  </si>
  <si>
    <t>Column70</t>
  </si>
  <si>
    <t>Column71</t>
  </si>
  <si>
    <t>Column72</t>
  </si>
  <si>
    <t>Column73</t>
  </si>
  <si>
    <t>Column74</t>
  </si>
  <si>
    <t>Column75</t>
  </si>
  <si>
    <t>Column76</t>
  </si>
  <si>
    <t>Column77</t>
  </si>
  <si>
    <t>Column78</t>
  </si>
  <si>
    <t>Column79</t>
  </si>
  <si>
    <t>Column80</t>
  </si>
  <si>
    <t>Column81</t>
  </si>
  <si>
    <t>Column82</t>
  </si>
  <si>
    <t>Column83</t>
  </si>
  <si>
    <t>Column84</t>
  </si>
  <si>
    <t>Column85</t>
  </si>
  <si>
    <t>Column86</t>
  </si>
  <si>
    <t>Column87</t>
  </si>
  <si>
    <t>Column88</t>
  </si>
  <si>
    <t>Column89</t>
  </si>
  <si>
    <t>Column90</t>
  </si>
  <si>
    <t>Column91</t>
  </si>
  <si>
    <t>Column92</t>
  </si>
  <si>
    <t>Column93</t>
  </si>
  <si>
    <t>Column94</t>
  </si>
  <si>
    <t>Column95</t>
  </si>
  <si>
    <t>Column96</t>
  </si>
  <si>
    <t>Column97</t>
  </si>
  <si>
    <t>Column98</t>
  </si>
  <si>
    <t>Column99</t>
  </si>
  <si>
    <t>Column100</t>
  </si>
  <si>
    <t>Column101</t>
  </si>
  <si>
    <t>Column102</t>
  </si>
  <si>
    <t>Column103</t>
  </si>
  <si>
    <t>Column104</t>
  </si>
  <si>
    <t>Column105</t>
  </si>
  <si>
    <t>Column106</t>
  </si>
  <si>
    <t>Column107</t>
  </si>
  <si>
    <t>Column108</t>
  </si>
  <si>
    <t>Column109</t>
  </si>
  <si>
    <t>Column110</t>
  </si>
  <si>
    <t>Column111</t>
  </si>
  <si>
    <t>Column112</t>
  </si>
  <si>
    <t>Column113</t>
  </si>
  <si>
    <t>Column114</t>
  </si>
  <si>
    <t>Column115</t>
  </si>
  <si>
    <t>Column116</t>
  </si>
  <si>
    <t>Column117</t>
  </si>
  <si>
    <t>Column118</t>
  </si>
  <si>
    <t>Column119</t>
  </si>
  <si>
    <t>Column120</t>
  </si>
  <si>
    <t>Column121</t>
  </si>
  <si>
    <t>Column122</t>
  </si>
  <si>
    <t>Column123</t>
  </si>
  <si>
    <t>Column124</t>
  </si>
  <si>
    <t>Column125</t>
  </si>
  <si>
    <t>Column126</t>
  </si>
  <si>
    <t>Column127</t>
  </si>
  <si>
    <t>Column128</t>
  </si>
  <si>
    <t>Column129</t>
  </si>
  <si>
    <t>Column130</t>
  </si>
  <si>
    <t>Column131</t>
  </si>
  <si>
    <t>Column132</t>
  </si>
  <si>
    <t>Column133</t>
  </si>
  <si>
    <t>Column134</t>
  </si>
  <si>
    <t>Column135</t>
  </si>
  <si>
    <t>Column136</t>
  </si>
  <si>
    <t>Column137</t>
  </si>
  <si>
    <t>Column138</t>
  </si>
  <si>
    <t>Column139</t>
  </si>
  <si>
    <t>Column140</t>
  </si>
  <si>
    <t>Column141</t>
  </si>
  <si>
    <t>Column142</t>
  </si>
  <si>
    <t>Column143</t>
  </si>
  <si>
    <t>Column144</t>
  </si>
  <si>
    <t>Column145</t>
  </si>
  <si>
    <t>Column146</t>
  </si>
  <si>
    <t>Column147</t>
  </si>
  <si>
    <t>Column148</t>
  </si>
  <si>
    <t>Column149</t>
  </si>
  <si>
    <t>Column150</t>
  </si>
  <si>
    <t>Column151</t>
  </si>
  <si>
    <t>Column152</t>
  </si>
  <si>
    <t>Column153</t>
  </si>
  <si>
    <t>Column154</t>
  </si>
  <si>
    <t>Column155</t>
  </si>
  <si>
    <t>Column156</t>
  </si>
  <si>
    <t>Column157</t>
  </si>
  <si>
    <t>Column158</t>
  </si>
  <si>
    <t>Column159</t>
  </si>
  <si>
    <t>Column160</t>
  </si>
  <si>
    <t>Column161</t>
  </si>
  <si>
    <t>Column162</t>
  </si>
  <si>
    <t>Column163</t>
  </si>
  <si>
    <t>Column164</t>
  </si>
  <si>
    <t>Column165</t>
  </si>
  <si>
    <t>Column166</t>
  </si>
  <si>
    <t>Column167</t>
  </si>
  <si>
    <t>Column168</t>
  </si>
  <si>
    <t>Column169</t>
  </si>
  <si>
    <t>Column170</t>
  </si>
  <si>
    <t>Column171</t>
  </si>
  <si>
    <t>Column172</t>
  </si>
  <si>
    <t>Column173</t>
  </si>
  <si>
    <t>Column174</t>
  </si>
  <si>
    <t>Column175</t>
  </si>
  <si>
    <t>Column176</t>
  </si>
  <si>
    <t>Column177</t>
  </si>
  <si>
    <t>Column178</t>
  </si>
  <si>
    <t>Column179</t>
  </si>
  <si>
    <t>Column180</t>
  </si>
  <si>
    <t>Column181</t>
  </si>
  <si>
    <t>Column182</t>
  </si>
  <si>
    <t>Column183</t>
  </si>
  <si>
    <t>Column184</t>
  </si>
  <si>
    <t>Column185</t>
  </si>
  <si>
    <t>Column186</t>
  </si>
  <si>
    <t>Column187</t>
  </si>
  <si>
    <t>Column188</t>
  </si>
  <si>
    <t>Column189</t>
  </si>
  <si>
    <t>Column190</t>
  </si>
  <si>
    <t>Column191</t>
  </si>
  <si>
    <t>Column192</t>
  </si>
  <si>
    <t>Column193</t>
  </si>
  <si>
    <t>Column194</t>
  </si>
  <si>
    <t>Column195</t>
  </si>
  <si>
    <t>Column196</t>
  </si>
  <si>
    <t>Column197</t>
  </si>
  <si>
    <t>Column198</t>
  </si>
  <si>
    <t>Column199</t>
  </si>
  <si>
    <t>Column200</t>
  </si>
  <si>
    <t>Column201</t>
  </si>
  <si>
    <t>Column202</t>
  </si>
  <si>
    <t>Column203</t>
  </si>
  <si>
    <t>Column204</t>
  </si>
  <si>
    <t>Column205</t>
  </si>
  <si>
    <t>Column206</t>
  </si>
  <si>
    <t>Column207</t>
  </si>
  <si>
    <t>Column208</t>
  </si>
  <si>
    <t>Column209</t>
  </si>
  <si>
    <t>Column210</t>
  </si>
  <si>
    <t>Column211</t>
  </si>
  <si>
    <t>Column212</t>
  </si>
  <si>
    <t>Column213</t>
  </si>
  <si>
    <t>Column214</t>
  </si>
  <si>
    <t>Column215</t>
  </si>
  <si>
    <t>Column216</t>
  </si>
  <si>
    <t>Column217</t>
  </si>
  <si>
    <t>Column218</t>
  </si>
  <si>
    <t>Column219</t>
  </si>
  <si>
    <t>Column220</t>
  </si>
  <si>
    <t>Column221</t>
  </si>
  <si>
    <t>Column222</t>
  </si>
  <si>
    <t>Column223</t>
  </si>
  <si>
    <t>Column224</t>
  </si>
  <si>
    <t>Column225</t>
  </si>
  <si>
    <t>Column226</t>
  </si>
  <si>
    <t>Column227</t>
  </si>
  <si>
    <t>Column228</t>
  </si>
  <si>
    <t>Column229</t>
  </si>
  <si>
    <t>Column230</t>
  </si>
  <si>
    <t>Column231</t>
  </si>
  <si>
    <t>Column232</t>
  </si>
  <si>
    <t>Column233</t>
  </si>
  <si>
    <t>Column234</t>
  </si>
  <si>
    <t>Column235</t>
  </si>
  <si>
    <t>Column236</t>
  </si>
  <si>
    <t>Column237</t>
  </si>
  <si>
    <t>Column238</t>
  </si>
  <si>
    <t>Column239</t>
  </si>
  <si>
    <t>Column240</t>
  </si>
  <si>
    <t>Column241</t>
  </si>
  <si>
    <t>Column242</t>
  </si>
  <si>
    <t>Column243</t>
  </si>
  <si>
    <t>Column244</t>
  </si>
  <si>
    <t>Column245</t>
  </si>
  <si>
    <t>Column246</t>
  </si>
  <si>
    <t>Column247</t>
  </si>
  <si>
    <t>Column248</t>
  </si>
  <si>
    <t>Column249</t>
  </si>
  <si>
    <t>Column250</t>
  </si>
  <si>
    <t>Column251</t>
  </si>
  <si>
    <t>Column252</t>
  </si>
  <si>
    <t>Sector</t>
  </si>
  <si>
    <t>Resident</t>
  </si>
  <si>
    <t>Agriculture</t>
  </si>
  <si>
    <t>Livestock &amp; Dairying</t>
  </si>
  <si>
    <t>Food Crops</t>
  </si>
  <si>
    <t>Other - Agriculture</t>
  </si>
  <si>
    <t>Fisheries</t>
  </si>
  <si>
    <t>Mining &amp; Quarrying</t>
  </si>
  <si>
    <t>Manufacturing</t>
  </si>
  <si>
    <t>Food &amp; Non-Alcoholic Beverages</t>
  </si>
  <si>
    <t>Alcoholic Beverages &amp; Tobacco</t>
  </si>
  <si>
    <t>Building Material &amp; Metal Products</t>
  </si>
  <si>
    <t>Furniture &amp; Wood Products</t>
  </si>
  <si>
    <t>Textiles, Clothing, etc.</t>
  </si>
  <si>
    <t>Petro-Chemicals, Chemical &amp; Plastic Products</t>
  </si>
  <si>
    <t>Other - Manufacturing</t>
  </si>
  <si>
    <t>Distribution</t>
  </si>
  <si>
    <t>Commission Agents</t>
  </si>
  <si>
    <t>Wholesale</t>
  </si>
  <si>
    <t>Retail</t>
  </si>
  <si>
    <t>Other - Distribution</t>
  </si>
  <si>
    <t>Tourism</t>
  </si>
  <si>
    <t>Hotels</t>
  </si>
  <si>
    <t>Apartments</t>
  </si>
  <si>
    <t>Other - Tourism</t>
  </si>
  <si>
    <t>Entertainment &amp; Catering</t>
  </si>
  <si>
    <t>Transport</t>
  </si>
  <si>
    <t>Public Corporations</t>
  </si>
  <si>
    <t>Construction</t>
  </si>
  <si>
    <t>Land Development</t>
  </si>
  <si>
    <t>Other - Construction</t>
  </si>
  <si>
    <t>Private Residence</t>
  </si>
  <si>
    <t>Commercial &amp; Industrial</t>
  </si>
  <si>
    <t>Government</t>
  </si>
  <si>
    <t>Public Financial Institutions</t>
  </si>
  <si>
    <t>Private Financial Institutions</t>
  </si>
  <si>
    <t>Professional &amp; Other Services</t>
  </si>
  <si>
    <t>Personal</t>
  </si>
  <si>
    <t>Housing</t>
  </si>
  <si>
    <t>Residential Mortgages</t>
  </si>
  <si>
    <t>Home Improvement</t>
  </si>
  <si>
    <t>Land Purchases (Real Estate)</t>
  </si>
  <si>
    <t>Other - Personal</t>
  </si>
  <si>
    <t>Miscellaneous</t>
  </si>
  <si>
    <t>Non-Resident</t>
  </si>
  <si>
    <t>Nationality</t>
  </si>
  <si>
    <t>Bah</t>
  </si>
  <si>
    <t>Male</t>
  </si>
  <si>
    <t>NonBah</t>
  </si>
  <si>
    <t>Female</t>
  </si>
  <si>
    <t>Total Capital Charge for Interest Rate Options:</t>
  </si>
  <si>
    <t>Specific Risk for 'Other' Securities</t>
  </si>
  <si>
    <t>Specific Risk for 'Qualifying' Securities</t>
  </si>
  <si>
    <t>Specific Risk for 'Government' Securities</t>
  </si>
  <si>
    <t>ZONE 3</t>
  </si>
  <si>
    <t>ZONE 2</t>
  </si>
  <si>
    <t>ZONE 1</t>
  </si>
  <si>
    <t>For underlying instrument:</t>
  </si>
  <si>
    <t>Interest Rate Options</t>
  </si>
  <si>
    <t>Equity Instruments</t>
  </si>
  <si>
    <t>8% Gross Position</t>
  </si>
  <si>
    <t>8% Net Position</t>
  </si>
  <si>
    <t>(8% of C)</t>
  </si>
  <si>
    <t>(8% of D)</t>
  </si>
  <si>
    <t>Total Equity Instruments</t>
  </si>
  <si>
    <t>N.B. Please select from the drop down lists for Currency Type, Sector and Over 90 Days.</t>
  </si>
  <si>
    <t>Monthly Repayment ($000s)</t>
  </si>
  <si>
    <t>Over 90 Days</t>
  </si>
  <si>
    <t>Value ($000s)</t>
  </si>
  <si>
    <t xml:space="preserve">   Type of Commodity</t>
  </si>
  <si>
    <t>Value of Debt Outstanding</t>
  </si>
  <si>
    <t>Value of Repayments</t>
  </si>
  <si>
    <t>Value of New Credit Extended</t>
  </si>
  <si>
    <t>Number of Agreements</t>
  </si>
  <si>
    <t>Private Cars</t>
  </si>
  <si>
    <t>Taxis or Rented Cars</t>
  </si>
  <si>
    <t>Commercial Vehicles</t>
  </si>
  <si>
    <t>Furnishings and Domestic Appliances</t>
  </si>
  <si>
    <t>Travel</t>
  </si>
  <si>
    <t>Education</t>
  </si>
  <si>
    <t>Medical</t>
  </si>
  <si>
    <t>Consolidation of Debts</t>
  </si>
  <si>
    <t>Credit Cards</t>
  </si>
  <si>
    <t>DEMAND - OVER 7 YEARS</t>
  </si>
  <si>
    <t>Type of Commodity</t>
  </si>
  <si>
    <t xml:space="preserve"> Value of Repayments</t>
  </si>
  <si>
    <t xml:space="preserve">Currency </t>
  </si>
  <si>
    <t>Net Spot Position (1.1)</t>
  </si>
  <si>
    <t>Guarantees (1.3)</t>
  </si>
  <si>
    <t>Net Future Income/Expenses (1.4)</t>
  </si>
  <si>
    <t>Net Delta Based of Foreign Currency Options (1.5)</t>
  </si>
  <si>
    <t>Net Open Position (1.6)</t>
  </si>
  <si>
    <t>Net Long Position (1.7)</t>
  </si>
  <si>
    <t>Net Short Position (1.8)</t>
  </si>
  <si>
    <t>Gold-Absolute Value of Open Position (1.9)</t>
  </si>
  <si>
    <t>Greater of Absolute Value of Net Long and Net Short Position (1.10)</t>
  </si>
  <si>
    <t>Foreign Exchange Option Risk</t>
  </si>
  <si>
    <t>Total Foreign Exchange Exposure</t>
  </si>
  <si>
    <t>Total Capital Charge for FX Risk (1.11) (8%)</t>
  </si>
  <si>
    <t xml:space="preserve"> </t>
  </si>
  <si>
    <t>(B$000s)</t>
  </si>
  <si>
    <t>L I A B I L I T I E S</t>
  </si>
  <si>
    <t>US$</t>
  </si>
  <si>
    <t>OTHER</t>
  </si>
  <si>
    <t>Deposits</t>
  </si>
  <si>
    <t xml:space="preserve">a) </t>
  </si>
  <si>
    <t>Demand Deposits (Checking Accounts)</t>
  </si>
  <si>
    <t>b)</t>
  </si>
  <si>
    <t>Savings Deposits</t>
  </si>
  <si>
    <t xml:space="preserve">c)  </t>
  </si>
  <si>
    <t>Fixed Deposits:</t>
  </si>
  <si>
    <t>(i)</t>
  </si>
  <si>
    <t>(ii)</t>
  </si>
  <si>
    <t>(iii)</t>
  </si>
  <si>
    <t xml:space="preserve">(iv) </t>
  </si>
  <si>
    <t>d)</t>
  </si>
  <si>
    <t>Negotiable Certificates of Deposit Issued</t>
  </si>
  <si>
    <t>Due to Central Bank</t>
  </si>
  <si>
    <t>Borrowings from Central Bank</t>
  </si>
  <si>
    <t xml:space="preserve">b)  </t>
  </si>
  <si>
    <t>Deposits held for Central Bank</t>
  </si>
  <si>
    <t>Due to Financial Institutions (in Bahamas)</t>
  </si>
  <si>
    <t>a)</t>
  </si>
  <si>
    <t>Commercial Banks (Authorised Dealers)</t>
  </si>
  <si>
    <t>Demand Deposits</t>
  </si>
  <si>
    <t>Fixed Deposits</t>
  </si>
  <si>
    <t xml:space="preserve">    </t>
  </si>
  <si>
    <t xml:space="preserve">(iii) </t>
  </si>
  <si>
    <t>Borrowings</t>
  </si>
  <si>
    <t xml:space="preserve">     </t>
  </si>
  <si>
    <t>Other Local Financial Institutions (Authorized Agents)</t>
  </si>
  <si>
    <t/>
  </si>
  <si>
    <t xml:space="preserve">      </t>
  </si>
  <si>
    <t>c)</t>
  </si>
  <si>
    <t>Due to "Offshore" Financial Institutions in Bahamas</t>
  </si>
  <si>
    <t>Due to Financial Institutions (outside Bahamas)</t>
  </si>
  <si>
    <t xml:space="preserve">  </t>
  </si>
  <si>
    <t>Others</t>
  </si>
  <si>
    <t xml:space="preserve">   </t>
  </si>
  <si>
    <t>Bills Payable</t>
  </si>
  <si>
    <t>In The Bahamas</t>
  </si>
  <si>
    <t>Outside The Bahamas</t>
  </si>
  <si>
    <t>Debentures Issued</t>
  </si>
  <si>
    <t xml:space="preserve">Cheques and Other Instruments </t>
  </si>
  <si>
    <t>Other Liabilities</t>
  </si>
  <si>
    <t>Accrued Interest</t>
  </si>
  <si>
    <t>Accounts Payable</t>
  </si>
  <si>
    <t>Suspense Account</t>
  </si>
  <si>
    <t>Hybrid Debt/Equity</t>
  </si>
  <si>
    <t>Unsecured Subordinated Loan Stock</t>
  </si>
  <si>
    <t>Shareholders Funds</t>
  </si>
  <si>
    <t>Minority Interest</t>
  </si>
  <si>
    <t>Reserves</t>
  </si>
  <si>
    <t>Provisions</t>
  </si>
  <si>
    <t>Specific</t>
  </si>
  <si>
    <t>General Loan Loss Reserves</t>
  </si>
  <si>
    <t>Profit &amp; Loss Account</t>
  </si>
  <si>
    <t>Retained Earnings</t>
  </si>
  <si>
    <t>Accrued Profit for the Current Year</t>
  </si>
  <si>
    <t>Total Liabilities &amp; Capital Reserves</t>
  </si>
  <si>
    <t>Foreign Exchange Forward Contracts: Sale</t>
  </si>
  <si>
    <t>OTHER ASSETS: OTHER</t>
  </si>
  <si>
    <t>11</t>
  </si>
  <si>
    <t xml:space="preserve">Should Equal </t>
  </si>
  <si>
    <t>OTHER LIABILITIES: OTHER</t>
  </si>
  <si>
    <t>Longest Maturity Date</t>
  </si>
  <si>
    <t>Related Sector</t>
  </si>
  <si>
    <t>Value</t>
  </si>
  <si>
    <t>(iv)</t>
  </si>
  <si>
    <t>(v)</t>
  </si>
  <si>
    <t>Business Firms</t>
  </si>
  <si>
    <t xml:space="preserve">(vi) </t>
  </si>
  <si>
    <t>Private Individuals</t>
  </si>
  <si>
    <t>(vii)</t>
  </si>
  <si>
    <t>Central Govt. - Consolidated Fund Accounts</t>
  </si>
  <si>
    <t>Commissioners' Accounts</t>
  </si>
  <si>
    <t>Deposit Fund</t>
  </si>
  <si>
    <t xml:space="preserve">(v) </t>
  </si>
  <si>
    <t>(vi)</t>
  </si>
  <si>
    <t xml:space="preserve">Negotiable Certificates of Deposits </t>
  </si>
  <si>
    <t>Total Deposits</t>
  </si>
  <si>
    <t>BOB</t>
  </si>
  <si>
    <t>BNS</t>
  </si>
  <si>
    <t>CIT</t>
  </si>
  <si>
    <t>CBL</t>
  </si>
  <si>
    <t>FBB</t>
  </si>
  <si>
    <t>FCB</t>
  </si>
  <si>
    <t>FIN</t>
  </si>
  <si>
    <t>RBC</t>
  </si>
  <si>
    <t>Demand/Call</t>
  </si>
  <si>
    <t>Fixed</t>
  </si>
  <si>
    <t>Loans</t>
  </si>
  <si>
    <t>Negotiable Paper</t>
  </si>
  <si>
    <t>ANS</t>
  </si>
  <si>
    <t>BNT</t>
  </si>
  <si>
    <t>BOT</t>
  </si>
  <si>
    <t>BBL</t>
  </si>
  <si>
    <t>CBT</t>
  </si>
  <si>
    <t>CTR</t>
  </si>
  <si>
    <t>MTC</t>
  </si>
  <si>
    <t>LAB</t>
  </si>
  <si>
    <t>PIC</t>
  </si>
  <si>
    <t>RBT</t>
  </si>
  <si>
    <t>RFMB</t>
  </si>
  <si>
    <t>DEMAND - UP TO 7 YEARS</t>
  </si>
  <si>
    <t xml:space="preserve">                                                                                                        </t>
  </si>
  <si>
    <t>Interest Rate Sensitivity of Liabilities and Assets</t>
  </si>
  <si>
    <t>Variable Rate</t>
  </si>
  <si>
    <t>DEPOSITS</t>
  </si>
  <si>
    <t xml:space="preserve">US$ </t>
  </si>
  <si>
    <t>A S S E T S</t>
  </si>
  <si>
    <t>Maturity-Wise Analysis of Liabilities and Assets</t>
  </si>
  <si>
    <t>Country - Zones</t>
  </si>
  <si>
    <t>ZoneA</t>
  </si>
  <si>
    <t>ZoneB</t>
  </si>
  <si>
    <t>Australia</t>
  </si>
  <si>
    <t>Bahamas, The</t>
  </si>
  <si>
    <t>Denmark</t>
  </si>
  <si>
    <t>Finland</t>
  </si>
  <si>
    <t>France</t>
  </si>
  <si>
    <t>Germany</t>
  </si>
  <si>
    <t>New Zealand</t>
  </si>
  <si>
    <t>Norway</t>
  </si>
  <si>
    <t>Portugal</t>
  </si>
  <si>
    <t>Spain</t>
  </si>
  <si>
    <t>Switzerland</t>
  </si>
  <si>
    <t>United Kingdom</t>
  </si>
  <si>
    <t>United States</t>
  </si>
  <si>
    <t>Antigua and Barbuda</t>
  </si>
  <si>
    <t>Burkina Faso</t>
  </si>
  <si>
    <t>Cambodia</t>
  </si>
  <si>
    <t>China, People's Republic of</t>
  </si>
  <si>
    <t>Comoros</t>
  </si>
  <si>
    <t>Congo, (Congo Â– Kinshasa)</t>
  </si>
  <si>
    <t>Congo, (Congo Â– Brazzaville)</t>
  </si>
  <si>
    <t>Cote d'Ivoire (Ivory Coast)</t>
  </si>
  <si>
    <t>Gambia, The</t>
  </si>
  <si>
    <t>Kiribati</t>
  </si>
  <si>
    <t>Korea, North</t>
  </si>
  <si>
    <t>Korea, South</t>
  </si>
  <si>
    <t>Kyrgyzstan</t>
  </si>
  <si>
    <t>Macedonia</t>
  </si>
  <si>
    <t>Malaysia</t>
  </si>
  <si>
    <t>Monaco</t>
  </si>
  <si>
    <t>Montenegro</t>
  </si>
  <si>
    <t>Myanmar (Burma)</t>
  </si>
  <si>
    <t>Saint Kitts and Nevis</t>
  </si>
  <si>
    <t>Saint Lucia</t>
  </si>
  <si>
    <t>Saint Vincent and the Grenadines</t>
  </si>
  <si>
    <t>Serbia</t>
  </si>
  <si>
    <t>Timor-Leste (East Timor)</t>
  </si>
  <si>
    <t>Tuvalu</t>
  </si>
  <si>
    <t>Vatican City</t>
  </si>
  <si>
    <t>China, Republic of (Taiwan)</t>
  </si>
  <si>
    <t>Northern Cyprus</t>
  </si>
  <si>
    <t>Christmas Island</t>
  </si>
  <si>
    <t>Cocos (Keeling) Islands</t>
  </si>
  <si>
    <t>Heard Island and McDonald Islands</t>
  </si>
  <si>
    <t>Norfolk Island</t>
  </si>
  <si>
    <t>French Polynesia</t>
  </si>
  <si>
    <t>Mayotte</t>
  </si>
  <si>
    <t>Saint Pierre and Miquelon</t>
  </si>
  <si>
    <t>French Southern and Antarctic Lands</t>
  </si>
  <si>
    <t>Clipperton Island</t>
  </si>
  <si>
    <t>Bouvet Island</t>
  </si>
  <si>
    <t>Cook Islands</t>
  </si>
  <si>
    <t>Niue</t>
  </si>
  <si>
    <t>Tokelau</t>
  </si>
  <si>
    <t>Anguilla</t>
  </si>
  <si>
    <t>British Indian Ocean Territory</t>
  </si>
  <si>
    <t>British Virgin Islands</t>
  </si>
  <si>
    <t>Falkland Islands (Islas Malvinas)</t>
  </si>
  <si>
    <t>Montserrat</t>
  </si>
  <si>
    <t>Pitcairn Islands</t>
  </si>
  <si>
    <t>Saint Helena</t>
  </si>
  <si>
    <t>South Georgia &amp; South Sandwich Islands</t>
  </si>
  <si>
    <t>Turks and Caicos Islands</t>
  </si>
  <si>
    <t>Northern Mariana Islands</t>
  </si>
  <si>
    <t>Puerto Rico</t>
  </si>
  <si>
    <t>American Samoa</t>
  </si>
  <si>
    <t>Guam</t>
  </si>
  <si>
    <t>U.S. Virgin Islands</t>
  </si>
  <si>
    <t>Hong Kong</t>
  </si>
  <si>
    <t>Macau</t>
  </si>
  <si>
    <t>Faroe Islands</t>
  </si>
  <si>
    <t>French Guiana</t>
  </si>
  <si>
    <t>Guadeloupe</t>
  </si>
  <si>
    <t>Martinique</t>
  </si>
  <si>
    <t>Reunion</t>
  </si>
  <si>
    <t>Aland</t>
  </si>
  <si>
    <t>Netherlands Antilles</t>
  </si>
  <si>
    <t>Svalbard</t>
  </si>
  <si>
    <t>Ascension</t>
  </si>
  <si>
    <t>Tristan da Cunha</t>
  </si>
  <si>
    <t>Profit and Loss Statement</t>
  </si>
  <si>
    <t>($000s)</t>
  </si>
  <si>
    <t>I.</t>
  </si>
  <si>
    <t>Operating Income:</t>
  </si>
  <si>
    <t>F/C</t>
  </si>
  <si>
    <t>Interest Income</t>
  </si>
  <si>
    <t>iii. Securities/Investments</t>
  </si>
  <si>
    <t>Non-Interest Income</t>
  </si>
  <si>
    <t>Resident Loan Fees</t>
  </si>
  <si>
    <t>Non-Resident Loan Fees</t>
  </si>
  <si>
    <t>Securities Commission</t>
  </si>
  <si>
    <t>Dividend Income</t>
  </si>
  <si>
    <t>Net Foreign Exchange Income</t>
  </si>
  <si>
    <t>Other Non-Interest Income</t>
  </si>
  <si>
    <t>Total Operating Income</t>
  </si>
  <si>
    <t>II.</t>
  </si>
  <si>
    <t>Operating Expense:</t>
  </si>
  <si>
    <t>1.  Interest Expense</t>
  </si>
  <si>
    <t>Resident Deposits</t>
  </si>
  <si>
    <t xml:space="preserve">     Demand Deposits</t>
  </si>
  <si>
    <t xml:space="preserve">     Savings Deposits</t>
  </si>
  <si>
    <t xml:space="preserve">     Fixed Deposits</t>
  </si>
  <si>
    <t>Interbank Loans/Deposits</t>
  </si>
  <si>
    <t>Borrowings from Head Office</t>
  </si>
  <si>
    <t>Central Bank Loans/Deposits</t>
  </si>
  <si>
    <t>Other Interest Expense</t>
  </si>
  <si>
    <t>2.  Non-Interest Expense</t>
  </si>
  <si>
    <t>Salaries</t>
  </si>
  <si>
    <t>Other Staff Expense</t>
  </si>
  <si>
    <t>Professional Services Fees</t>
  </si>
  <si>
    <t>Government Fees</t>
  </si>
  <si>
    <t>Rental Expense</t>
  </si>
  <si>
    <t>Utilities Expense</t>
  </si>
  <si>
    <t>Maintenance of Furniture &amp; Equipment</t>
  </si>
  <si>
    <t>Depreciation Expense</t>
  </si>
  <si>
    <t>Other Non-Interest Expense</t>
  </si>
  <si>
    <t>3.  Bad Debt And Provision Expense</t>
  </si>
  <si>
    <t xml:space="preserve">     Provisions (Additions Less Reversals)</t>
  </si>
  <si>
    <t>Plus Loans Write-Offs</t>
  </si>
  <si>
    <t xml:space="preserve">     Consumer</t>
  </si>
  <si>
    <t xml:space="preserve">     Business</t>
  </si>
  <si>
    <t xml:space="preserve">     Other</t>
  </si>
  <si>
    <t>Less: Recoveries</t>
  </si>
  <si>
    <t>III.</t>
  </si>
  <si>
    <t>(i)   B$ Operations</t>
  </si>
  <si>
    <t>(ii)  F/C Operations</t>
  </si>
  <si>
    <t>(iii) Total Operations</t>
  </si>
  <si>
    <t>IV.</t>
  </si>
  <si>
    <t>Allocation of Profits</t>
  </si>
  <si>
    <t>Dividends Paid/Payable</t>
  </si>
  <si>
    <t>V.</t>
  </si>
  <si>
    <t>MEMORANDUM ITEMS:</t>
  </si>
  <si>
    <t>Interest, Dividends &amp; Profits, Etc.</t>
  </si>
  <si>
    <t>Received on Non-Resident F/C Assets</t>
  </si>
  <si>
    <t>Paid on Non-Resident F/C Liabilities</t>
  </si>
  <si>
    <t>Commissions, Charges, Fees, Etc.</t>
  </si>
  <si>
    <t>Received on Offshore Transactions</t>
  </si>
  <si>
    <t>Paid on Offshore Transactions</t>
  </si>
  <si>
    <t>Offshore Management Fees</t>
  </si>
  <si>
    <t>Employment</t>
  </si>
  <si>
    <t>Bahamians</t>
  </si>
  <si>
    <t>Non-Bahamians</t>
  </si>
  <si>
    <t>Number of Employees:</t>
  </si>
  <si>
    <t xml:space="preserve">   1. Males</t>
  </si>
  <si>
    <t xml:space="preserve">   2. Females</t>
  </si>
  <si>
    <t>Number of Temporary Bahamian Workers</t>
  </si>
  <si>
    <t>Number of Employees by Job Type:</t>
  </si>
  <si>
    <t>1. Executive Management</t>
  </si>
  <si>
    <t>2. Middle Management</t>
  </si>
  <si>
    <t xml:space="preserve">3. Technical/Non-Management </t>
  </si>
  <si>
    <t>4. Clerical/Administrative Support</t>
  </si>
  <si>
    <t>5. Other</t>
  </si>
  <si>
    <t>Number of Employees employed permanently in:</t>
  </si>
  <si>
    <t>1. Local (Commercial) Banking</t>
  </si>
  <si>
    <t>2. Offshore Banking</t>
  </si>
  <si>
    <t>3. Trust Administration</t>
  </si>
  <si>
    <t>4. Other</t>
  </si>
  <si>
    <t>Resident Demand Deposits</t>
  </si>
  <si>
    <t>(vii) Other</t>
  </si>
  <si>
    <t>Resident Savings Deposits</t>
  </si>
  <si>
    <t>Resident Fixed Deposits</t>
  </si>
  <si>
    <t>Resident Negotiable Certificates of Deposits</t>
  </si>
  <si>
    <t>Total Resident F/C Deposits</t>
  </si>
  <si>
    <t>CLIENT ACCOUNTS</t>
  </si>
  <si>
    <t>A.</t>
  </si>
  <si>
    <t>B.</t>
  </si>
  <si>
    <t>C.</t>
  </si>
  <si>
    <t>D.</t>
  </si>
  <si>
    <t>Negotiable Certificates of Deposits</t>
  </si>
  <si>
    <t>S E C T O R</t>
  </si>
  <si>
    <t>General Provisions</t>
  </si>
  <si>
    <t>Analysis of Resident B$ Deposits by Range of Value</t>
  </si>
  <si>
    <t>NUMBER</t>
  </si>
  <si>
    <t>VALUE</t>
  </si>
  <si>
    <t>Demand Deposits up to $5,000</t>
  </si>
  <si>
    <t>Demand Deposits over $5,000 up to $10,000</t>
  </si>
  <si>
    <t>Demand Deposits over $10,000 up to $15,000</t>
  </si>
  <si>
    <t>Demand Deposits over $15,000 up to $20,000</t>
  </si>
  <si>
    <t>Demand Deposits over $20,000 up to $25,000</t>
  </si>
  <si>
    <t>Demand Deposits over $25,000 up to $30,000</t>
  </si>
  <si>
    <t>Demand Deposits over $30,000 up to $35,000</t>
  </si>
  <si>
    <t>Demand Deposits over $35,000 up to $40,000</t>
  </si>
  <si>
    <t>Demand Deposits over $40,000 up to $45,000</t>
  </si>
  <si>
    <t>Demand Deposits over $45,000 up to $50,000</t>
  </si>
  <si>
    <t>Demand Deposits over $50,000</t>
  </si>
  <si>
    <t>Total Demand Deposits</t>
  </si>
  <si>
    <t>Savings Deposits up to $5,000</t>
  </si>
  <si>
    <t>Savings Deposits over $5,000 up to $10,000</t>
  </si>
  <si>
    <t>Savings Deposits over $10,000 up to $15,000</t>
  </si>
  <si>
    <t>Savings Deposits over $15,000 up to $20,000</t>
  </si>
  <si>
    <t>Savings Deposits over $20,000 up to $25,000</t>
  </si>
  <si>
    <t>Savings Deposits over $25,000 up to $30,000</t>
  </si>
  <si>
    <t>Savings Deposits over $30,000 up to $35,000</t>
  </si>
  <si>
    <t>Savings Deposits over $35,000 up to $40,000</t>
  </si>
  <si>
    <t>Savings Deposits over $40,000 up to $45,000</t>
  </si>
  <si>
    <t>Savings Deposits over $45,000 up to $50,000</t>
  </si>
  <si>
    <t>Savings Deposits over $50,000</t>
  </si>
  <si>
    <t>Total Savings Deposits</t>
  </si>
  <si>
    <t>Fixed Deposits up to $5,000</t>
  </si>
  <si>
    <t>Fixed Deposits over $5,000 up to $10,000</t>
  </si>
  <si>
    <t>Fixed Deposits over $10,000 up to $15,000</t>
  </si>
  <si>
    <t>Fixed Deposits over $15,000 up to $20,000</t>
  </si>
  <si>
    <t>Fixed Deposits over $20,000 up to $25,000</t>
  </si>
  <si>
    <t>Fixed Deposits over $25,000 up to $30,000</t>
  </si>
  <si>
    <t>Fixed Deposits over $30,000 up to $35,000</t>
  </si>
  <si>
    <t>Fixed Deposits over $35,000 up to $40,000</t>
  </si>
  <si>
    <t>Fixed Deposits over $40,000 up to $45,000</t>
  </si>
  <si>
    <t>Fixed Deposits over $45,000 up to $50,000</t>
  </si>
  <si>
    <t>Fixed Deposits over $50,000</t>
  </si>
  <si>
    <t>Total Fixed Deposits</t>
  </si>
  <si>
    <t>Negotiable Certificates of Deposits up to $5,000</t>
  </si>
  <si>
    <t>Negotiable Certificates of Deposits over $5,000 up to $10,000</t>
  </si>
  <si>
    <t>Negotiable Certificates of Deposits over $10,000 up to $15,000</t>
  </si>
  <si>
    <t>Negotiable Certificates of Deposits over $15,000 up to $20,000</t>
  </si>
  <si>
    <t>Negotiable Certificates of Deposits over $20,000 up to $25,000</t>
  </si>
  <si>
    <t>Negotiable Certificates of Deposits over $25,000 up to $30,000</t>
  </si>
  <si>
    <t>Negotiable Certificates of Deposits over $30,000 up to $35,000</t>
  </si>
  <si>
    <t>Negotiable Certificates of Deposits over $35,000 up to $40,000</t>
  </si>
  <si>
    <t>Negotiable Certificates of Deposits over $40,000 up to $45,000</t>
  </si>
  <si>
    <t>Negotiable Certificates of Deposits over $45,000 up to $50,000</t>
  </si>
  <si>
    <t>Negotiable Certificates of Deposits over $50,000</t>
  </si>
  <si>
    <t>Total Negotiable Certificates of Deposits</t>
  </si>
  <si>
    <t>Total Deposits up to $5,000</t>
  </si>
  <si>
    <t>Total Deposits over $5,000 up to $10,000</t>
  </si>
  <si>
    <t>Total Deposits over $10,000 up to $15,000</t>
  </si>
  <si>
    <t>Total Deposits over $15,000 up to $20,000</t>
  </si>
  <si>
    <t>Total Deposits over $20,000 up to $25,000</t>
  </si>
  <si>
    <t>Total Deposits over $25,000 up to $30,000</t>
  </si>
  <si>
    <t>Total Deposits over $30,000 up to $35,000</t>
  </si>
  <si>
    <t>Total Deposits over $35,000 up to $40,000</t>
  </si>
  <si>
    <t>Total Deposits over $40,000 up to $45,000</t>
  </si>
  <si>
    <t>Total Deposits over $45,000 up to $50,000</t>
  </si>
  <si>
    <t>Total Deposits over $50,000</t>
  </si>
  <si>
    <t>MEMORANDUM ITEM</t>
  </si>
  <si>
    <t>Demand Deposits - Interest Bearing A/Cs</t>
  </si>
  <si>
    <t>Total Demand Deposits - Interest Bearing A/Cs</t>
  </si>
  <si>
    <t>R E S I D E N T I A L</t>
  </si>
  <si>
    <t>Residential Mortgages Outstanding:</t>
  </si>
  <si>
    <t xml:space="preserve">Number </t>
  </si>
  <si>
    <t>New Construction Single Dwelling</t>
  </si>
  <si>
    <t>New Construction Duplex &amp; Row</t>
  </si>
  <si>
    <t>Existing Single Dwelling</t>
  </si>
  <si>
    <t>Existing Duplex &amp; Row</t>
  </si>
  <si>
    <t>Rehab./Additions Single Dwelling</t>
  </si>
  <si>
    <t>Rehab./Additions Duplex &amp; Row</t>
  </si>
  <si>
    <t xml:space="preserve">Total </t>
  </si>
  <si>
    <t>Average</t>
  </si>
  <si>
    <t>Total Disbursements</t>
  </si>
  <si>
    <t xml:space="preserve"> Principal &amp; Int.</t>
  </si>
  <si>
    <t xml:space="preserve">New &amp; Existing Single Dwelling </t>
  </si>
  <si>
    <t xml:space="preserve">Rehab./Additions Single Dwelling </t>
  </si>
  <si>
    <t xml:space="preserve">New &amp; Existing Duplex &amp; Row </t>
  </si>
  <si>
    <t xml:space="preserve">Rehab./Additions Duplex &amp; Row </t>
  </si>
  <si>
    <t xml:space="preserve">Total Payments </t>
  </si>
  <si>
    <t>Loan/Market Value Ratio</t>
  </si>
  <si>
    <t>Ratio</t>
  </si>
  <si>
    <t>New &amp; Existing Single Dwelling</t>
  </si>
  <si>
    <t>New &amp; Existing Duplex &amp; Row</t>
  </si>
  <si>
    <t>Average Interest Rates</t>
  </si>
  <si>
    <t>Rate</t>
  </si>
  <si>
    <t>Mortgages Report</t>
  </si>
  <si>
    <t>Mortgage Loan Disbursements (For The Quarter)</t>
  </si>
  <si>
    <t>Total Payments For The Quarter</t>
  </si>
  <si>
    <t>Mortgage Loan Commitments (For The Quarter)</t>
  </si>
  <si>
    <t>C O M M E R C I A L</t>
  </si>
  <si>
    <t>Commercial Mortgages Outstanding:</t>
  </si>
  <si>
    <t>Number</t>
  </si>
  <si>
    <t>New Construction</t>
  </si>
  <si>
    <t>Existing Structure</t>
  </si>
  <si>
    <t>Rehab. &amp; Additions</t>
  </si>
  <si>
    <t xml:space="preserve">Mortgage Loan Disbursements (Qtr.) </t>
  </si>
  <si>
    <t>Total Payments For The Quarter (Value)</t>
  </si>
  <si>
    <t xml:space="preserve">New Construction </t>
  </si>
  <si>
    <t xml:space="preserve">Existing Structure </t>
  </si>
  <si>
    <t xml:space="preserve">Rehab. &amp; Additions </t>
  </si>
  <si>
    <t>O T H E R   I T E M S</t>
  </si>
  <si>
    <t>Foreclosures</t>
  </si>
  <si>
    <t>Residential</t>
  </si>
  <si>
    <t>Loans and Advances</t>
  </si>
  <si>
    <t>Treasury Bills (up to 1 year original maturity)</t>
  </si>
  <si>
    <t>Long-term Securities</t>
  </si>
  <si>
    <t>Domestic Securities</t>
  </si>
  <si>
    <t xml:space="preserve">(i) </t>
  </si>
  <si>
    <t>Public Corporation Bonds</t>
  </si>
  <si>
    <t xml:space="preserve">(ii)  </t>
  </si>
  <si>
    <t>Other Domestic Securities</t>
  </si>
  <si>
    <t>Statements of Large Exposures</t>
  </si>
  <si>
    <t>Ten Largest Exposures to Central Governments ($000s)</t>
  </si>
  <si>
    <t xml:space="preserve">Country </t>
  </si>
  <si>
    <t>Exposure at Reporting Date $</t>
  </si>
  <si>
    <t>Maximum Exposure in Reporting Period $</t>
  </si>
  <si>
    <t xml:space="preserve">Exempt Exposure </t>
  </si>
  <si>
    <t>Longest Maturity Date (dd/mm/yyyy)</t>
  </si>
  <si>
    <t xml:space="preserve"> Country Exposures ($000s)</t>
  </si>
  <si>
    <t>Exposure</t>
  </si>
  <si>
    <t>Compliance</t>
  </si>
  <si>
    <t>Sectoral Exposures  ($000s)</t>
  </si>
  <si>
    <t>Applicable Limit 
(Dollar Equivalent)</t>
  </si>
  <si>
    <t>Count</t>
  </si>
  <si>
    <t>Statement of Fiduciary Assets</t>
  </si>
  <si>
    <t>General Statistics - Value of Fiduciary Assets of which: [See Notes Below]</t>
  </si>
  <si>
    <t>For Total Value of Fiduciary Assets - Breakdown by Asset Class</t>
  </si>
  <si>
    <t>Assets Under Administration</t>
  </si>
  <si>
    <t>Capital Market Instruments</t>
  </si>
  <si>
    <t>Assets Under Management</t>
  </si>
  <si>
    <t>Assets Under Custody</t>
  </si>
  <si>
    <t>General Statistics - Number of Investment Holding Structures/Vehicles</t>
  </si>
  <si>
    <t>Total Number of Investment Holding Structures/Vehicles</t>
  </si>
  <si>
    <t>International Business Companies</t>
  </si>
  <si>
    <t>Investment Funds/Collective Investment Schemes</t>
  </si>
  <si>
    <t>Trusts</t>
  </si>
  <si>
    <t>Limited Liability Companies (LLC)</t>
  </si>
  <si>
    <t>E.</t>
  </si>
  <si>
    <t>Private Trust Companies</t>
  </si>
  <si>
    <t>F.</t>
  </si>
  <si>
    <t>Foundations</t>
  </si>
  <si>
    <t>G.</t>
  </si>
  <si>
    <t>Bahamas Executive Entities (BEE)</t>
  </si>
  <si>
    <t>H.</t>
  </si>
  <si>
    <t>Investment Condominiums</t>
  </si>
  <si>
    <t>Individual</t>
  </si>
  <si>
    <t>J.</t>
  </si>
  <si>
    <t xml:space="preserve">Notes:  </t>
  </si>
  <si>
    <t>Fiduciary Assets</t>
  </si>
  <si>
    <t xml:space="preserve">    Book Value</t>
  </si>
  <si>
    <t>Net Positions</t>
  </si>
  <si>
    <t>Average Maturity (In Years)</t>
  </si>
  <si>
    <t>€</t>
  </si>
  <si>
    <t>Public Sector Entities</t>
  </si>
  <si>
    <t>Multilateral Development Banks</t>
  </si>
  <si>
    <t>Corporate Bonds</t>
  </si>
  <si>
    <t>Structured Products</t>
  </si>
  <si>
    <t>Money Market Instruments</t>
  </si>
  <si>
    <t>a. Certificates of Deposit</t>
  </si>
  <si>
    <t>b. Time Deposits</t>
  </si>
  <si>
    <t>c. Repurchase Agreements</t>
  </si>
  <si>
    <t>d. Resale Agreements</t>
  </si>
  <si>
    <t>Derivatives, Net</t>
  </si>
  <si>
    <t>a. Swaps</t>
  </si>
  <si>
    <t>b. Futures</t>
  </si>
  <si>
    <t>c. Options</t>
  </si>
  <si>
    <t>d. Forward Contracts</t>
  </si>
  <si>
    <t>Quoted Equities, Net</t>
  </si>
  <si>
    <t>Unquoted Equities, Net</t>
  </si>
  <si>
    <t>Other Currency</t>
  </si>
  <si>
    <t>Credit Cards Report</t>
  </si>
  <si>
    <t>Visa</t>
  </si>
  <si>
    <t>MasterCard</t>
  </si>
  <si>
    <t>Credit Cards Outstanding:</t>
  </si>
  <si>
    <t>Number of Card Accounts Outstanding</t>
  </si>
  <si>
    <t>By Range of Card Limit:</t>
  </si>
  <si>
    <t>$0-$500</t>
  </si>
  <si>
    <t>Over $500 - $1,000</t>
  </si>
  <si>
    <t>Over $1,000 - $2,000</t>
  </si>
  <si>
    <t>Over $2,000 - $3,000</t>
  </si>
  <si>
    <t>Over $3,000 - $5,000</t>
  </si>
  <si>
    <t>Over $5,000 - $10,000</t>
  </si>
  <si>
    <t>Over $10,000</t>
  </si>
  <si>
    <t>Value of Credit Cards Outstanding</t>
  </si>
  <si>
    <t>Limits:</t>
  </si>
  <si>
    <t>Aggregate Limits</t>
  </si>
  <si>
    <t>Credit Utilized</t>
  </si>
  <si>
    <t>In Bahamian Dollars</t>
  </si>
  <si>
    <t>In Foreign Currency</t>
  </si>
  <si>
    <t>Cash Advances</t>
  </si>
  <si>
    <t>Merchants Receipts US$</t>
  </si>
  <si>
    <t>Net Payments Received</t>
  </si>
  <si>
    <t>Less: Cardholders' Chargeback</t>
  </si>
  <si>
    <t>Payments To Int'l Card Vendors (Net)</t>
  </si>
  <si>
    <t>Payments To</t>
  </si>
  <si>
    <t>Payments From</t>
  </si>
  <si>
    <t>Estimated F/C Usage</t>
  </si>
  <si>
    <t>I.   Minimum Card Limit</t>
  </si>
  <si>
    <t>II.  Maximum Card Limit</t>
  </si>
  <si>
    <t>III. Interest Rate Charged</t>
  </si>
  <si>
    <t>Analysis of Payments System</t>
  </si>
  <si>
    <t>ATMs/ABMs and POS Terminals</t>
  </si>
  <si>
    <t>New Providence</t>
  </si>
  <si>
    <t>Grand Bahama</t>
  </si>
  <si>
    <t>Family Islands</t>
  </si>
  <si>
    <t>Volume/Value of Transactions</t>
  </si>
  <si>
    <t>Cashless Payment Instruments</t>
  </si>
  <si>
    <t>Payments by Card</t>
  </si>
  <si>
    <t>Debit Cards</t>
  </si>
  <si>
    <t>Stored Value</t>
  </si>
  <si>
    <t>Direct Debits</t>
  </si>
  <si>
    <t>Direct Credits/Credit Transfers</t>
  </si>
  <si>
    <t xml:space="preserve">Merchant Accounts </t>
  </si>
  <si>
    <t>Merchant Accounts - Terminals (Visa/Mastercard)</t>
  </si>
  <si>
    <t>Electronic Banking</t>
  </si>
  <si>
    <t>Registered Users Public Sector</t>
  </si>
  <si>
    <t>Other Registered Users</t>
  </si>
  <si>
    <t xml:space="preserve">Notes &amp; Coins </t>
  </si>
  <si>
    <t>Balance with Central Bank</t>
  </si>
  <si>
    <t>Government Securities</t>
  </si>
  <si>
    <t>Balance with Financial Institutions (in Bahamas)</t>
  </si>
  <si>
    <t>Negotiable Paper Issued by Other Banks</t>
  </si>
  <si>
    <t>Balance with Financial Institutions (outside Bahamas)</t>
  </si>
  <si>
    <t>Claims on Multilateral Development Banks (MDBs)</t>
  </si>
  <si>
    <t>Mortgages</t>
  </si>
  <si>
    <t>of which: Equity Loans</t>
  </si>
  <si>
    <t>Investment (in Stocks, Shares &amp; Funds)</t>
  </si>
  <si>
    <t>Fixed Assets</t>
  </si>
  <si>
    <t>Gold and Silver Bullion</t>
  </si>
  <si>
    <t>Other Assets</t>
  </si>
  <si>
    <t xml:space="preserve">Total Assets </t>
  </si>
  <si>
    <t>Memorandum Items</t>
  </si>
  <si>
    <t>Contingent Liabilities</t>
  </si>
  <si>
    <t>e)  Loan Commitments</t>
  </si>
  <si>
    <t>Foreign Exchange Forward Contract: Purchases</t>
  </si>
  <si>
    <t>Unused Overdrafts (Facilities over $100,000 only)</t>
  </si>
  <si>
    <t>Analysis of Loans &amp; Overdrafts Classified by Sector, Currency &amp; Maturity</t>
  </si>
  <si>
    <t>L O A N S</t>
  </si>
  <si>
    <t>OVERDRAFTS</t>
  </si>
  <si>
    <t xml:space="preserve"> Up to 2 Years</t>
  </si>
  <si>
    <t xml:space="preserve">  3 to 5 Years</t>
  </si>
  <si>
    <t xml:space="preserve"> 6 to 10 Years</t>
  </si>
  <si>
    <t>Over 10 Years</t>
  </si>
  <si>
    <t>TOTAL  LOANS</t>
  </si>
  <si>
    <t xml:space="preserve">  GRAND TOTAL</t>
  </si>
  <si>
    <t>NO.</t>
  </si>
  <si>
    <t xml:space="preserve">      a) Livestock &amp; Dairying</t>
  </si>
  <si>
    <t xml:space="preserve">      b) Food Crops</t>
  </si>
  <si>
    <t xml:space="preserve">      c) Other</t>
  </si>
  <si>
    <t xml:space="preserve">      a) Food &amp; Non-Alcoholic Beverages</t>
  </si>
  <si>
    <t xml:space="preserve">      c) Building Material &amp; Metal Products</t>
  </si>
  <si>
    <t xml:space="preserve">      d) Furniture &amp; Wood Products</t>
  </si>
  <si>
    <t xml:space="preserve">      e) Textiles, Clothing, etc.</t>
  </si>
  <si>
    <t xml:space="preserve">      g) Other Manufacturing</t>
  </si>
  <si>
    <t xml:space="preserve">      a) Commission Agents</t>
  </si>
  <si>
    <t xml:space="preserve">      b) Wholesale</t>
  </si>
  <si>
    <t xml:space="preserve">      c) Retail</t>
  </si>
  <si>
    <t xml:space="preserve">      d) Other</t>
  </si>
  <si>
    <t xml:space="preserve">      a) Hotels</t>
  </si>
  <si>
    <t xml:space="preserve">      b) Apartments</t>
  </si>
  <si>
    <t xml:space="preserve">      a) Land Development</t>
  </si>
  <si>
    <t xml:space="preserve">      b) Other Construction</t>
  </si>
  <si>
    <t xml:space="preserve">          (i)  Private Residence</t>
  </si>
  <si>
    <t xml:space="preserve">          (ii) Commercial &amp; Industrial</t>
  </si>
  <si>
    <t xml:space="preserve">      a) Housing</t>
  </si>
  <si>
    <t xml:space="preserve">      b) Land Purchase</t>
  </si>
  <si>
    <t>Statement of Assets &amp; Liabilities by Zones</t>
  </si>
  <si>
    <t>Market Loans</t>
  </si>
  <si>
    <t>of which: at Zone A banks in freely convertible currency</t>
  </si>
  <si>
    <t>of which: at Zone A banks with a residual maturity up to 180 days</t>
  </si>
  <si>
    <t>of which: at Zone A banks</t>
  </si>
  <si>
    <t>Others:</t>
  </si>
  <si>
    <t>Government Securities - Other Government</t>
  </si>
  <si>
    <t>Issued by Zone A Central Government</t>
  </si>
  <si>
    <t>Investment (in Stocks &amp; Shares)</t>
  </si>
  <si>
    <t>Financial</t>
  </si>
  <si>
    <t>Non-Financial</t>
  </si>
  <si>
    <t>Banking and Other, Financial</t>
  </si>
  <si>
    <t>Market Receivables</t>
  </si>
  <si>
    <t>Total Eligible Capital</t>
  </si>
  <si>
    <t>Total Capital Required for Credit Risk</t>
  </si>
  <si>
    <t>Total Capital Required for Market Risk</t>
  </si>
  <si>
    <t>Section I: Common Equity Tier 1 (CET1) Capital: Instruments and Reserves</t>
  </si>
  <si>
    <t>Ordinary Shares/common stock (issued and paid up that relate to directly issued qualifying CET1 capital instruments)</t>
  </si>
  <si>
    <t>Perpetual non-cumulative preferred share/stock (issued and paid up)</t>
  </si>
  <si>
    <t>Stock Surplus (Share Premiums arising from Item (1) above)</t>
  </si>
  <si>
    <t>Minority Interest (arising from CET1 capital instruments issued by the consolidated bank subsidiaries and held by third parties)</t>
  </si>
  <si>
    <t>CET1 Capital Before Deductions ( A )</t>
  </si>
  <si>
    <t>Deductions (Regulatory Adjustments):</t>
  </si>
  <si>
    <t>Valuation Adjustments</t>
  </si>
  <si>
    <t xml:space="preserve">Goodwill </t>
  </si>
  <si>
    <t xml:space="preserve">Other intangible assets </t>
  </si>
  <si>
    <t>Cumulative cash flow hedge reserve (that relates to the hedging of financial instruments that are not fair valued on the balance sheet)</t>
  </si>
  <si>
    <t>Gains and losses due to changes in own credit risk on fair valued liabilities</t>
  </si>
  <si>
    <t>Defined benefit pension fund assets (and liabilities)</t>
  </si>
  <si>
    <t>Deferred tax assets</t>
  </si>
  <si>
    <t>Investments in own shares (Treasury stock CET1 capital instruments)</t>
  </si>
  <si>
    <t>Reciprocal cross holdings in CET1 capital instruments issued by any financial sector entities</t>
  </si>
  <si>
    <t xml:space="preserve">Gains on sale related to securitization transactions </t>
  </si>
  <si>
    <t>Non-significant investments in the capital of banking, financial and insurance entities (outside the scope of regulatory consolidation and the bank does not own more than 10% of the issued common share capital of the entity)</t>
  </si>
  <si>
    <t>Significant investments in the capital of banking, financial and insurance entities (outside the scope of regulatory consolidation and the bank owns more than 10% of the issued common share capital of the enitity or where the entity is an affiliate of the bank)</t>
  </si>
  <si>
    <t>Regulatory adjustments applied to CET1 due to insufficient Additional Tier 1 and Tier 2 to cover deductions</t>
  </si>
  <si>
    <t xml:space="preserve"> CET1 Capital After Deductions ( B )</t>
  </si>
  <si>
    <t>Section II: Additional Tier 1 Capital: Instruments</t>
  </si>
  <si>
    <t xml:space="preserve">Additional Tier 1 capital instruments issued (meeting criteria for AT1 and are not included in CET1) </t>
  </si>
  <si>
    <t xml:space="preserve"> of which: amount that is subject to phase out</t>
  </si>
  <si>
    <t>Stock surplus (i.e. share premium, if any, meeting the criteria for AT1)</t>
  </si>
  <si>
    <t xml:space="preserve">Investment in own Additional Tier 1 instruments </t>
  </si>
  <si>
    <t>Reciprocal cross holdings in Additional Tier 1 instruments</t>
  </si>
  <si>
    <t>Non-significant capital investments in Additional Tier 1 of banking, financial and insurance entities (outside the scope of regulatory consolidation and the bank does not own more than 10% of the issued common share capital of the entity)</t>
  </si>
  <si>
    <t>Other deductions from Tier 1 capital as determined by the CBoB</t>
  </si>
  <si>
    <t>Regulatory adjustments applied to Additional Tier 1 due to insufficient Tier 2 to cover deductions</t>
  </si>
  <si>
    <t>Additional Tier 1 After Deductions ( D )</t>
  </si>
  <si>
    <t>Section III: Tier 2 Capital: Instruments and Provisions</t>
  </si>
  <si>
    <t>Directly issued qualifying Tier 2 instruments (i.e. Subordinated term debt meeting criteria of Tier 2)</t>
  </si>
  <si>
    <t>Stock surplus (i.e. share premium, if any, resulting from the issue of instruments included in Tier 2)</t>
  </si>
  <si>
    <t>Regulatory reserves</t>
  </si>
  <si>
    <t>Revaluation Reserves</t>
  </si>
  <si>
    <t xml:space="preserve">General provisions </t>
  </si>
  <si>
    <t>Tier 2 Capital Before Deductions ( F )</t>
  </si>
  <si>
    <t>Investments in own Tier 2 capital instruments</t>
  </si>
  <si>
    <t xml:space="preserve">Reciprocal cross holdings in Tier 2 capital instruments </t>
  </si>
  <si>
    <t>Non-significant capital investments in Tier 2 of banking, financial and insurance entities (outside the scope of regulatory consolidation and the bank does not own more than 10% of the issued common share capital of the entity)</t>
  </si>
  <si>
    <t>General provisions (i.e. the amount which is in excess of the maximum 1.25% of credit risk-weighted assets eligible for inclusion in Tier 2)</t>
  </si>
  <si>
    <t>Tier 2 Capital After Deductions ( G )</t>
  </si>
  <si>
    <t>Risk Weight (%)</t>
  </si>
  <si>
    <t>Credit Conversion Factor</t>
  </si>
  <si>
    <t>Risk Weighted Amount</t>
  </si>
  <si>
    <t>A.1</t>
  </si>
  <si>
    <t>A.2</t>
  </si>
  <si>
    <t>A.3</t>
  </si>
  <si>
    <t>A.4</t>
  </si>
  <si>
    <t>A.5</t>
  </si>
  <si>
    <t>A.6</t>
  </si>
  <si>
    <t>A.7</t>
  </si>
  <si>
    <t>B.1</t>
  </si>
  <si>
    <t>B.2</t>
  </si>
  <si>
    <t>B.3</t>
  </si>
  <si>
    <t>B.4</t>
  </si>
  <si>
    <t>B.5</t>
  </si>
  <si>
    <t>B.6</t>
  </si>
  <si>
    <t>C.1</t>
  </si>
  <si>
    <t>C.2</t>
  </si>
  <si>
    <t>C.3</t>
  </si>
  <si>
    <t>C.4</t>
  </si>
  <si>
    <t>C.5</t>
  </si>
  <si>
    <t>C.6</t>
  </si>
  <si>
    <t>D.1</t>
  </si>
  <si>
    <t>D.2</t>
  </si>
  <si>
    <t>D.3</t>
  </si>
  <si>
    <t>D.4</t>
  </si>
  <si>
    <t>D.5</t>
  </si>
  <si>
    <t>D.6</t>
  </si>
  <si>
    <t>E.1</t>
  </si>
  <si>
    <t>E.2</t>
  </si>
  <si>
    <t>E.3</t>
  </si>
  <si>
    <t>E.4</t>
  </si>
  <si>
    <t>E.5</t>
  </si>
  <si>
    <t>E.6</t>
  </si>
  <si>
    <t>F.1</t>
  </si>
  <si>
    <t>F.2</t>
  </si>
  <si>
    <t>F.3</t>
  </si>
  <si>
    <t>F.4</t>
  </si>
  <si>
    <t>F.5</t>
  </si>
  <si>
    <t>F.6</t>
  </si>
  <si>
    <t>Total Risk Weighted Assets</t>
  </si>
  <si>
    <t>Credit Equivalent Exposure</t>
  </si>
  <si>
    <t>Credit Equivalent Exposure pre-CRM</t>
  </si>
  <si>
    <t>Credit Equivalent Exposure post-CRM</t>
  </si>
  <si>
    <t>CCF   0%</t>
  </si>
  <si>
    <t>ALL</t>
  </si>
  <si>
    <t>CCF   20%</t>
  </si>
  <si>
    <t>CCF   50%</t>
  </si>
  <si>
    <t>CCF   100%</t>
  </si>
  <si>
    <t>Notes &amp; Coins</t>
  </si>
  <si>
    <t>BB+ to B-</t>
  </si>
  <si>
    <t>Below B-</t>
  </si>
  <si>
    <t>Unrated</t>
  </si>
  <si>
    <t>External  Credit Assessment</t>
  </si>
  <si>
    <t>Net Long or Short Position</t>
  </si>
  <si>
    <t>Capital Required</t>
  </si>
  <si>
    <t>Zone A Government Debt Securities</t>
  </si>
  <si>
    <t>AAA to AA-&gt;</t>
  </si>
  <si>
    <t>A+ to BBB-&gt;</t>
  </si>
  <si>
    <t>Zone B Governments</t>
  </si>
  <si>
    <t>Qualifying Securities:</t>
  </si>
  <si>
    <t>Capital Required Against Specific Risk:</t>
  </si>
  <si>
    <t xml:space="preserve">Risk Charge </t>
  </si>
  <si>
    <t>Current</t>
  </si>
  <si>
    <t xml:space="preserve">   1.</t>
  </si>
  <si>
    <t>Dividends Payout Ratio</t>
  </si>
  <si>
    <t xml:space="preserve">   2.</t>
  </si>
  <si>
    <t>Assets Quality:</t>
  </si>
  <si>
    <t>Non-Performing Loans/Total Loans</t>
  </si>
  <si>
    <t xml:space="preserve">   3.</t>
  </si>
  <si>
    <t>Management Ratios:</t>
  </si>
  <si>
    <t xml:space="preserve">   4.</t>
  </si>
  <si>
    <t>Earnings Ratios:</t>
  </si>
  <si>
    <t>4.1</t>
  </si>
  <si>
    <t>Return on Assets(Net Income/Total Assets)</t>
  </si>
  <si>
    <t>4.2</t>
  </si>
  <si>
    <t>Return on Equity (Net Income/Shareholder's Equity)</t>
  </si>
  <si>
    <t>4.3</t>
  </si>
  <si>
    <t>Profit Margin</t>
  </si>
  <si>
    <t xml:space="preserve">   5.</t>
  </si>
  <si>
    <t>Liquidity Ratios:</t>
  </si>
  <si>
    <t>5.1</t>
  </si>
  <si>
    <t>Total Loans/Total Deposits</t>
  </si>
  <si>
    <t>5.2</t>
  </si>
  <si>
    <t>Liquidity Ratio (Liquid Assets/Total Deposits)</t>
  </si>
  <si>
    <t>5.3</t>
  </si>
  <si>
    <t>Liquid Assets/Total Assets</t>
  </si>
  <si>
    <t xml:space="preserve">   6.</t>
  </si>
  <si>
    <t>Leverage Ratios:</t>
  </si>
  <si>
    <t>6.1</t>
  </si>
  <si>
    <t>Third Party Deposits/Eligible Capital (times)</t>
  </si>
  <si>
    <t>6.2</t>
  </si>
  <si>
    <t>Total Deposits/Eligible Capital (times)</t>
  </si>
  <si>
    <t>Other:</t>
  </si>
  <si>
    <t>Liquid Assets</t>
  </si>
  <si>
    <t>Zone 1</t>
  </si>
  <si>
    <t>Zone 2</t>
  </si>
  <si>
    <t>Zone 3</t>
  </si>
  <si>
    <t>Capital Charges</t>
  </si>
  <si>
    <t>Position:</t>
  </si>
  <si>
    <t>Total Long</t>
  </si>
  <si>
    <t>Total Short</t>
  </si>
  <si>
    <t>1A</t>
  </si>
  <si>
    <t>Weighted Long</t>
  </si>
  <si>
    <t>Weighted Short</t>
  </si>
  <si>
    <t>Matched</t>
  </si>
  <si>
    <t>Unmatched</t>
  </si>
  <si>
    <t>1C</t>
  </si>
  <si>
    <t>Capital Charge 1</t>
  </si>
  <si>
    <t>2C</t>
  </si>
  <si>
    <t>Capital Charge 2</t>
  </si>
  <si>
    <t>Capital Charge 3</t>
  </si>
  <si>
    <t>4C</t>
  </si>
  <si>
    <t>Capital Charge 4</t>
  </si>
  <si>
    <t>Overall Net Open / Capital Charge 5 (100%)</t>
  </si>
  <si>
    <t>Total Capital Charge</t>
  </si>
  <si>
    <t>1. For each source of Interest Rate Risk exposure, insert long or short position in the appropriate Time Band according to residual maturity.</t>
  </si>
  <si>
    <t>2. Multiply individual positions by the weight assigned to each time Band (to reflect price sensitivity to assumed changes in interest rates).</t>
  </si>
  <si>
    <t>3. Determine matched (smaller of the weighted long or short position) and unmatched positions in each time band.</t>
  </si>
  <si>
    <t>4. Calculate 'Capital Charge 1': 10% of the matched position in each Time Band.  Then determine matched and unmatched positions from the residual  balances in each Time Zone.</t>
  </si>
  <si>
    <t xml:space="preserve">5. Calculate 'Capital Charge 2':  40% of matched position in Zone 1 plus  30% matched position in Zone 2 plus 30% matched position in Zone 3.  Determine matched positions Zones 1 vs. Zone 2. </t>
  </si>
  <si>
    <t>7. Calculate 'Capital Charge 4':  40% of matched position in Zones 1 and 2 vs. Zone 3.</t>
  </si>
  <si>
    <t>8. Calculate 'Capital Charge 5': 100% of the remaining open (unmatched) position.</t>
  </si>
  <si>
    <t xml:space="preserve">        Please Enter the Currency</t>
  </si>
  <si>
    <t>Statement of Capital Adequacy</t>
  </si>
  <si>
    <t>Item</t>
  </si>
  <si>
    <t>Total of Items 6.1 to 6.5</t>
  </si>
  <si>
    <t>Other Assets Revaluation Reserves</t>
  </si>
  <si>
    <t xml:space="preserve">Equity and other capital requirements in financial institutions held by the bank or its subsidiary </t>
  </si>
  <si>
    <t xml:space="preserve">Any undertakings by the bank to absorb designated first level of losses on claims supported </t>
  </si>
  <si>
    <t>by the bank.</t>
  </si>
  <si>
    <t>[A]</t>
  </si>
  <si>
    <t>[B]</t>
  </si>
  <si>
    <t>[C]</t>
  </si>
  <si>
    <t>[D]</t>
  </si>
  <si>
    <t>[E]</t>
  </si>
  <si>
    <t>Notional Amounts</t>
  </si>
  <si>
    <t>Adjustments</t>
  </si>
  <si>
    <t>Net Assets</t>
  </si>
  <si>
    <t>Net Risk-Weighted Assets</t>
  </si>
  <si>
    <t>ASSETS</t>
  </si>
  <si>
    <t>c) Balance with "Offshore" Financial Institutions in Bahamas</t>
  </si>
  <si>
    <t>b) Accounts Receivable</t>
  </si>
  <si>
    <t>c) Suspense Account</t>
  </si>
  <si>
    <t>d) Other</t>
  </si>
  <si>
    <t>T1</t>
  </si>
  <si>
    <t>T2</t>
  </si>
  <si>
    <t>T3</t>
  </si>
  <si>
    <t>T4</t>
  </si>
  <si>
    <t>T5</t>
  </si>
  <si>
    <t>Target Ratio</t>
  </si>
  <si>
    <t>T6</t>
  </si>
  <si>
    <t>Trigger Ratio</t>
  </si>
  <si>
    <t>T7</t>
  </si>
  <si>
    <t>T8</t>
  </si>
  <si>
    <t>T9</t>
  </si>
  <si>
    <t>Total Required Capital</t>
  </si>
  <si>
    <t>T10</t>
  </si>
  <si>
    <t>T11</t>
  </si>
  <si>
    <t>Capital Surplus/(Deficit)</t>
  </si>
  <si>
    <t>T12</t>
  </si>
  <si>
    <t>Related Party Deposits</t>
  </si>
  <si>
    <t>Should Not Exceed</t>
  </si>
  <si>
    <t xml:space="preserve"> 1.  Agriculture</t>
  </si>
  <si>
    <t xml:space="preserve"> 2.  Fisheries</t>
  </si>
  <si>
    <t xml:space="preserve"> 3.  Mining &amp; Quarrying</t>
  </si>
  <si>
    <t xml:space="preserve"> 4.  Manufacturing</t>
  </si>
  <si>
    <t xml:space="preserve">      b) Alcoholic Beverages &amp; Tobacco</t>
  </si>
  <si>
    <t xml:space="preserve"> 5.  Distribution</t>
  </si>
  <si>
    <t xml:space="preserve"> 6.  Tourism</t>
  </si>
  <si>
    <t xml:space="preserve"> 8.  Transport</t>
  </si>
  <si>
    <t xml:space="preserve"> 7.  Entertainment &amp; Catering</t>
  </si>
  <si>
    <t>10. Construction</t>
  </si>
  <si>
    <t xml:space="preserve"> 9.  Public Corporations</t>
  </si>
  <si>
    <t>11. Government</t>
  </si>
  <si>
    <t>12. Public Financial Institutions</t>
  </si>
  <si>
    <t>13. Private Financial Institutions</t>
  </si>
  <si>
    <t>14. Professional &amp; Other Services</t>
  </si>
  <si>
    <t>15. Personal</t>
  </si>
  <si>
    <t>16. Miscellaneous</t>
  </si>
  <si>
    <t>17. Total Resident</t>
  </si>
  <si>
    <t>18. Total Non-Resident</t>
  </si>
  <si>
    <t>Land Purchase (i.e. Lots)</t>
  </si>
  <si>
    <t xml:space="preserve"> ($000s)</t>
  </si>
  <si>
    <t>15</t>
  </si>
  <si>
    <t>Minority Interests (in Tier 2 Capital)</t>
  </si>
  <si>
    <t>Subordinated Term Debt</t>
  </si>
  <si>
    <t>Hybrid (Debt/Equity) Instruments</t>
  </si>
  <si>
    <t>Fixed Asset Revaluation Reserve</t>
  </si>
  <si>
    <t>Current Year’s Losses</t>
  </si>
  <si>
    <t>Ordinary Shares/Common Stock (Issued and Paid Up)</t>
  </si>
  <si>
    <t>Perpetual Non-Cumulative Preferred Share/Stock (Issued and Paid Up)</t>
  </si>
  <si>
    <t xml:space="preserve">Goodwill and Other Intangible Assets </t>
  </si>
  <si>
    <t>Total Tier 1 Capital (Item 6.6 less 6.7)</t>
  </si>
  <si>
    <t>Minority Interests (in Tier 1 Capital)</t>
  </si>
  <si>
    <t xml:space="preserve">Total Eligible Tier 2 Capital (Items 6.18 less 6.19) </t>
  </si>
  <si>
    <t xml:space="preserve">Tier 2 Capital in Excess of the Overall Limit/Excess Tier 2 Capital </t>
  </si>
  <si>
    <t xml:space="preserve">Total of (Items 6.9 to 6.14) Less Total of (Items 6.15 to 6.17) </t>
  </si>
  <si>
    <t>Amortization on Tier 2 Subordinated Debt</t>
  </si>
  <si>
    <t>Excess Tier 2 Subordinated Debt</t>
  </si>
  <si>
    <t>Excess General Provisions</t>
  </si>
  <si>
    <t>Total Deduction To Base Capital</t>
  </si>
  <si>
    <t>Total Eligible Base Capital</t>
  </si>
  <si>
    <t>Total On-Balance Sheet (Risk Weighted) Assets</t>
  </si>
  <si>
    <t>Total Off-Balance Sheet (Risk Weighted) Assets</t>
  </si>
  <si>
    <t>Capital Adequacy Ratio</t>
  </si>
  <si>
    <t>a) Unearned Interest</t>
  </si>
  <si>
    <t>c) Other Investments</t>
  </si>
  <si>
    <t>b) Foreign Securities</t>
  </si>
  <si>
    <t>a) Domestic Securities</t>
  </si>
  <si>
    <t>a) Treasury Bills</t>
  </si>
  <si>
    <t>b) Non-Resident</t>
  </si>
  <si>
    <t>a) Resident:</t>
  </si>
  <si>
    <t>a) Head Office or Branches:</t>
  </si>
  <si>
    <t>b) Others:</t>
  </si>
  <si>
    <t>b) Other Local Financial Institutions (Authorized Agents)</t>
  </si>
  <si>
    <t xml:space="preserve">a) Commercial Banks (Authorized Dealers) </t>
  </si>
  <si>
    <t xml:space="preserve">     6.3.1 Share Premium Account</t>
  </si>
  <si>
    <t xml:space="preserve">     6.3.2 Disclosed Prior Year's Reserves (excluding Item 6.9), etc.</t>
  </si>
  <si>
    <t xml:space="preserve">     6.3.3 Current Year’s Retained Profit </t>
  </si>
  <si>
    <t>Equity and other capital requirements in subsidiary companies or associate</t>
  </si>
  <si>
    <t>Equity and other capital requirements in non-operating bank or financial holding company</t>
  </si>
  <si>
    <t>companies (where financial institution is not consolidated with the bank or its subsidiary).</t>
  </si>
  <si>
    <t>(where financial institution is not consolidated with the bank or its subsidiary).</t>
  </si>
  <si>
    <t>(where subsidiary is not consolidated with the bank).</t>
  </si>
  <si>
    <t xml:space="preserve">    (i)   Demand Deposits</t>
  </si>
  <si>
    <t xml:space="preserve">    (ii)  Fixed Deposits</t>
  </si>
  <si>
    <t xml:space="preserve">    (iii) Loans</t>
  </si>
  <si>
    <t xml:space="preserve">    (iv) Negotiable Paper Issued by Other Banks</t>
  </si>
  <si>
    <r>
      <t xml:space="preserve">          of which: </t>
    </r>
    <r>
      <rPr>
        <sz val="10"/>
        <rFont val="Arial"/>
        <family val="2"/>
      </rPr>
      <t>Loans to Zone B Banks Over 1 Year</t>
    </r>
  </si>
  <si>
    <r>
      <t xml:space="preserve">          of which: </t>
    </r>
    <r>
      <rPr>
        <sz val="10"/>
        <rFont val="Arial"/>
        <family val="2"/>
      </rPr>
      <t>Fixed Deposits to Zone A (excluding Bahamas) Banks &lt; 1 Year</t>
    </r>
  </si>
  <si>
    <r>
      <t xml:space="preserve">          of which: </t>
    </r>
    <r>
      <rPr>
        <sz val="10"/>
        <rFont val="Arial"/>
        <family val="2"/>
      </rPr>
      <t>Fixed Deposits to Zone B Banks &lt; 1 Year</t>
    </r>
  </si>
  <si>
    <t xml:space="preserve">    (iii) Public Financial Institutions</t>
  </si>
  <si>
    <t xml:space="preserve">    (ii)  Public Corporation</t>
  </si>
  <si>
    <t xml:space="preserve">    (i)   Government</t>
  </si>
  <si>
    <t xml:space="preserve">    (v)  Others</t>
  </si>
  <si>
    <t xml:space="preserve">    (vi) Loans Covered by Cash with Legal Right of Set-Off</t>
  </si>
  <si>
    <t xml:space="preserve">    (iv) Mortgages</t>
  </si>
  <si>
    <t xml:space="preserve">    (ii) Other Domestic Securities</t>
  </si>
  <si>
    <t xml:space="preserve">    (i)  Public Financial Institutions Bonds</t>
  </si>
  <si>
    <t>b) Long-Term Securities</t>
  </si>
  <si>
    <t xml:space="preserve">    (iii) Issued Outside Zone A</t>
  </si>
  <si>
    <t xml:space="preserve">    (i)   Issued by Bahamas Government</t>
  </si>
  <si>
    <t xml:space="preserve">    (ii)  Issued by Other Zone A Regional and Local Government</t>
  </si>
  <si>
    <t xml:space="preserve">    (iv) Residential Mortgages</t>
  </si>
  <si>
    <r>
      <t xml:space="preserve">         of which: </t>
    </r>
    <r>
      <rPr>
        <b/>
        <sz val="10"/>
        <rFont val="Arial"/>
        <family val="2"/>
      </rPr>
      <t>Total Market Risk Equivalent Assets</t>
    </r>
  </si>
  <si>
    <t xml:space="preserve">          a) Zone A Governments or Government-Guaranteed</t>
  </si>
  <si>
    <t xml:space="preserve">          b) Outside Zone A Governments</t>
  </si>
  <si>
    <t>Gov't. Ministries/Departments (See App. III)</t>
  </si>
  <si>
    <t>Cheques &amp; Other Instruments in Course of Collection</t>
  </si>
  <si>
    <t>Other Assets:</t>
  </si>
  <si>
    <t>Total Assets</t>
  </si>
  <si>
    <t>Additional Tier 1 Before Deductions ( C )</t>
  </si>
  <si>
    <t>Other deduction or regulatory adjustments to CET1 as determined by the CBOB</t>
  </si>
  <si>
    <t>Minority Interest, i.e. Additional Tier 1 capital instruments issued by consolidated bank subsidiaries and held by third parties and are not included in CET1</t>
  </si>
  <si>
    <r>
      <rPr>
        <i/>
        <sz val="10"/>
        <color indexed="8"/>
        <rFont val="Arial"/>
        <family val="2"/>
      </rPr>
      <t>of which:</t>
    </r>
    <r>
      <rPr>
        <sz val="10"/>
        <color indexed="8"/>
        <rFont val="Arial"/>
        <family val="2"/>
      </rPr>
      <t xml:space="preserve"> amount that is subject to phase out</t>
    </r>
  </si>
  <si>
    <t>Minority Interest, i.e. Tier 2 instruments issued by consolidated bank subsidiaries and held by third parties (and are not included in CET1 and AT1)</t>
  </si>
  <si>
    <t>Significant capital investments in Tier 2 of banking, financial and insurance entities (outside the scope of regulatory consolidation and the bank owns more than 10% of the issued common share capital of the enitity or where the entity is an affiliate of the bank)</t>
  </si>
  <si>
    <t>Other deductions from Tier 2 capital as determined by the CBOB</t>
  </si>
  <si>
    <t>Total Commodity Instruments</t>
  </si>
  <si>
    <t>Breakdown Of Capital Base</t>
  </si>
  <si>
    <t>Commodities Risk</t>
  </si>
  <si>
    <r>
      <rPr>
        <b/>
        <i/>
        <sz val="10"/>
        <rFont val="Arial"/>
        <family val="2"/>
      </rPr>
      <t xml:space="preserve">Note: </t>
    </r>
    <r>
      <rPr>
        <i/>
        <sz val="10"/>
        <rFont val="Arial"/>
        <family val="2"/>
      </rPr>
      <t>Each commodity position should be expressed in terms of the standard unit of measurement (e.g. barrels, kilos, grams, etc.) and the net position converted at current spot rates into the domestic currency.</t>
    </r>
  </si>
  <si>
    <r>
      <t>Commodity Position Risk Equivalent Assets</t>
    </r>
    <r>
      <rPr>
        <b/>
        <i/>
        <sz val="10"/>
        <rFont val="Arial"/>
        <family val="2"/>
      </rPr>
      <t xml:space="preserve"> </t>
    </r>
    <r>
      <rPr>
        <i/>
        <sz val="10"/>
        <rFont val="Arial"/>
        <family val="2"/>
      </rPr>
      <t>(Total Capital Requirement x CAR Reciprocal)</t>
    </r>
  </si>
  <si>
    <r>
      <t>Total Capital Requirement Against Commodity Position Risk</t>
    </r>
    <r>
      <rPr>
        <b/>
        <i/>
        <sz val="10"/>
        <rFont val="Arial"/>
        <family val="2"/>
      </rPr>
      <t xml:space="preserve"> </t>
    </r>
    <r>
      <rPr>
        <i/>
        <sz val="10"/>
        <rFont val="Arial"/>
        <family val="2"/>
      </rPr>
      <t>(Total of Rows: 1 + 2 + 3)</t>
    </r>
  </si>
  <si>
    <r>
      <t>Capital Required Against Basis, Interest Rate &amp; Forward Gap Risks</t>
    </r>
    <r>
      <rPr>
        <b/>
        <i/>
        <sz val="10"/>
        <rFont val="Arial"/>
        <family val="2"/>
      </rPr>
      <t xml:space="preserve"> </t>
    </r>
    <r>
      <rPr>
        <i/>
        <sz val="10"/>
        <rFont val="Arial"/>
        <family val="2"/>
      </rPr>
      <t>(Total Column F)</t>
    </r>
  </si>
  <si>
    <r>
      <t>Capital Required Against Directional Risks</t>
    </r>
    <r>
      <rPr>
        <b/>
        <i/>
        <sz val="10"/>
        <rFont val="Arial"/>
        <family val="2"/>
      </rPr>
      <t xml:space="preserve"> </t>
    </r>
    <r>
      <rPr>
        <i/>
        <sz val="10"/>
        <rFont val="Arial"/>
        <family val="2"/>
      </rPr>
      <t>(Total Column E)</t>
    </r>
  </si>
  <si>
    <t>Equity Risk</t>
  </si>
  <si>
    <r>
      <t>Capital Required Against Specific Risk</t>
    </r>
    <r>
      <rPr>
        <b/>
        <i/>
        <sz val="10"/>
        <rFont val="Arial"/>
        <family val="2"/>
      </rPr>
      <t xml:space="preserve"> </t>
    </r>
    <r>
      <rPr>
        <i/>
        <sz val="10"/>
        <rFont val="Arial"/>
        <family val="2"/>
      </rPr>
      <t>(Total Column E)</t>
    </r>
  </si>
  <si>
    <r>
      <t>Capital Required Against General Risks</t>
    </r>
    <r>
      <rPr>
        <i/>
        <sz val="10"/>
        <rFont val="Arial"/>
        <family val="2"/>
      </rPr>
      <t xml:space="preserve"> (Total Column F)</t>
    </r>
  </si>
  <si>
    <r>
      <t>Total Capital Requirement Against Equity Position Risk</t>
    </r>
    <r>
      <rPr>
        <i/>
        <sz val="10"/>
        <rFont val="Arial"/>
        <family val="2"/>
      </rPr>
      <t xml:space="preserve"> (Total of Rows: 1 + 2 + 3)</t>
    </r>
  </si>
  <si>
    <r>
      <t>Equity Position Risk Equivalent Assets</t>
    </r>
    <r>
      <rPr>
        <b/>
        <i/>
        <sz val="10"/>
        <rFont val="Arial"/>
        <family val="2"/>
      </rPr>
      <t xml:space="preserve"> </t>
    </r>
    <r>
      <rPr>
        <i/>
        <sz val="10"/>
        <rFont val="Arial"/>
        <family val="2"/>
      </rPr>
      <t>(Total Capital Requirement x Reciprocal of CAR)</t>
    </r>
  </si>
  <si>
    <t>Market Value $</t>
  </si>
  <si>
    <t>iv. Other Interest Income</t>
  </si>
  <si>
    <t xml:space="preserve">ii.  Interbank Loans/Deposits </t>
  </si>
  <si>
    <t>i.   Loans</t>
  </si>
  <si>
    <t>Non-Resident Deposits</t>
  </si>
  <si>
    <t>Total Operating Expenses (1 + 2 + 3)</t>
  </si>
  <si>
    <t>Note: Please check these figures against those recorded on your books.</t>
  </si>
  <si>
    <t>Twenty Largest Loan Arrears</t>
  </si>
  <si>
    <t>Foreign Exchange Risk</t>
  </si>
  <si>
    <t>Net Forward Position (1.2)</t>
  </si>
  <si>
    <t>Twenty Largest Exposures 2</t>
  </si>
  <si>
    <t>Up to 1 Month</t>
  </si>
  <si>
    <t>Over 1 Month and up to 3 Months</t>
  </si>
  <si>
    <t>Over 3 Months and up to 6 Months</t>
  </si>
  <si>
    <t>Over 6 Months and up to 12 Months</t>
  </si>
  <si>
    <t>Over 1 Year and up to 5 Years</t>
  </si>
  <si>
    <t>Over 5 Years</t>
  </si>
  <si>
    <t>Due to Financial Institutions (In Bahamas)</t>
  </si>
  <si>
    <t>Due to Financial Institutions (Out Bahamas)</t>
  </si>
  <si>
    <t>All Other Liabilities</t>
  </si>
  <si>
    <t>Notes and Coins</t>
  </si>
  <si>
    <t>Due from Financial Institutions (In Bahamas)</t>
  </si>
  <si>
    <t>Due from Financial Institutions (Out Bahamas)</t>
  </si>
  <si>
    <t>All Other Assets</t>
  </si>
  <si>
    <t>Net Position</t>
  </si>
  <si>
    <t>Cumulative Net Position</t>
  </si>
  <si>
    <t>(iii)  Negotiable Paper Issued by Other Banks</t>
  </si>
  <si>
    <t>(ii)   Loans</t>
  </si>
  <si>
    <t>(i)   Demand Deposits</t>
  </si>
  <si>
    <t>i)  Balance with Financial Institutions (outside Bahamas)</t>
  </si>
  <si>
    <t>i)  Due to Financial Institutions (outside Bahamas)</t>
  </si>
  <si>
    <t>Appendix Ratios</t>
  </si>
  <si>
    <t>Specific Provisions/Non-Performing Loans</t>
  </si>
  <si>
    <t>Gearing Ratio (Total Eligible Capital/Total Assets)</t>
  </si>
  <si>
    <t>Ratio Summary</t>
  </si>
  <si>
    <t>Non-Interest Sensitive</t>
  </si>
  <si>
    <t>Total Trading Book Values</t>
  </si>
  <si>
    <t>Total On and Off-Balance Sheet Items</t>
  </si>
  <si>
    <t>Central Bank Licensees Apply I</t>
  </si>
  <si>
    <t>Joint Licensees Apply H</t>
  </si>
  <si>
    <t>Investments by Currency Type</t>
  </si>
  <si>
    <t xml:space="preserve">Government (Central Government and Other) </t>
  </si>
  <si>
    <t>Collective Investment Schemes (e.g. Mutual Funds)</t>
  </si>
  <si>
    <t>c. Asset Swaps</t>
  </si>
  <si>
    <t>b. Mortgage-Backed Securities</t>
  </si>
  <si>
    <t>a. Asset-Backed Securities</t>
  </si>
  <si>
    <t>Total Investments</t>
  </si>
  <si>
    <r>
      <t>Oth$</t>
    </r>
    <r>
      <rPr>
        <b/>
        <vertAlign val="superscript"/>
        <sz val="10"/>
        <color indexed="8"/>
        <rFont val="Arial"/>
        <family val="2"/>
      </rPr>
      <t>1</t>
    </r>
  </si>
  <si>
    <t>Total Payments Received B$</t>
  </si>
  <si>
    <t>Business (Secured by Property)</t>
  </si>
  <si>
    <t>Applicable Limit (Dollar Equivalent)</t>
  </si>
  <si>
    <t xml:space="preserve">     Maturity Time Band</t>
  </si>
  <si>
    <t>0 - 1 Mth</t>
  </si>
  <si>
    <t>&gt; 1 - 3 Mths</t>
  </si>
  <si>
    <t>&gt; 3 - 6 Mths</t>
  </si>
  <si>
    <t>&gt; 6 - 12 Mths</t>
  </si>
  <si>
    <t>&gt; 1 - 1.9 Yrs</t>
  </si>
  <si>
    <t>&gt; 1.9 - 2.8 Yrs</t>
  </si>
  <si>
    <t>&gt; 2.8 - 3.6 Yrs</t>
  </si>
  <si>
    <t>&gt; 3.6 - 4.3 Yrs</t>
  </si>
  <si>
    <t>&gt; 4.3 - 5.7 Yrs</t>
  </si>
  <si>
    <t>&gt; 5.7 - 7.3 Yrs</t>
  </si>
  <si>
    <t>&gt; 7.3 - 9.3 Yrs</t>
  </si>
  <si>
    <t>&gt; 9.3 - 10.6 Yrs</t>
  </si>
  <si>
    <t>&gt; 20 Yrs</t>
  </si>
  <si>
    <t>&gt; 12 - 20 Yrs</t>
  </si>
  <si>
    <t>&gt; 10.6 -12 Yrs</t>
  </si>
  <si>
    <t>Total Long Cash and Long Put</t>
  </si>
  <si>
    <t>Total Short Cash and Long Call</t>
  </si>
  <si>
    <t>Number of Network Terminals (Total)</t>
  </si>
  <si>
    <t>Cash Cards</t>
  </si>
  <si>
    <t>Cheques Issued (Total)</t>
  </si>
  <si>
    <t>Merchant Accounts (Value of Transactions)</t>
  </si>
  <si>
    <t>Registered Residential Users (by Island)</t>
  </si>
  <si>
    <t>Registered Business Users (by Island)</t>
  </si>
  <si>
    <t>Equity Forex Commodity Options</t>
  </si>
  <si>
    <t>Equity Options</t>
  </si>
  <si>
    <t>Foreign Exchange Options</t>
  </si>
  <si>
    <t>Guarantees given on behalf of Group Companies</t>
  </si>
  <si>
    <t>Commitments That Are Unconditionally Cancellable Without Prior Notice</t>
  </si>
  <si>
    <t>Up to 3 Months</t>
  </si>
  <si>
    <t>Up to 12 Months</t>
  </si>
  <si>
    <t>Up to 6 Months</t>
  </si>
  <si>
    <t>Over 12 Months</t>
  </si>
  <si>
    <t>Long-Term Debt (Tier 2 Capital)</t>
  </si>
  <si>
    <t>Paid-Up Share Capital</t>
  </si>
  <si>
    <t xml:space="preserve">     (ii) Externally Issued</t>
  </si>
  <si>
    <t>of which: Non-Performing Loans (Over 90 Days)</t>
  </si>
  <si>
    <t>a)  Bahamas Government</t>
  </si>
  <si>
    <t>b)  Other Governments</t>
  </si>
  <si>
    <t xml:space="preserve">     (i)  Locally Issued</t>
  </si>
  <si>
    <t xml:space="preserve">      b)  Long-Term Securities</t>
  </si>
  <si>
    <t xml:space="preserve">      a)  Treasury Bills (up to 1 Year Original Maturity)</t>
  </si>
  <si>
    <t xml:space="preserve"> a)  Treasury Bills (up to 1 Year Original Maturity)</t>
  </si>
  <si>
    <t xml:space="preserve"> b)  Long-Term Securities</t>
  </si>
  <si>
    <t xml:space="preserve">a)  Commercial Banks (Authorized Dealers)  </t>
  </si>
  <si>
    <t>b)  Other Local Financial Institutions (Authorized Agents)</t>
  </si>
  <si>
    <t>c)  Balance with "Offshore" Financial Institutions in Bahamas</t>
  </si>
  <si>
    <t>b)  Others</t>
  </si>
  <si>
    <t>a)  Resident</t>
  </si>
  <si>
    <t>b)  Non-Resident</t>
  </si>
  <si>
    <t>a)  Residential Mortgages</t>
  </si>
  <si>
    <t>b)  Commercial Mortgages</t>
  </si>
  <si>
    <t>a)  Domestic Securities</t>
  </si>
  <si>
    <t>b)  Foreign Securities</t>
  </si>
  <si>
    <t>c)  Other Investments</t>
  </si>
  <si>
    <t>a)  Premises</t>
  </si>
  <si>
    <t>c)  Plant and Equipment</t>
  </si>
  <si>
    <t>b)  Other Land and Property</t>
  </si>
  <si>
    <t>d)  Other</t>
  </si>
  <si>
    <t>c)  Suspense Account</t>
  </si>
  <si>
    <t>b)  Accounts Receivable</t>
  </si>
  <si>
    <t>a)  Unearned Interest</t>
  </si>
  <si>
    <t>b)  Related Party Loans and Advances</t>
  </si>
  <si>
    <t>a)  Encumbered Assets</t>
  </si>
  <si>
    <t>b)  Guarantees given on behalf of Group Companies</t>
  </si>
  <si>
    <t>a)  Acceptances</t>
  </si>
  <si>
    <t>c)  Guarantees given on behalf of Customers</t>
  </si>
  <si>
    <t>d)  Letters of Credit</t>
  </si>
  <si>
    <t xml:space="preserve">     Memorandum: of which:-</t>
  </si>
  <si>
    <t>(vi)  Private Individuals</t>
  </si>
  <si>
    <t>(v)   Business Firms</t>
  </si>
  <si>
    <t>(ii)   Public Corporations</t>
  </si>
  <si>
    <t>(i)    Government</t>
  </si>
  <si>
    <t>(iv)  Private Financial Institutions</t>
  </si>
  <si>
    <t>(iii)  Public Financial Institutions</t>
  </si>
  <si>
    <t>(vi)  Other</t>
  </si>
  <si>
    <t>(v)   Private Individuals</t>
  </si>
  <si>
    <t>(iv)  Business Firms</t>
  </si>
  <si>
    <t>(iii)  Private Financial Institutions</t>
  </si>
  <si>
    <t>(ii)   Public Financial Institutions</t>
  </si>
  <si>
    <t>(i)    Public Corporations</t>
  </si>
  <si>
    <t xml:space="preserve">          (i)  Residential Mortgages  </t>
  </si>
  <si>
    <t xml:space="preserve">          (ii) Home Improvement</t>
  </si>
  <si>
    <t xml:space="preserve">                  Equity Loans</t>
  </si>
  <si>
    <t xml:space="preserve">      f)  Petro-Chemicals, Chemical &amp; Plastic Products</t>
  </si>
  <si>
    <t>Due To</t>
  </si>
  <si>
    <t>Due From</t>
  </si>
  <si>
    <t>A: Bahamian Dollar Transactions</t>
  </si>
  <si>
    <t>Commercial Banks (Authorized Dealers)</t>
  </si>
  <si>
    <t>B: Foreign Currency Transactions</t>
  </si>
  <si>
    <t>CAPITAL BREAKDOWN</t>
  </si>
  <si>
    <t>Core Capital - Tier 1</t>
  </si>
  <si>
    <t>Supplementary Capital - Tier 2</t>
  </si>
  <si>
    <t>Less Adjustments To Capital</t>
  </si>
  <si>
    <t>Less Adjustments To Base Capital</t>
  </si>
  <si>
    <t>Total Base Capital (Tier 1 + Tier 2)</t>
  </si>
  <si>
    <t>Off Balance Sheet</t>
  </si>
  <si>
    <t>Notional Principal Amount Before CCF</t>
  </si>
  <si>
    <t>Commitments With Original Maturity Of Less Than 1 Year</t>
  </si>
  <si>
    <t>Note Issuance And Revolving Underwriting Facilities</t>
  </si>
  <si>
    <t>Commitments With Original Maturity Of 1 Year And Over</t>
  </si>
  <si>
    <t>Direct Credit Substitutes</t>
  </si>
  <si>
    <t>Sale And Repurchase Agreements And Asset Sales With Recourse</t>
  </si>
  <si>
    <t>Securities Lending Or Posting</t>
  </si>
  <si>
    <t>Forward Asset Purchases, Forward Deposits And Partly-Paid Shares And Securities</t>
  </si>
  <si>
    <t>Off-Balance Sheet Items
(Non-Derivative Instruments)
Indirect Credit Instruments</t>
  </si>
  <si>
    <t>ON-BALANCE SHEET ITEMS:</t>
  </si>
  <si>
    <t>Total Required Capital For Off-Balance Sheet (Non-Derivatives) Assets</t>
  </si>
  <si>
    <t>Replacement Cost Of Contracts</t>
  </si>
  <si>
    <t>Notional Principal Amounts</t>
  </si>
  <si>
    <t>Off-Balance Sheet Items (Derivatives)</t>
  </si>
  <si>
    <t>Interest Rate-Related Contracts</t>
  </si>
  <si>
    <t>Foreign Exchange &amp; Gold Contracts</t>
  </si>
  <si>
    <t>Other Precious Metal Contracts</t>
  </si>
  <si>
    <t>Other Commodities Contracts</t>
  </si>
  <si>
    <t>Total Required Capital For Off-Balance Sheet (Derivative) Assets</t>
  </si>
  <si>
    <t>Calculation Of Specific Risk</t>
  </si>
  <si>
    <r>
      <t xml:space="preserve">Capital Required Against General Risk </t>
    </r>
    <r>
      <rPr>
        <sz val="10"/>
        <rFont val="Arial"/>
        <family val="2"/>
      </rPr>
      <t>(taken from IRR - General)</t>
    </r>
  </si>
  <si>
    <r>
      <t xml:space="preserve">Capital Required Against Interest Rate Options </t>
    </r>
    <r>
      <rPr>
        <sz val="10"/>
        <rFont val="Arial"/>
        <family val="2"/>
      </rPr>
      <t>(taken from Interest Rate Options)</t>
    </r>
  </si>
  <si>
    <t>Specific Interest Rate Risk</t>
  </si>
  <si>
    <r>
      <t xml:space="preserve">Interest Rate Risk Equivalent Assets </t>
    </r>
    <r>
      <rPr>
        <sz val="10"/>
        <rFont val="Arial"/>
        <family val="2"/>
      </rPr>
      <t>(Total Capital Required x Reciprocal CAR)</t>
    </r>
  </si>
  <si>
    <t xml:space="preserve">   Over 2 Yrs. to Maturity</t>
  </si>
  <si>
    <t xml:space="preserve">   Over 6 Mths up to 2 Yrs. to Maturity</t>
  </si>
  <si>
    <t xml:space="preserve">   6 Mths. or Under to Maturity</t>
  </si>
  <si>
    <r>
      <t xml:space="preserve">Total Capital Required Against Interest Rate Risk </t>
    </r>
    <r>
      <rPr>
        <sz val="10"/>
        <rFont val="Arial"/>
        <family val="2"/>
      </rPr>
      <t>(Total of Rows: 4.0, 5.0 + 6.0)</t>
    </r>
  </si>
  <si>
    <t xml:space="preserve">            </t>
  </si>
  <si>
    <t xml:space="preserve">Row 1: </t>
  </si>
  <si>
    <t>Row 2:</t>
  </si>
  <si>
    <t>Include securities issued by public sector entities and multilateral development banks, and other securities specified by the CBOB.</t>
  </si>
  <si>
    <t>Include government paper/securities issued by national governments and other governments as approved by the CBOB.</t>
  </si>
  <si>
    <t xml:space="preserve">1.00% (residual term to maturity greater than 6 and up to and including 24 months); </t>
  </si>
  <si>
    <t>1.60% (residual term to final maturity exceeding 24 months)</t>
  </si>
  <si>
    <t xml:space="preserve">.25% (residual term to final maturity 6 months or less); </t>
  </si>
  <si>
    <t>1 - 3 Mths</t>
  </si>
  <si>
    <t>3 - 6 Mths</t>
  </si>
  <si>
    <t>6 - 12 Mths</t>
  </si>
  <si>
    <t>1 - 1.9 Yrs</t>
  </si>
  <si>
    <t>1 - 2 Yrs</t>
  </si>
  <si>
    <t>2 - 3 Yrs</t>
  </si>
  <si>
    <t>1.9 - 2.8 Yrs</t>
  </si>
  <si>
    <t>2.8 - 3.6 Yrs</t>
  </si>
  <si>
    <t>3 - 4 Yrs</t>
  </si>
  <si>
    <t>4 - 5 Yrs</t>
  </si>
  <si>
    <t>3.6 - 4.3 Yrs</t>
  </si>
  <si>
    <t>4.3 - 5.7 Yrs</t>
  </si>
  <si>
    <t>5 - 7 Yrs</t>
  </si>
  <si>
    <t>7 - 10 Yrs</t>
  </si>
  <si>
    <t>5.7 - 7.3 Yrs</t>
  </si>
  <si>
    <t>7.3 - 9.3 Yrs</t>
  </si>
  <si>
    <t>10 - 15 Yrs</t>
  </si>
  <si>
    <t>15 - 20 Yrs</t>
  </si>
  <si>
    <t>9.3 - 10.6 Yrs</t>
  </si>
  <si>
    <t>10.6-12 Yrs</t>
  </si>
  <si>
    <t>Over 20 Yrs</t>
  </si>
  <si>
    <t>12-20 Yrs</t>
  </si>
  <si>
    <t>Ovr 20 Yrs</t>
  </si>
  <si>
    <t>Interest Rate Risk Equivalent Assets (Total Capital Charge x Reciprocal CAR)</t>
  </si>
  <si>
    <t>Weight (%)</t>
  </si>
  <si>
    <t>Time Band: Coupon &lt;3%</t>
  </si>
  <si>
    <t xml:space="preserve">                   Coupon =&gt;3%</t>
  </si>
  <si>
    <t xml:space="preserve">Notes: </t>
  </si>
  <si>
    <t>Separate worksheets to be done for each currency in which there are significant interest rate risk exposures.</t>
  </si>
  <si>
    <t>Residual Matched</t>
  </si>
  <si>
    <t>Residual UnMatched</t>
  </si>
  <si>
    <t>Residual Unmatched</t>
  </si>
  <si>
    <t>General Interest Rate Risk</t>
  </si>
  <si>
    <t>6. Calculate 'Capital charge 3':  40% matched position in Zones 1 &amp; 2.  Determine matched position Zones 1 and 2 vs. Zone 3.</t>
  </si>
  <si>
    <t xml:space="preserve">9. Sum all calculations (Rows 1.7 + 2.3+ 3.3 + 4.3 + 5.1) to determine the total capital charge.  </t>
  </si>
  <si>
    <t>Total Tier 1 Capital After Deductions ( B ) + ( D ) = ( E )</t>
  </si>
  <si>
    <t>Total Eligible Capital Base (Tier 1 + Tier 2) ( E ) + ( G ) = ( H )</t>
  </si>
  <si>
    <t>Ten Largest Depositors ($000s)</t>
  </si>
  <si>
    <t>N.B. Please select from the drop down list for Related Party.</t>
  </si>
  <si>
    <r>
      <t xml:space="preserve">Enumeration </t>
    </r>
    <r>
      <rPr>
        <b/>
        <sz val="10"/>
        <color indexed="10"/>
        <rFont val="Arial"/>
        <family val="2"/>
      </rPr>
      <t>*</t>
    </r>
  </si>
  <si>
    <r>
      <t xml:space="preserve">Key </t>
    </r>
    <r>
      <rPr>
        <b/>
        <sz val="10"/>
        <color indexed="10"/>
        <rFont val="Arial"/>
        <family val="2"/>
      </rPr>
      <t>*</t>
    </r>
  </si>
  <si>
    <r>
      <t xml:space="preserve">Label </t>
    </r>
    <r>
      <rPr>
        <b/>
        <sz val="10"/>
        <color indexed="10"/>
        <rFont val="Arial"/>
        <family val="2"/>
      </rPr>
      <t>*</t>
    </r>
  </si>
  <si>
    <r>
      <t xml:space="preserve">Denmark </t>
    </r>
    <r>
      <rPr>
        <sz val="10"/>
        <rFont val="Arial"/>
        <family val="2"/>
      </rPr>
      <t>(excludes Faroe Islands and Greenland)</t>
    </r>
  </si>
  <si>
    <r>
      <t xml:space="preserve">Finland </t>
    </r>
    <r>
      <rPr>
        <sz val="10"/>
        <rFont val="Arial"/>
        <family val="2"/>
      </rPr>
      <t>(includes Aland Islands)</t>
    </r>
  </si>
  <si>
    <r>
      <t xml:space="preserve">Germany </t>
    </r>
    <r>
      <rPr>
        <sz val="10"/>
        <rFont val="Arial"/>
        <family val="2"/>
      </rPr>
      <t>(including the European Central Bank)</t>
    </r>
  </si>
  <si>
    <r>
      <t xml:space="preserve">Norway </t>
    </r>
    <r>
      <rPr>
        <sz val="10"/>
        <rFont val="Arial"/>
        <family val="2"/>
      </rPr>
      <t>(includes Bouvet Islands, Svalbard and Jan Mayen Islands)</t>
    </r>
  </si>
  <si>
    <r>
      <t xml:space="preserve">Portugal </t>
    </r>
    <r>
      <rPr>
        <sz val="10"/>
        <rFont val="Arial"/>
        <family val="2"/>
      </rPr>
      <t>(includes the Azores and Madeira)</t>
    </r>
  </si>
  <si>
    <r>
      <t xml:space="preserve">Spain </t>
    </r>
    <r>
      <rPr>
        <sz val="10"/>
        <rFont val="Arial"/>
        <family val="2"/>
      </rPr>
      <t>(includes Balearic Islands, Canary Islands and Ceuta and Melilla)</t>
    </r>
  </si>
  <si>
    <r>
      <t xml:space="preserve">Switzerland </t>
    </r>
    <r>
      <rPr>
        <sz val="10"/>
        <rFont val="Arial"/>
        <family val="2"/>
      </rPr>
      <t>(includes Bank for International Settlements)</t>
    </r>
  </si>
  <si>
    <r>
      <t xml:space="preserve">United Kingdom </t>
    </r>
    <r>
      <rPr>
        <sz val="10"/>
        <rFont val="Arial"/>
        <family val="2"/>
      </rPr>
      <t>(excludes Guernsey, Isle of Man and Jersey)</t>
    </r>
  </si>
  <si>
    <r>
      <t>Netherlands Antilles</t>
    </r>
    <r>
      <rPr>
        <sz val="10"/>
        <rFont val="Arial"/>
        <family val="2"/>
      </rPr>
      <t>(including Bonaire, Curacao,Saba,St. Eustatius and St. Maarten)</t>
    </r>
  </si>
  <si>
    <r>
      <t xml:space="preserve">West Indies UK </t>
    </r>
    <r>
      <rPr>
        <sz val="10"/>
        <rFont val="Arial"/>
        <family val="2"/>
      </rPr>
      <t xml:space="preserve">(includes Anguilla, Antigua and Barbuda, British Virgin Islands, Montserrat and St. Christopher/St. Kitts - Nevis) </t>
    </r>
  </si>
  <si>
    <r>
      <t xml:space="preserve">Macedonia </t>
    </r>
    <r>
      <rPr>
        <sz val="10"/>
        <rFont val="Arial"/>
        <family val="2"/>
      </rPr>
      <t>(the former Yugoslav Republic of -)</t>
    </r>
  </si>
  <si>
    <r>
      <t xml:space="preserve">Residual Europe </t>
    </r>
    <r>
      <rPr>
        <sz val="10"/>
        <rFont val="Arial"/>
        <family val="2"/>
      </rPr>
      <t>(including IBEC and IIB)</t>
    </r>
  </si>
  <si>
    <r>
      <t>St. Vincent</t>
    </r>
    <r>
      <rPr>
        <sz val="10"/>
        <rFont val="Arial"/>
        <family val="2"/>
      </rPr>
      <t>(Including the Grenadines)</t>
    </r>
  </si>
  <si>
    <r>
      <t xml:space="preserve">Burkina Faso </t>
    </r>
    <r>
      <rPr>
        <sz val="10"/>
        <rFont val="Arial"/>
        <family val="2"/>
      </rPr>
      <t>(since August 1984, formerly Upper Volta)</t>
    </r>
  </si>
  <si>
    <r>
      <t xml:space="preserve">Congo, Democratic Republic </t>
    </r>
    <r>
      <rPr>
        <sz val="10"/>
        <rFont val="Arial"/>
        <family val="2"/>
      </rPr>
      <t>(formerly Zaire)</t>
    </r>
  </si>
  <si>
    <r>
      <t xml:space="preserve">St. Helena </t>
    </r>
    <r>
      <rPr>
        <sz val="10"/>
        <rFont val="Arial"/>
        <family val="2"/>
      </rPr>
      <t>(includes Ascension, Gough and Tristan Da Cunha)</t>
    </r>
  </si>
  <si>
    <r>
      <t>Residual Africa and Middle East</t>
    </r>
    <r>
      <rPr>
        <sz val="10"/>
        <rFont val="Arial"/>
        <family val="2"/>
      </rPr>
      <t xml:space="preserve">(includes Western Sahara) </t>
    </r>
  </si>
  <si>
    <r>
      <t xml:space="preserve">British Overseas Territories </t>
    </r>
    <r>
      <rPr>
        <sz val="10"/>
        <rFont val="Arial"/>
        <family val="2"/>
      </rPr>
      <t>(includes British Antarctic Territory, British Indian Ocean 
Territory, Chagos, Pitcairn Islands, South Georgia and South Sandwich Islands)</t>
    </r>
  </si>
  <si>
    <r>
      <t xml:space="preserve">Cambodia </t>
    </r>
    <r>
      <rPr>
        <sz val="10"/>
        <rFont val="Arial"/>
        <family val="2"/>
      </rPr>
      <t>(since March 1991, formerly Kampuchea)</t>
    </r>
  </si>
  <si>
    <r>
      <t xml:space="preserve">French Polynesia </t>
    </r>
    <r>
      <rPr>
        <sz val="10"/>
        <rFont val="Arial"/>
        <family val="2"/>
      </rPr>
      <t>(includes Clipperton, Gambier, Masquesas, Society, 
Tuamotu Archipelago and Tubai)</t>
    </r>
  </si>
  <si>
    <r>
      <t xml:space="preserve">Kiribati </t>
    </r>
    <r>
      <rPr>
        <sz val="10"/>
        <rFont val="Arial"/>
        <family val="2"/>
      </rPr>
      <t>(Canton and Enderbury, Gilbert Island, Phoenix Islands, Line Islands)</t>
    </r>
  </si>
  <si>
    <r>
      <t>Malaysia</t>
    </r>
    <r>
      <rPr>
        <b/>
        <sz val="10"/>
        <rFont val="Arial"/>
        <family val="2"/>
      </rPr>
      <t xml:space="preserve"> </t>
    </r>
    <r>
      <rPr>
        <sz val="10"/>
        <rFont val="Arial"/>
        <family val="2"/>
      </rPr>
      <t>(Including Labuan International Offshore Financial Centre)</t>
    </r>
  </si>
  <si>
    <r>
      <t xml:space="preserve">Myanmar </t>
    </r>
    <r>
      <rPr>
        <sz val="10"/>
        <rFont val="Arial"/>
        <family val="2"/>
      </rPr>
      <t>(since March 1990, formerly Burma)</t>
    </r>
  </si>
  <si>
    <r>
      <t xml:space="preserve">Tuvalu </t>
    </r>
    <r>
      <rPr>
        <sz val="10"/>
        <rFont val="Arial"/>
        <family val="2"/>
      </rPr>
      <t>(formerly the Ellice Islands)</t>
    </r>
  </si>
  <si>
    <r>
      <t xml:space="preserve">New Zealand </t>
    </r>
    <r>
      <rPr>
        <sz val="10"/>
        <rFont val="Arial"/>
        <family val="2"/>
      </rPr>
      <t>(includes Cook Islands, Minor Islands, Niue, Ross Dependency and Tokelau)</t>
    </r>
  </si>
  <si>
    <r>
      <t xml:space="preserve">United States </t>
    </r>
    <r>
      <rPr>
        <sz val="10"/>
        <rFont val="Arial"/>
        <family val="2"/>
      </rPr>
      <t xml:space="preserve">(includes American Samoa, Guam, Midway Islands, Northern Mariana Islands, Puerto Rico, US Virgin Islands and Wake Islands) </t>
    </r>
  </si>
  <si>
    <r>
      <t xml:space="preserve">Australia </t>
    </r>
    <r>
      <rPr>
        <sz val="10"/>
        <rFont val="Arial"/>
        <family val="2"/>
      </rPr>
      <t>(includes Christmas Islands, Cocos Islands, Norfolk Islands, Heard and McDonald  Islands, Territory of Ashmore and Cartier Islands and Territory of Coral Sea Islands)</t>
    </r>
  </si>
  <si>
    <r>
      <t xml:space="preserve">France </t>
    </r>
    <r>
      <rPr>
        <sz val="10"/>
        <rFont val="Arial"/>
        <family val="2"/>
      </rPr>
      <t>(includes French Guiana, French Southern Territories, Guadeloupe, Martinique, Mayotte, Monaco, Reunion and St. Pierre and Miquelon)</t>
    </r>
  </si>
  <si>
    <r>
      <t xml:space="preserve">US Pacific Islands </t>
    </r>
    <r>
      <rPr>
        <sz val="10"/>
        <rFont val="Arial"/>
        <family val="2"/>
      </rPr>
      <t>(includes Carolines, Howland and Baker, Kingman Reef, Palmyra and Jarvis and Jonston)</t>
    </r>
  </si>
  <si>
    <t>Residual Maturity 1 Year or Less</t>
  </si>
  <si>
    <t>Residual Maturity &gt; 1 Year to 5 Years</t>
  </si>
  <si>
    <t>Counterparty Credit Risk</t>
  </si>
  <si>
    <t>Contracts with Multiple Exchange of Principal</t>
  </si>
  <si>
    <t>Residual Maturity &gt; 5 Years</t>
  </si>
  <si>
    <t>Contracts with Residual Maturity &gt; 1 Year that are subject to a CCF Floor</t>
  </si>
  <si>
    <t>N.B. Please select from the drop down lists for Related Party, Exempt Exposure, Country of Office/Branch and Investment Level.</t>
  </si>
  <si>
    <t>N.B. Please select from the drop down lists for Country, Exempt Exposure and Sector.</t>
  </si>
  <si>
    <t>Memorandum Items:</t>
  </si>
  <si>
    <t>N A M E</t>
  </si>
  <si>
    <t>N.B. Please select from the drop down lists for Related Party, Exempt Exposure, Currency Type and Related Sector.</t>
  </si>
  <si>
    <t>Net Income/Loss (I - II)</t>
  </si>
  <si>
    <t>Total Liabilities</t>
  </si>
  <si>
    <r>
      <rPr>
        <b/>
        <i/>
        <vertAlign val="superscript"/>
        <sz val="10"/>
        <rFont val="Arial"/>
        <family val="2"/>
      </rPr>
      <t>1</t>
    </r>
    <r>
      <rPr>
        <b/>
        <i/>
        <sz val="10"/>
        <rFont val="Arial"/>
        <family val="2"/>
      </rPr>
      <t xml:space="preserve"> All currency should be converted to US$.  Please also indicate in the box below currencies in the Oth$ category which were converted.</t>
    </r>
  </si>
  <si>
    <t>N.B. Please select from the drop down list for Currency Type.</t>
  </si>
  <si>
    <t>Commodity Options</t>
  </si>
  <si>
    <t>Liabilities2: Other Currency</t>
  </si>
  <si>
    <t>Capital Required Against Equity Options (Taken from Liabilities8A)</t>
  </si>
  <si>
    <t>Capital Required Against Commodity Options (Taken from Liabilities8C)</t>
  </si>
  <si>
    <t>Summary Schedule Of Total Eligible Capital</t>
  </si>
  <si>
    <t>Capital Base</t>
  </si>
  <si>
    <t>Common Equity Tier 1 Capital</t>
  </si>
  <si>
    <t>Additional Tier 1 Capital</t>
  </si>
  <si>
    <t>Total Tier 1 Capital</t>
  </si>
  <si>
    <t>Total Tier 2 Capital</t>
  </si>
  <si>
    <t>Credit Risk</t>
  </si>
  <si>
    <t>Using standardized approach</t>
  </si>
  <si>
    <t>Total Credit Risk adjusted risk-weighted assets</t>
  </si>
  <si>
    <t>Operational Risk</t>
  </si>
  <si>
    <t>Using basic indicator approach</t>
  </si>
  <si>
    <t>Total Capital Required For Operational Risk</t>
  </si>
  <si>
    <t>Multiplier</t>
  </si>
  <si>
    <t>Total Operational Risk Adjusted Risk-Weighted Assets</t>
  </si>
  <si>
    <t>Market Risk</t>
  </si>
  <si>
    <t>1. Interest Rate Risk</t>
  </si>
  <si>
    <t>a. Specific Risk</t>
  </si>
  <si>
    <t>b. General Market Risk</t>
  </si>
  <si>
    <t>c. Interest Rate Options</t>
  </si>
  <si>
    <t>2. Equity Position Risk</t>
  </si>
  <si>
    <t>3. Foreign Exchange Risks</t>
  </si>
  <si>
    <t>4. Commodities Risks</t>
  </si>
  <si>
    <t>Total Capital Required For Market Risk</t>
  </si>
  <si>
    <t>Total Market Risk Adjusted Risk-Weighted Assets</t>
  </si>
  <si>
    <t>Total Risk-Weighted Assets</t>
  </si>
  <si>
    <t>Common Equity Tier 1 To Risk-Weighted Assets</t>
  </si>
  <si>
    <t>Tier 1 Capital To Risk-Weighted Assets</t>
  </si>
  <si>
    <t>Statement of Liabilities &amp; Capital Reserves</t>
  </si>
  <si>
    <t>Statement of Assets &amp; Contingent Liabilities</t>
  </si>
  <si>
    <t>Statement of Other Assets &amp; Liabilities</t>
  </si>
  <si>
    <t>Analysis of Deposits by Depositors</t>
  </si>
  <si>
    <t>Analysis of F/C Deposits of Residents</t>
  </si>
  <si>
    <t>Analysis of Commodity Composition on Consumer Credit</t>
  </si>
  <si>
    <t>Analysis of Inter-Financial Institutions' Transactions</t>
  </si>
  <si>
    <t>Equity Contracts</t>
  </si>
  <si>
    <t>General Provisions/Total Loans (on- and off- balance exposures)</t>
  </si>
  <si>
    <t>Total Assets = Total Liabilities</t>
  </si>
  <si>
    <t>Bahamian Dollar Assets - Bahamian Dollar Liabilities = B$ Position</t>
  </si>
  <si>
    <t>Bahamian Dollar Demand Deposits (Form 1) = Bahamian Dollar Demand Deposits (Form 3)</t>
  </si>
  <si>
    <t>US Dollar Demand Deposits (Form 1) = US Dollar Demand Deposits (Form 3)</t>
  </si>
  <si>
    <t>Other Currency Demand Deposits (Form 1) = Other Currency Demand Deposits (Form 3)</t>
  </si>
  <si>
    <t>Bahamian Dollar Savings Deposits (Form 1) = Bahamian Dollar Savings Deposits (Form 3)</t>
  </si>
  <si>
    <t>US Dollar Savings Deposits (Form 1) = US Dollar Savings Deposits (Form 3)</t>
  </si>
  <si>
    <t>Other Currency Savings Deposits (Form 1) = Other Currency Savings Deposits (Form 3)</t>
  </si>
  <si>
    <t>Bahamian Dollar Fixed Deposits (Form 1) = Bahamian Dollar Fixed Deposits (Form 3)</t>
  </si>
  <si>
    <t>US Dollar Fixed Deposits (Form 1) = US Dollar Fixed Deposits (Form 3)</t>
  </si>
  <si>
    <t>Other Currency Fixed Deposits (Form 1) = Other Currency Fixed Deposits (Form 3)</t>
  </si>
  <si>
    <t>Bahamian Dollar Negotiable CDs (Form 1) = Bahamian Dollar Negotiable CDs (Form 3)</t>
  </si>
  <si>
    <t>US Dollar Negotiable CDs (Form 1) = US Dollar Negotiable CDs (Form 3)</t>
  </si>
  <si>
    <t>Other Currency Negotiable CDs (Form 1) = Other Currency Negotiable CDs (Form 3)</t>
  </si>
  <si>
    <t xml:space="preserve">Total Deposits (B$) (Form 1) = Total Deposits (B$) (Form 3) </t>
  </si>
  <si>
    <t xml:space="preserve">Total Deposits (US$) (Form 1) = Total Deposits (US$) (Form 3) </t>
  </si>
  <si>
    <t xml:space="preserve">Total Deposits (OTH$) (Form 1) = Total Deposits (OTH$) (Form 3) </t>
  </si>
  <si>
    <t>Total Deposits (Form 1) = Total Deposits (Form 3)</t>
  </si>
  <si>
    <t>Other Liabilities: Other (Form 1:Item 8D) = Listing of Other Liabilities: Other (Form 2A)</t>
  </si>
  <si>
    <t>Other Liabilities (B$) (Form 1) = Other Liabilities (B$) (Form 2A)</t>
  </si>
  <si>
    <t>Other Liabilities (US$) (Form 1) = Other Liabilities (US$) (Form 2A)</t>
  </si>
  <si>
    <t>Other Liabilities (OTH$) (Form 1) = Other Liabilities (OTH$) (Form 2A)</t>
  </si>
  <si>
    <t>Other Assets (B$) (Form 1) = Other Assets (B$) (Form 2A)</t>
  </si>
  <si>
    <t>Other Assets (US$) (Form 1) = Other Assets (US$) (Form 2A)</t>
  </si>
  <si>
    <t>Other Assets (OTH$) (Form 1) = Other Assets (OTH$) (Form 2A)</t>
  </si>
  <si>
    <t>Total Resident F/C Deposits (Form 3) = Listing of Resident F/C Deposits (Form 3C)</t>
  </si>
  <si>
    <t>Government Demand Deposits B$ (Form 3) = Disaggregated Government Memo Items (Form 3)</t>
  </si>
  <si>
    <t>Government Fixed Deposits B$ (Form 3) = Disaggregated Government Memo Items (Form 3)</t>
  </si>
  <si>
    <t>B$ Government Loans (Form 2) = B$ Government Loans (Form 4)</t>
  </si>
  <si>
    <t>F/C Government Loans (Form 2) = F/C Government Loans (Form 4)</t>
  </si>
  <si>
    <t>B$ Public Corporation Loans (Form 2) = B$ Public Corporations (Form 4)</t>
  </si>
  <si>
    <t>F/C Public Corporation Loans (Form 2) = F/C Public Corporations (Form 4)</t>
  </si>
  <si>
    <t>B$ Public Financial Institution Loans (Form 2) = B$ Public Financial Institution Loans (Form 4)</t>
  </si>
  <si>
    <t>F/C Public Financial Institution Loans (Form 2) = F/C Public Financial Institution Loans (Form 4)</t>
  </si>
  <si>
    <t>B$ Non-resident Loans (Form 2) = B$ Non-resident Loans (Form 4)</t>
  </si>
  <si>
    <t>F/C Non-resident Loans (Form 2) = F/C Non-resident Loans (Form 4)</t>
  </si>
  <si>
    <t>B$ Total Loans (Form 2) = B$ Total Loans (Form 4)</t>
  </si>
  <si>
    <t>F/C Total Loans (Form 2) = F/C Total Loans (Form 4)</t>
  </si>
  <si>
    <t>Total Mortgages (Form 2) = Resid. Mortgage + Other Const'n: Priv Res and Comm &amp; Ind. (Form 4)</t>
  </si>
  <si>
    <t>Total B$ Mortgages (Form 2) = Resid. Mortgage + Other Con: Priv Res and Comm &amp; Ind. (Form 4)</t>
  </si>
  <si>
    <t>Total F/C Mortgages (Form 2) = Resid. Mortgage + Other Con: Priv Res and Comm &amp; Ind. (Form 4)</t>
  </si>
  <si>
    <t>B$ Residential Mortgages (Form 2) = B$ Residential Mortgages (Form 4)</t>
  </si>
  <si>
    <t>F/C Residential Mortgages (Form 2) = F/C Residential Mortgages (Form 4)</t>
  </si>
  <si>
    <t>B$ Commercial Mortgages (Form 2) = B$ Commercial Mortgages (Form 4)</t>
  </si>
  <si>
    <t>F/C Commercial Mortgages (Form 2) = F/C Commercial Mortgages (Form 4)</t>
  </si>
  <si>
    <t>B$ Equity Loans (Form 2) = B$ Equity Loans (Form 4)</t>
  </si>
  <si>
    <t>F/C Equity Loans (Form 2) = F/C Equity Loans (Form 4)</t>
  </si>
  <si>
    <t>Land Purchases (Form 4) = Land Purchases (Form 5)</t>
  </si>
  <si>
    <t>Home Improvement (Form 4) = Home Improvement (Form 5)</t>
  </si>
  <si>
    <t>Total Personal Loans (Form 4) = Total Consumer Credit (Form 5)</t>
  </si>
  <si>
    <t>Total Personal Loans Other (Form 4) = Total Consumer Credit Other (Form 5)</t>
  </si>
  <si>
    <t>B$ Demand Due to Com Banks (Form 1) = B$ Demand Due to Com Banks (Form 10)</t>
  </si>
  <si>
    <t>B$ Fixed Due to Com Banks (Form 1) = B$ Fixed Due to Com Banks (Form 10)</t>
  </si>
  <si>
    <t>B$ Borrowings Due to Com Banks (Form 1) = B$ Borrowings Due to Com Banks (Form 10)</t>
  </si>
  <si>
    <t>B$ Demand Due from Com Banks (Form 2) = B$ Demand Due from Com Banks (Form 10)</t>
  </si>
  <si>
    <t>B$ Fixed Due from Com Banks (Form 2) = B$ Fixed Due from Com Banks (Form 10)</t>
  </si>
  <si>
    <t>B$ Loans Due from Com Banks (Form 2) = B$ Loans Due from Com Banks (Form 10)</t>
  </si>
  <si>
    <t>B$ Neg. Paper Due from Com Banks (Form 2) = B$ Neg. Paper Due from Com Banks (Form 10)</t>
  </si>
  <si>
    <t>F/C Demand Due to Com Banks (Form 1) = F/C Demand Due to Com Banks (Form 10)</t>
  </si>
  <si>
    <t>F/C Fixed Due to Com Banks (Form 1) = F/C Fixed Due to Com Banks (Form 10)</t>
  </si>
  <si>
    <t>F/C Borrowings Due to Com Banks (Form 1) = F/C Borrowings Due to Com Banks (Form 10)</t>
  </si>
  <si>
    <t>F/C Demand Due from Com Banks (Form 2) = F/C Demand Due from Com Banks (Form 10)</t>
  </si>
  <si>
    <t>F/C Fixed Due from Com Banks (Form 2) = F/C Fixed Due from Com Banks (Form 10)</t>
  </si>
  <si>
    <t>F/C Loans Due from Com Banks (Form 2) = F/C Loans Due from Com Banks (Form 10)</t>
  </si>
  <si>
    <t>F/C Neg. Paper Due from Com Banks (Form 2) = F/C Neg. Paper Due from Com Banks (Form 10)</t>
  </si>
  <si>
    <t>B$ Demand Due to OLFI (Form 1) = B$ Demand Due to OLFI (Form 10)</t>
  </si>
  <si>
    <t>B$ Fixed Due to OLFI (Form 1) = B$ Fixed Due to OLFI (Form 10)</t>
  </si>
  <si>
    <t>B$ Borrowings Due to OLFI (Form 1) = B$ Borrowings Due to OLFI (Form 10)</t>
  </si>
  <si>
    <t>B$ Demand Due from OLFI (Form 2) = B$ Demand Due from OLFI (Form 10)</t>
  </si>
  <si>
    <t>B$ Fixed Due from OLFI (Form 2) = B$ Fixed Due from OLFI (Form 10)</t>
  </si>
  <si>
    <t>B$ Loans Due from OLFI (Form 2) = B$ Loans Due from OLFI (Form 10)</t>
  </si>
  <si>
    <t>B$ Neg. Paper Due from OLFI (Form 2) = B$ Neg. Paper Due from OLFI (Form 10)</t>
  </si>
  <si>
    <t>F/C Demand Due to OLFI (Form 1) =F/C Demand Due to OLFI (Form 10)</t>
  </si>
  <si>
    <t>F/C Fixed Due to OLFI (Form 1) =F/C Fixed Due to OLFI (Form 10)</t>
  </si>
  <si>
    <t>F/C Borrowings Due to OLFI (Form 1) = F/C Borrowings Due to OLFI (Form 10)</t>
  </si>
  <si>
    <t>F/C Demand Due from OLFI (Form 2) = F/C Demand Due from OLFI (Form 10)</t>
  </si>
  <si>
    <t>F/C Fixed Due from OLFI (Form 2) = F/C Fixed Due from OLFI (Form 10)</t>
  </si>
  <si>
    <t>F/C Loans Due from OLFI (Form 2) = F/C Loans Due from OLFI (Form 10)</t>
  </si>
  <si>
    <t>F/C Neg. Paper Due from OLFI (Form 2) = F/C Neg. Paper Due from OLFI (Form 10)</t>
  </si>
  <si>
    <t>Quarterly Checks (will be zero only when quarterly data is provided)</t>
  </si>
  <si>
    <t>B$ Resident Demand Deposits (Form 3) = B$ Resident Demand Deposits (Form 3B)</t>
  </si>
  <si>
    <t>B$ Resident Saving Deposits (Form 3) = B$ Resident Saving Deposits (Form 3B)</t>
  </si>
  <si>
    <t>B$ Resident Fixed Deposits (Form 3) = B$ Resident Fixed Deposits (Form 3B)</t>
  </si>
  <si>
    <t>B$ Resident Neg. CDs (Form 3) = B$ Resident Neg. CDs (Form 3B)</t>
  </si>
  <si>
    <t>Total Resident B$ Deposits (Form 3) = Total Resident B$ Deposits (Form 3B)</t>
  </si>
  <si>
    <t>Mortgages - B$ (Form 2) = Total Mortgages - B$ (Form 6)</t>
  </si>
  <si>
    <t>Residential Mortgages - B$ (Form 4) = Residential Mortgages - B$ (Form 6)</t>
  </si>
  <si>
    <t>Residential Mortgages (B$) (Form 2) = Residential Mortgages (B$) (Form 6)</t>
  </si>
  <si>
    <t>Commerical Mortgages (B$) (Form 2) = Commercial Mortgages (B$) (Form 6)</t>
  </si>
  <si>
    <t>Commerical Mortgages (B$) (Form 6) = Other Con: Priv Res plus Comm &amp; Ind. (Form4)</t>
  </si>
  <si>
    <t>Credit Cards (Form 5) = Value of Credit Cards Outstanding (Form 5B)</t>
  </si>
  <si>
    <t>BSD Forms Cross Checks</t>
  </si>
  <si>
    <t>Total Liablities (Form 1) = Total Liabilities (Maturity Analysis)</t>
  </si>
  <si>
    <t>Total Assets (Form 2) = Total Assets (Maturity Analysis)</t>
  </si>
  <si>
    <t>Total Liablities (Form 1) = Total Liabilities (Interest Rate Sensitivity)</t>
  </si>
  <si>
    <t>Total Assets (Form 2) = Total Assets (Interest Rate Sensitivity)</t>
  </si>
  <si>
    <t>Other Assets: Other (Form 2:Item 11D) = Listing of Other Assets: Other (Form 2A)</t>
  </si>
  <si>
    <t>Value of Non-Performing Accounts</t>
  </si>
  <si>
    <t>Number of Non-Performing Accounts</t>
  </si>
  <si>
    <t>CONSISTENCY CHECKS</t>
  </si>
  <si>
    <t>Residential Mortgages plus Commercial Mortages  B$ (Form 6) = Res. Mortgages B$ (Form 4) plus Commercial Mortgages B$ (Form 4)</t>
  </si>
  <si>
    <t>Related Party Loans &amp; Advances (Form 2) &lt;= Total Loans &amp; Advances (Form 2)</t>
  </si>
  <si>
    <t>Related Party Deposits (Form 1) &lt;= Deposit Liabilities (Form 1)</t>
  </si>
  <si>
    <t>Ten Largest Market Loans ($000s)</t>
  </si>
  <si>
    <t>(Value in $000s)</t>
  </si>
  <si>
    <t>Number of Accounts and Amounts Outstanding</t>
  </si>
  <si>
    <t>Twenty Largest Investments of All Investments ≥ 10% of Capital ($000s)</t>
  </si>
  <si>
    <t>Security Investments ($000s)</t>
  </si>
  <si>
    <t>Specific Provisions ($000s)</t>
  </si>
  <si>
    <t>Amounts Overdue ($000s)</t>
  </si>
  <si>
    <t>Exposure at Reporting Date ($000s)</t>
  </si>
  <si>
    <t>Maximum Exposure in Reporting Period ($000s)</t>
  </si>
  <si>
    <t xml:space="preserve">Please report in thousands ($000s) </t>
  </si>
  <si>
    <r>
      <t xml:space="preserve">Risk Charge </t>
    </r>
    <r>
      <rPr>
        <b/>
        <i/>
        <sz val="10"/>
        <color indexed="8"/>
        <rFont val="Arial"/>
        <family val="2"/>
      </rPr>
      <t>(Total Market Risk (8%) + Specific Risk (8%))</t>
    </r>
  </si>
  <si>
    <t xml:space="preserve">          b) Outside Zone A Other: Performing</t>
  </si>
  <si>
    <t xml:space="preserve">                                           Non-Performing (Net of Specific Provisions)</t>
  </si>
  <si>
    <t xml:space="preserve">          a) Zone A Other: Performing</t>
  </si>
  <si>
    <t xml:space="preserve">                               Non-Performing (Net of Specific Provisions)</t>
  </si>
  <si>
    <t xml:space="preserve">                                    Specific Provisions</t>
  </si>
  <si>
    <t xml:space="preserve">                                                Specific Provisions</t>
  </si>
  <si>
    <t xml:space="preserve">          b) Outside Zone A Residential Mortgages: Performing</t>
  </si>
  <si>
    <t xml:space="preserve">                                                                   Non-Performing (Net of Specific Provisions)</t>
  </si>
  <si>
    <t xml:space="preserve">                                                                        Specific Provisions</t>
  </si>
  <si>
    <t xml:space="preserve">          a) Zone A Residential Mortgages: Performing</t>
  </si>
  <si>
    <t xml:space="preserve">                                                       Non-Performing (Net of Specific Provisions)</t>
  </si>
  <si>
    <t xml:space="preserve">                                                            Specific Provisions</t>
  </si>
  <si>
    <t xml:space="preserve">          b) Outside Zone A Public Financial Institutions: Performing</t>
  </si>
  <si>
    <t xml:space="preserve">                                                                          Non-Performing (Net of Specific Provisions)</t>
  </si>
  <si>
    <t xml:space="preserve">                                                                               Specific Provisions</t>
  </si>
  <si>
    <t xml:space="preserve">          a) Zone A Public Financial Institutions: Performing</t>
  </si>
  <si>
    <t xml:space="preserve">                                                              Non-Performing (Net of Specific Provisions)</t>
  </si>
  <si>
    <t xml:space="preserve">                                                                   Specific Provisions</t>
  </si>
  <si>
    <t xml:space="preserve">    (ii)  Public Corporation: Performing</t>
  </si>
  <si>
    <t xml:space="preserve">          a) Zone A Public Corporations: Performing</t>
  </si>
  <si>
    <t xml:space="preserve">                                                    Non-Performing (Net of Specific Provisions)</t>
  </si>
  <si>
    <t xml:space="preserve">                                                         Specific Provisions</t>
  </si>
  <si>
    <t xml:space="preserve">          b) Outside Zone A Public Corporations: Performing</t>
  </si>
  <si>
    <t xml:space="preserve">                                                                Non-Performing (Net of Specific Provisions)</t>
  </si>
  <si>
    <t xml:space="preserve">                                                                     Specific Provisions</t>
  </si>
  <si>
    <t xml:space="preserve">                                       Specific Provisions</t>
  </si>
  <si>
    <t xml:space="preserve">                                       Non-Performing (Net of Specific Provisions)</t>
  </si>
  <si>
    <t xml:space="preserve">    (iii) Public Financial Institutions: Performing</t>
  </si>
  <si>
    <t xml:space="preserve">                                                    Specific Provisions</t>
  </si>
  <si>
    <t xml:space="preserve">          a) Residential Mortgages: Performing</t>
  </si>
  <si>
    <t xml:space="preserve">                                                Non-Performing (Net of Specific Provisions)</t>
  </si>
  <si>
    <r>
      <rPr>
        <i/>
        <sz val="10"/>
        <rFont val="Arial"/>
        <family val="2"/>
      </rPr>
      <t xml:space="preserve">                                                     of which: </t>
    </r>
    <r>
      <rPr>
        <sz val="10"/>
        <rFont val="Arial"/>
        <family val="2"/>
      </rPr>
      <t>Equity Loans</t>
    </r>
  </si>
  <si>
    <t xml:space="preserve">          b) Commercial Mortgages: Performing</t>
  </si>
  <si>
    <t xml:space="preserve">                                                  Non-Performing (Net of Specific Provisions)</t>
  </si>
  <si>
    <t xml:space="preserve">                                                  Specific Provisions</t>
  </si>
  <si>
    <t xml:space="preserve">    (v)  Others: Performing</t>
  </si>
  <si>
    <t xml:space="preserve">                      Non-Performing (Net of Specific Provisions)</t>
  </si>
  <si>
    <t xml:space="preserve">                      Specific Provisions</t>
  </si>
  <si>
    <t>Total On- and Off-Balance Sheet Loans</t>
  </si>
  <si>
    <t>Standardized Approach - Off-Balance Sheet Assets (Non-Derivatives)</t>
  </si>
  <si>
    <t>Transaction-Related Contingencies</t>
  </si>
  <si>
    <t>Short-Term, Self-Liquidating, Trade-Related Contingencies</t>
  </si>
  <si>
    <t>Standardized Approach - Off-Balance Sheet Assets (Derivatives)</t>
  </si>
  <si>
    <t>Other Market-Related Contracts</t>
  </si>
  <si>
    <t>Gain/(Loss) $</t>
  </si>
  <si>
    <t>Private and Confidential</t>
  </si>
  <si>
    <t>The Central Bank of The Bahamas - Financial Returns</t>
  </si>
  <si>
    <t>Licensee Name:</t>
  </si>
  <si>
    <t>Licensee Code:</t>
  </si>
  <si>
    <t>Reporting Date:</t>
  </si>
  <si>
    <t xml:space="preserve">  (mmm/yy)</t>
  </si>
  <si>
    <t>We certify that the figures in these forms present a true and fair view of the licensee's position as at the above reporting date.  We undertake that if there are further material facts affecting the licensee's affairs which, in our judgment, should be disclosed, we will promptly advise the Central Bank of The Bahamas.</t>
  </si>
  <si>
    <t>Director/Senior Officer I - Name:</t>
  </si>
  <si>
    <t>Director/Senior Officer II/Authorized Person - Name:</t>
  </si>
  <si>
    <t>Director/Senior Officer I - Signature:</t>
  </si>
  <si>
    <t>Director/Senior Officer II/Authorized Person - Signature:</t>
  </si>
  <si>
    <r>
      <t xml:space="preserve">We certify that the </t>
    </r>
    <r>
      <rPr>
        <b/>
        <sz val="10"/>
        <color rgb="FF000000"/>
        <rFont val="Arial"/>
        <family val="2"/>
      </rPr>
      <t>re-submission</t>
    </r>
    <r>
      <rPr>
        <sz val="10"/>
        <color rgb="FF000000"/>
        <rFont val="Arial"/>
        <family val="2"/>
      </rPr>
      <t xml:space="preserve"> of figures in these forms present a true and fair view of the licensee's position as at the above reporting date.  We undertake that if there are further material facts affecting the licensee's affairs which, in our judgment, should be disclosed, we will promptly advise the Central Bank of The Bahamas.</t>
    </r>
  </si>
  <si>
    <t>Notes on Completion:</t>
  </si>
  <si>
    <t>1.   Complete the form monthly and quarterly as at the last day of each month/</t>
  </si>
  <si>
    <t xml:space="preserve">      quarter unless otherwise agreed.</t>
  </si>
  <si>
    <t>2.   For definitions of the items refer to the guideline notes.</t>
  </si>
  <si>
    <t>3.   Where an (*) appears, please give details.</t>
  </si>
  <si>
    <r>
      <t xml:space="preserve">4.   Amount(s) </t>
    </r>
    <r>
      <rPr>
        <b/>
        <sz val="11"/>
        <color rgb="FF000000"/>
        <rFont val="Arial Narrow"/>
        <family val="2"/>
      </rPr>
      <t>must</t>
    </r>
    <r>
      <rPr>
        <sz val="11"/>
        <color rgb="FF000000"/>
        <rFont val="Arial Narrow"/>
        <family val="2"/>
      </rPr>
      <t xml:space="preserve"> be entered in dollars to the nearest thousand, omitting </t>
    </r>
  </si>
  <si>
    <t xml:space="preserve">      decimals.</t>
  </si>
  <si>
    <r>
      <t xml:space="preserve">5.   Submit the attestation form within </t>
    </r>
    <r>
      <rPr>
        <b/>
        <sz val="11"/>
        <color rgb="FF000000"/>
        <rFont val="Arial Narrow"/>
        <family val="2"/>
      </rPr>
      <t>twenty-one (21)</t>
    </r>
    <r>
      <rPr>
        <sz val="11"/>
        <color rgb="FF000000"/>
        <rFont val="Arial Narrow"/>
        <family val="2"/>
      </rPr>
      <t xml:space="preserve"> days of the reporting date via email to: bsdqreturn@centralbankbahamas.com or RegReports@centralbankbahamas.com, as applicable.</t>
    </r>
  </si>
  <si>
    <t>Help is Available:</t>
  </si>
  <si>
    <t>Email: orimshelp@centralbankbahamas.com</t>
  </si>
  <si>
    <t>Phone: 302-9843</t>
  </si>
  <si>
    <t>Exposures Without CRM ($000s)</t>
  </si>
  <si>
    <t>Exposures With CRM ($000s)</t>
  </si>
  <si>
    <t>A) Reporting Period</t>
  </si>
  <si>
    <t>Date of the Year-End (dd-mm-yyyy)</t>
  </si>
  <si>
    <t>Year 1</t>
  </si>
  <si>
    <t>Year 2</t>
  </si>
  <si>
    <t>Year 3</t>
  </si>
  <si>
    <t>B) Basic Indicator Approach (BIA)</t>
  </si>
  <si>
    <t>Year</t>
  </si>
  <si>
    <t>Total Gross (After Negative GI Adjustment)</t>
  </si>
  <si>
    <t>Alpha</t>
  </si>
  <si>
    <t>Number of Years with Positive Total Gross Income</t>
  </si>
  <si>
    <t xml:space="preserve">Basic Indicator Approach Capital Charge </t>
  </si>
  <si>
    <t>Operational Risk Equivalent Assets</t>
  </si>
  <si>
    <t>C) Standardised Approach (TSA)</t>
  </si>
  <si>
    <t>Business line</t>
  </si>
  <si>
    <t>Beta</t>
  </si>
  <si>
    <t>Corporate Finance</t>
  </si>
  <si>
    <t>Trading &amp; Sales</t>
  </si>
  <si>
    <t>Retail Banking</t>
  </si>
  <si>
    <t>Commercial Banking</t>
  </si>
  <si>
    <t>Payment &amp; Settlement</t>
  </si>
  <si>
    <t>Agency Services</t>
  </si>
  <si>
    <t>Asset Management</t>
  </si>
  <si>
    <t>Retail Brokerage</t>
  </si>
  <si>
    <t>Total Business</t>
  </si>
  <si>
    <t xml:space="preserve">Standardised Approach Capital Charge </t>
  </si>
  <si>
    <t>Credit Risk - Standardised Approach</t>
  </si>
  <si>
    <t>Item No.</t>
  </si>
  <si>
    <t>On Balance Sheet Items</t>
  </si>
  <si>
    <t>CRM</t>
  </si>
  <si>
    <t>TOTAL (after CRM)</t>
  </si>
  <si>
    <t>RWA</t>
  </si>
  <si>
    <t>Cash Items</t>
  </si>
  <si>
    <t>Gold Bullion - In Vault</t>
  </si>
  <si>
    <t>Gold Bullion - Other</t>
  </si>
  <si>
    <r>
      <rPr>
        <sz val="10"/>
        <rFont val="Arial"/>
        <family val="2"/>
      </rPr>
      <t>Silver</t>
    </r>
    <r>
      <rPr>
        <sz val="10"/>
        <color indexed="8"/>
        <rFont val="Arial"/>
        <family val="2"/>
      </rPr>
      <t xml:space="preserve"> Bullion, Precious Metals &amp; Other Gemstones</t>
    </r>
  </si>
  <si>
    <t>Cash Items in the Course of Collection</t>
  </si>
  <si>
    <t>Sovereign Securities</t>
  </si>
  <si>
    <t>Bahamas Government</t>
  </si>
  <si>
    <t>Other Governments</t>
  </si>
  <si>
    <t>Credit Assessment of Sovereign Claims</t>
  </si>
  <si>
    <t>AAA to AA-</t>
  </si>
  <si>
    <t>A+ to A-</t>
  </si>
  <si>
    <t>BBB+ to BBB-</t>
  </si>
  <si>
    <t xml:space="preserve">Claims on Sovereigns and the Central Bank </t>
  </si>
  <si>
    <t>Special Organizations</t>
  </si>
  <si>
    <t>Claims on Public Sector Entities (PSEs)</t>
  </si>
  <si>
    <t>Treatment as Sovereign</t>
  </si>
  <si>
    <t>Treatment as Bank (Option 1)</t>
  </si>
  <si>
    <t>4.2.1</t>
  </si>
  <si>
    <t>Credit Assessment of PSEs</t>
  </si>
  <si>
    <t>4.2.2</t>
  </si>
  <si>
    <t>4.2.3</t>
  </si>
  <si>
    <t>4.2.4</t>
  </si>
  <si>
    <t>4.2.5</t>
  </si>
  <si>
    <t>4.2.6</t>
  </si>
  <si>
    <t>Treatment as Corporate</t>
  </si>
  <si>
    <t>Claims on Multi-Lateral Development Banks (MDBs)</t>
  </si>
  <si>
    <t>Special MDBs</t>
  </si>
  <si>
    <t>Bank (Option 2)</t>
  </si>
  <si>
    <t>5.2.1</t>
  </si>
  <si>
    <t>Credit Assessment of MDBs</t>
  </si>
  <si>
    <t>5.2.2</t>
  </si>
  <si>
    <t>5.2.3</t>
  </si>
  <si>
    <t>5.2.4</t>
  </si>
  <si>
    <t>5.2.5</t>
  </si>
  <si>
    <t>5.2.6</t>
  </si>
  <si>
    <t>Claims on Banks</t>
  </si>
  <si>
    <t>Exposures with original maturity of more than three months:</t>
  </si>
  <si>
    <t>6.1.1</t>
  </si>
  <si>
    <t>Credit assessment of Sovereign</t>
  </si>
  <si>
    <t>6.1.2</t>
  </si>
  <si>
    <t>6.1.3</t>
  </si>
  <si>
    <t>6.1.4</t>
  </si>
  <si>
    <t>BB+to B-</t>
  </si>
  <si>
    <t>6.1.5</t>
  </si>
  <si>
    <t>6.1.6</t>
  </si>
  <si>
    <r>
      <t>Exposures with original maturity of three months or less (</t>
    </r>
    <r>
      <rPr>
        <b/>
        <sz val="10"/>
        <rFont val="Arial"/>
        <family val="2"/>
      </rPr>
      <t>in domestic currency</t>
    </r>
    <r>
      <rPr>
        <b/>
        <sz val="10"/>
        <color indexed="8"/>
        <rFont val="Arial"/>
        <family val="2"/>
      </rPr>
      <t>):</t>
    </r>
  </si>
  <si>
    <t>6.2.1</t>
  </si>
  <si>
    <r>
      <t>Exposures with original maturity of three months or less (</t>
    </r>
    <r>
      <rPr>
        <b/>
        <i/>
        <sz val="10"/>
        <rFont val="Arial"/>
        <family val="2"/>
      </rPr>
      <t>in foreign currency</t>
    </r>
    <r>
      <rPr>
        <b/>
        <i/>
        <sz val="10"/>
        <color indexed="8"/>
        <rFont val="Arial"/>
        <family val="2"/>
      </rPr>
      <t>):</t>
    </r>
  </si>
  <si>
    <t>6.3.1</t>
  </si>
  <si>
    <t>6.3.2</t>
  </si>
  <si>
    <t>6.3.3</t>
  </si>
  <si>
    <t>6.3.4</t>
  </si>
  <si>
    <t>6.3.5</t>
  </si>
  <si>
    <t>6.3.6</t>
  </si>
  <si>
    <t>Claims on Securities Firm</t>
  </si>
  <si>
    <t>7.1.1</t>
  </si>
  <si>
    <t>7.1.2</t>
  </si>
  <si>
    <t>7.1.3</t>
  </si>
  <si>
    <t>7.1.4</t>
  </si>
  <si>
    <t>7.1.5</t>
  </si>
  <si>
    <t>Below BB-</t>
  </si>
  <si>
    <t>7.1.6</t>
  </si>
  <si>
    <t>Claims on Corporates</t>
  </si>
  <si>
    <t>Credit Assessment</t>
  </si>
  <si>
    <t>Collective Investment Scheme Exposures</t>
  </si>
  <si>
    <t>Investments (Shares and Securities)</t>
  </si>
  <si>
    <t>10.1.1</t>
  </si>
  <si>
    <t>10.1.2</t>
  </si>
  <si>
    <t>Foreign Securities</t>
  </si>
  <si>
    <t>Other Investments</t>
  </si>
  <si>
    <t>Securitizations</t>
  </si>
  <si>
    <t>11.1.1</t>
  </si>
  <si>
    <t>AAA to AA- (A-1/P-1)</t>
  </si>
  <si>
    <t>11.1.2</t>
  </si>
  <si>
    <t>A+ to A- (A-2/P-2)</t>
  </si>
  <si>
    <t>11.1.3</t>
  </si>
  <si>
    <t>BBB+ to BBB- (A-3/P-3)</t>
  </si>
  <si>
    <t>11.1.4</t>
  </si>
  <si>
    <t>11.1.5</t>
  </si>
  <si>
    <t>Deduction</t>
  </si>
  <si>
    <t>Small Business</t>
  </si>
  <si>
    <t>Other Retail Exposures</t>
  </si>
  <si>
    <t>Commercial Mortgages</t>
  </si>
  <si>
    <t>Past Due Exposures (Over 90 days)</t>
  </si>
  <si>
    <t>Secured and Past Due (Over 90 days)</t>
  </si>
  <si>
    <t>15.1.1</t>
  </si>
  <si>
    <t>15.1.2</t>
  </si>
  <si>
    <t>15.1.3</t>
  </si>
  <si>
    <t>15.1.4</t>
  </si>
  <si>
    <t>Risk Weight 50%</t>
  </si>
  <si>
    <t>Risk Weight 75%</t>
  </si>
  <si>
    <t>Unsecured and Past Due (Over 90 days)</t>
  </si>
  <si>
    <t>15.2.1</t>
  </si>
  <si>
    <t>Risk Weight 100%</t>
  </si>
  <si>
    <t>15.2.2</t>
  </si>
  <si>
    <t>Other Exposures which are not Past Due Exposures</t>
  </si>
  <si>
    <t>Exposures to Individuals not elsewhere reported</t>
  </si>
  <si>
    <t>Investments in equity or other capital instruments issued by financial sector entities (other than those subject to capital deduction or 250% risk weight)</t>
  </si>
  <si>
    <t>Premises plant and equipment, other fixed assets for own use, and other interest in land</t>
  </si>
  <si>
    <t>Investments in capital instruments issued by financial sector entities (other than those subject to capital deduction)</t>
  </si>
  <si>
    <t>High Risk Assets</t>
  </si>
  <si>
    <t>Other on-balance sheet exposures which are not elsewhere reported</t>
  </si>
  <si>
    <t>TOTAL ON BALANCE SHEET CREDIT RISK ASSETS</t>
  </si>
  <si>
    <t>Domestic Currency</t>
  </si>
  <si>
    <t>Corporates</t>
  </si>
  <si>
    <t>Past Due (net of Specific Provisions)</t>
  </si>
  <si>
    <t>Risk Weight 150%</t>
  </si>
  <si>
    <t>Specific Provisions &lt; 20%</t>
  </si>
  <si>
    <t>Return to Shareholders:</t>
  </si>
  <si>
    <t xml:space="preserve">DURATION SUMMARY </t>
  </si>
  <si>
    <t>(mmmyy)</t>
  </si>
  <si>
    <t>(Based upon the BIS Standard Approach to Measuring Interest-Rate Risk)</t>
  </si>
  <si>
    <t>(figures in Thousands)</t>
  </si>
  <si>
    <t>Time-band</t>
  </si>
  <si>
    <t>Middle of Time-band</t>
  </si>
  <si>
    <t>Proxy of Modified Duration*</t>
  </si>
  <si>
    <t>Assumed Change in Yield (in bp)</t>
  </si>
  <si>
    <t>Repricing Gap</t>
  </si>
  <si>
    <t>Change in Value **</t>
  </si>
  <si>
    <t>&lt; 1 month</t>
  </si>
  <si>
    <t>1 - 3 months</t>
  </si>
  <si>
    <t>3 - 6 months</t>
  </si>
  <si>
    <t>6 - 12 months</t>
  </si>
  <si>
    <t>1 - 5 years</t>
  </si>
  <si>
    <t>Over 5 years</t>
  </si>
  <si>
    <t xml:space="preserve">Non-interest Bearing </t>
  </si>
  <si>
    <t>Current Capital Levels</t>
  </si>
  <si>
    <t>Impact of Stress Test</t>
  </si>
  <si>
    <r>
      <rPr>
        <b/>
        <sz val="11"/>
        <color indexed="8"/>
        <rFont val="Book Antiqua"/>
        <family val="1"/>
      </rPr>
      <t>Adjusted</t>
    </r>
    <r>
      <rPr>
        <sz val="11"/>
        <color indexed="8"/>
        <rFont val="Book Antiqua"/>
        <family val="1"/>
      </rPr>
      <t xml:space="preserve"> Capital Levels</t>
    </r>
  </si>
  <si>
    <t xml:space="preserve">* Duration proxy is based upon an assumed position at the midpoint of each time band yeilding 4.75% and </t>
  </si>
  <si>
    <t xml:space="preserve">5.50%, and assuming a 100 basis-point and 200 basis-point parallel shift of the yield curve for Bahamian </t>
  </si>
  <si>
    <t>Dollars (B$) and Foreign Currency (F/C), respectively.  (calculated in years)</t>
  </si>
  <si>
    <t xml:space="preserve">** Change in Value provides an estimate of the change in the market value of equity in response to a 100 </t>
  </si>
  <si>
    <t>basis-point and 200 basis-point shift in the yield curve.</t>
  </si>
  <si>
    <r>
      <t xml:space="preserve">--- Total represents the impact the weighted position would have on the </t>
    </r>
    <r>
      <rPr>
        <b/>
        <sz val="10"/>
        <rFont val="Garamond"/>
        <family val="1"/>
      </rPr>
      <t>banking book</t>
    </r>
    <r>
      <rPr>
        <sz val="10"/>
        <rFont val="Garamond"/>
        <family val="1"/>
      </rPr>
      <t xml:space="preserve"> of the licensee to </t>
    </r>
  </si>
  <si>
    <t>capital.</t>
  </si>
  <si>
    <t xml:space="preserve">Cash-Flow Forecast: Baseline Scenario </t>
  </si>
  <si>
    <t xml:space="preserve">Licensee Name: </t>
  </si>
  <si>
    <t>&lt; 1 Mo.</t>
  </si>
  <si>
    <t>1-3 Mo.</t>
  </si>
  <si>
    <t>3-6 Mo.</t>
  </si>
  <si>
    <t>6-12 Mo.</t>
  </si>
  <si>
    <t>1-5 Yr.</t>
  </si>
  <si>
    <t>&gt; 5 Yr.</t>
  </si>
  <si>
    <t>Inflows:</t>
  </si>
  <si>
    <t>Adjustment - Notes and Coin</t>
  </si>
  <si>
    <t>Adjustment - Deposits with CBOB</t>
  </si>
  <si>
    <t>Adjustment - Government securities</t>
  </si>
  <si>
    <r>
      <t xml:space="preserve">of which:  </t>
    </r>
    <r>
      <rPr>
        <b/>
        <i/>
        <sz val="10"/>
        <rFont val="Book Antiqua"/>
        <family val="1"/>
      </rPr>
      <t>T-Bills (Form 2)</t>
    </r>
  </si>
  <si>
    <t xml:space="preserve">   Registered Stock (Form 2)</t>
  </si>
  <si>
    <t>Adjustment - Loans</t>
  </si>
  <si>
    <t xml:space="preserve">       Total Adjustments:</t>
  </si>
  <si>
    <t xml:space="preserve">     TOTAL (Inflows + Adj.)</t>
  </si>
  <si>
    <t>Outflows:</t>
  </si>
  <si>
    <t>Adjustment - Total Deposits</t>
  </si>
  <si>
    <r>
      <t xml:space="preserve">of which: </t>
    </r>
    <r>
      <rPr>
        <b/>
        <i/>
        <sz val="10"/>
        <rFont val="Book Antiqua"/>
        <family val="1"/>
      </rPr>
      <t>Cheque Accounts (Form 1)</t>
    </r>
  </si>
  <si>
    <t xml:space="preserve">  Savings Accounts (Form 1)</t>
  </si>
  <si>
    <t xml:space="preserve">  Other deposits</t>
  </si>
  <si>
    <t xml:space="preserve">     TOTAL (Outflows + Adj.)</t>
  </si>
  <si>
    <t>Net Inflow (Outflow):</t>
  </si>
  <si>
    <t>Cumulative Net Inflow (Outflow):</t>
  </si>
  <si>
    <t>Assumptions:</t>
  </si>
  <si>
    <t>Inflows</t>
  </si>
  <si>
    <t xml:space="preserve">Notes and Coin </t>
  </si>
  <si>
    <t>Deposits with CBOB</t>
  </si>
  <si>
    <t>Treasury Bills</t>
  </si>
  <si>
    <t>Government Registered Stock</t>
  </si>
  <si>
    <t xml:space="preserve">Loans </t>
  </si>
  <si>
    <t>Market Placements</t>
  </si>
  <si>
    <t>Outflows</t>
  </si>
  <si>
    <t xml:space="preserve">Cheque Deposits </t>
  </si>
  <si>
    <t>Other Deposits</t>
  </si>
  <si>
    <r>
      <t xml:space="preserve">Weighting Factor    </t>
    </r>
    <r>
      <rPr>
        <sz val="11"/>
        <rFont val="Book Antiqua"/>
        <family val="1"/>
      </rPr>
      <t xml:space="preserve"> (in %)</t>
    </r>
  </si>
  <si>
    <t>Date signed:</t>
  </si>
  <si>
    <t>3.3.1</t>
  </si>
  <si>
    <t>3.3.2</t>
  </si>
  <si>
    <t>3.3.3</t>
  </si>
  <si>
    <t>3.3.4</t>
  </si>
  <si>
    <t>3.3.5</t>
  </si>
  <si>
    <t>3.3.6</t>
  </si>
  <si>
    <t>Other Governments and Central Banks</t>
  </si>
  <si>
    <t>13.2.1</t>
  </si>
  <si>
    <t>13.2.2</t>
  </si>
  <si>
    <r>
      <t xml:space="preserve">Secured </t>
    </r>
    <r>
      <rPr>
        <sz val="10"/>
        <color rgb="FFFF0000"/>
        <rFont val="Arial"/>
        <family val="2"/>
      </rPr>
      <t/>
    </r>
  </si>
  <si>
    <t>Secured</t>
  </si>
  <si>
    <t>National Treatment - The Bahamas only</t>
  </si>
  <si>
    <t>Retail Portfolio</t>
  </si>
  <si>
    <r>
      <rPr>
        <i/>
        <sz val="10"/>
        <rFont val="Arial"/>
        <family val="2"/>
      </rPr>
      <t>of which:</t>
    </r>
    <r>
      <rPr>
        <sz val="10"/>
        <rFont val="Arial"/>
        <family val="2"/>
      </rPr>
      <t xml:space="preserve"> Past Due</t>
    </r>
  </si>
  <si>
    <r>
      <rPr>
        <i/>
        <sz val="10"/>
        <rFont val="Arial"/>
        <family val="2"/>
      </rPr>
      <t>of which:</t>
    </r>
    <r>
      <rPr>
        <sz val="10"/>
        <rFont val="Arial"/>
        <family val="2"/>
      </rPr>
      <t xml:space="preserve"> Specific Provisions</t>
    </r>
  </si>
  <si>
    <r>
      <t xml:space="preserve">Specific Provisions </t>
    </r>
    <r>
      <rPr>
        <sz val="10"/>
        <rFont val="Calibri"/>
        <family val="2"/>
      </rPr>
      <t>≥</t>
    </r>
    <r>
      <rPr>
        <sz val="10"/>
        <rFont val="Arial"/>
        <family val="2"/>
      </rPr>
      <t xml:space="preserve"> 20%</t>
    </r>
  </si>
  <si>
    <t>Total Gross Income ($000s)</t>
  </si>
  <si>
    <t>Total Gross Income     ($000s)</t>
  </si>
  <si>
    <t>BB+ to BB-</t>
  </si>
  <si>
    <t>11.1.6</t>
  </si>
  <si>
    <t>Disclosed Reserves &amp; Accumulated Other Comprehensive Income (inclusive of interim other comprehensive income)</t>
  </si>
  <si>
    <t>Beginning Retained Earnings</t>
  </si>
  <si>
    <t>Current Year Net Profit (Loss)</t>
  </si>
  <si>
    <t>Ending Retained Earnings</t>
  </si>
  <si>
    <t>4a.</t>
  </si>
  <si>
    <t>4b.</t>
  </si>
  <si>
    <t>Exposures Collateralized by Cash Deposits</t>
  </si>
  <si>
    <t>2.2.1</t>
  </si>
  <si>
    <t>2.2.2</t>
  </si>
  <si>
    <t>2.2.3</t>
  </si>
  <si>
    <t>2.2.4</t>
  </si>
  <si>
    <t>2.2.5</t>
  </si>
  <si>
    <t>2.2.6</t>
  </si>
  <si>
    <t>Validation check between Total Assets (Form 2) and row G274</t>
  </si>
  <si>
    <r>
      <rPr>
        <b/>
        <sz val="10"/>
        <rFont val="Arial"/>
        <family val="2"/>
      </rPr>
      <t>NOTE:</t>
    </r>
    <r>
      <rPr>
        <sz val="10"/>
        <rFont val="Arial"/>
        <family val="2"/>
      </rPr>
      <t xml:space="preserve"> Licensees are required to complete </t>
    </r>
    <r>
      <rPr>
        <b/>
        <u/>
        <sz val="10"/>
        <rFont val="Arial"/>
        <family val="2"/>
      </rPr>
      <t>ONLY</t>
    </r>
    <r>
      <rPr>
        <sz val="10"/>
        <rFont val="Arial"/>
        <family val="2"/>
      </rPr>
      <t xml:space="preserve"> one section below, either section B) - Basic Indicator Approach or section C) - Standardised Approach.</t>
    </r>
  </si>
  <si>
    <t>Significant capital investments in Additional Tier 1 of banking, financial and insurance entities (outside the scope of regulatory consolidation and the bank owns more than 10% of the issued common share capital of the enitity or where the entity is an affiliate of the bank)</t>
  </si>
  <si>
    <t>a)  Head Office, Subsidiaries, Branches or Affiliates</t>
  </si>
  <si>
    <t>Corporations</t>
  </si>
  <si>
    <t>Individuals</t>
  </si>
  <si>
    <t>Mortgages - Residential or Commercial</t>
  </si>
  <si>
    <t>Head Office, Subsidiaries, Branches or Affiliates</t>
  </si>
  <si>
    <t>Custody Fee Income</t>
  </si>
  <si>
    <t>Asset Management Fee Income</t>
  </si>
  <si>
    <t>SLA or Retrocession Fee Income</t>
  </si>
  <si>
    <t>Extraordinary Gain</t>
  </si>
  <si>
    <t>SLA Fee Expense</t>
  </si>
  <si>
    <r>
      <t xml:space="preserve">“assets under administration” </t>
    </r>
    <r>
      <rPr>
        <sz val="10"/>
        <rFont val="Arial"/>
        <family val="2"/>
      </rPr>
      <t xml:space="preserve">means </t>
    </r>
    <r>
      <rPr>
        <b/>
        <u/>
        <sz val="10"/>
        <rFont val="Arial"/>
        <family val="2"/>
      </rPr>
      <t>all</t>
    </r>
    <r>
      <rPr>
        <sz val="10"/>
        <rFont val="Arial"/>
        <family val="2"/>
      </rPr>
      <t xml:space="preserve"> assets that are managed by a bank or financial institution on behalf of clients.  Assets under administration are beneficially owned by clients. For example: assets within a Trust structure held with External Asset Managers.</t>
    </r>
  </si>
  <si>
    <r>
      <t xml:space="preserve">“assets under management” </t>
    </r>
    <r>
      <rPr>
        <sz val="10"/>
        <rFont val="Arial"/>
        <family val="2"/>
      </rPr>
      <t>means the 'securities portfolios' with respect to which an adviser (or investment company) provides continuous, regular and active superviosry or management services.  For example:  assets held under a discretionary or advisory investment portfolio where the Bahamian entity provides the investment management or advisory services.</t>
    </r>
  </si>
  <si>
    <r>
      <t xml:space="preserve">“assets under custody” </t>
    </r>
    <r>
      <rPr>
        <sz val="10"/>
        <rFont val="Arial"/>
        <family val="2"/>
      </rPr>
      <t>means client funds or securities, held in ‘custody’ directly or indirectly by an advisor (or investment company) on their behalf, or where the adviser (or investment company) has any authority to obtain possession of them. For example: assets physically custodied inThe Bahamas.</t>
    </r>
  </si>
  <si>
    <t>Intangible assets and goodwill</t>
  </si>
  <si>
    <t>Operational/Extraordinary Loss</t>
  </si>
  <si>
    <t>Trust &amp; Administration Fee Income</t>
  </si>
  <si>
    <t>Efficiency Ratios (Non-Interest Expense/Total Operating Income)</t>
  </si>
  <si>
    <t>Swaps</t>
  </si>
  <si>
    <r>
      <rPr>
        <b/>
        <i/>
        <sz val="10"/>
        <rFont val="Arial"/>
        <family val="2"/>
      </rPr>
      <t>of which:</t>
    </r>
    <r>
      <rPr>
        <i/>
        <sz val="10"/>
        <rFont val="Arial"/>
        <family val="2"/>
      </rPr>
      <t xml:space="preserve"> Local Expenses</t>
    </r>
  </si>
</sst>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41" formatCode="_-* #,##0_-;\-* #,##0_-;_-* &quot;-&quot;_-;_-@_-"/>
    <numFmt numFmtId="43" formatCode="_-* #,##0.00_-;\-* #,##0.00_-;_-* &quot;-&quot;??_-;_-@_-"/>
    <numFmt numFmtId="164" formatCode="&quot;$&quot;#,##0_);\(&quot;$&quot;#,##0\)"/>
    <numFmt numFmtId="165" formatCode="&quot;$&quot;#,##0_);[Red]\(&quot;$&quot;#,##0\)"/>
    <numFmt numFmtId="166" formatCode="_-&quot;€&quot;* #,##0.00_-;\-&quot;€&quot;* #,##0.00_-;_-&quot;€&quot;* &quot;-&quot;??_-;_-@_-"/>
    <numFmt numFmtId="167" formatCode="mmmyy"/>
    <numFmt numFmtId="168" formatCode="#,##0_ ;\-#,##0\ "/>
    <numFmt numFmtId="169" formatCode="0.0"/>
    <numFmt numFmtId="170" formatCode="dd/mm/yyyy;@"/>
    <numFmt numFmtId="171" formatCode="_-* #,##0_-;\-* #,##0_-;_-* &quot;-&quot;??_-;_-@_-"/>
    <numFmt numFmtId="172" formatCode="General_)"/>
    <numFmt numFmtId="173" formatCode="0.0%"/>
    <numFmt numFmtId="174" formatCode="yyyy\-mm\-dd;@"/>
    <numFmt numFmtId="175" formatCode="#,##0;[Red]#,##0"/>
    <numFmt numFmtId="176" formatCode="&quot;$&quot;#,##0.00"/>
    <numFmt numFmtId="177" formatCode="#,##0.00_ ;\-#,##0.00\ "/>
    <numFmt numFmtId="178" formatCode="#,##0.0"/>
    <numFmt numFmtId="179" formatCode="#,##0_ ;[Red]\-#,##0\ "/>
    <numFmt numFmtId="180" formatCode="#,##0.000_ ;[Red]\-#,##0.000\ "/>
    <numFmt numFmtId="181" formatCode="#,##0.00_ ;[Red]\-#,##0.00\ "/>
    <numFmt numFmtId="182" formatCode="0.00_);\(0.00\)"/>
    <numFmt numFmtId="183" formatCode="_(* #,##0_);_(* \(#,##0\);_(* &quot;-&quot;??_);_(@_)"/>
    <numFmt numFmtId="184" formatCode="0_ ;[Red]\-0\ "/>
  </numFmts>
  <fonts count="128" x14ac:knownFonts="1">
    <font>
      <sz val="11"/>
      <color theme="1"/>
      <name val="Calibri"/>
      <family val="2"/>
      <scheme val="minor"/>
    </font>
    <font>
      <sz val="10"/>
      <name val="MS Sans Serif"/>
      <family val="2"/>
    </font>
    <font>
      <sz val="12"/>
      <name val="Garamond"/>
      <family val="1"/>
    </font>
    <font>
      <sz val="10"/>
      <name val="Arial"/>
      <family val="2"/>
    </font>
    <font>
      <b/>
      <sz val="12"/>
      <name val="Garamond"/>
      <family val="1"/>
    </font>
    <font>
      <b/>
      <i/>
      <sz val="10"/>
      <name val="Arial"/>
      <family val="2"/>
    </font>
    <font>
      <b/>
      <sz val="10"/>
      <name val="Arial"/>
      <family val="2"/>
    </font>
    <font>
      <b/>
      <sz val="12"/>
      <name val="Arial"/>
      <family val="2"/>
    </font>
    <font>
      <sz val="12"/>
      <name val="Arial"/>
      <family val="2"/>
    </font>
    <font>
      <i/>
      <sz val="10"/>
      <name val="Arial"/>
      <family val="2"/>
    </font>
    <font>
      <b/>
      <sz val="11"/>
      <name val="Arial"/>
      <family val="2"/>
    </font>
    <font>
      <sz val="11"/>
      <name val="Arial"/>
      <family val="2"/>
    </font>
    <font>
      <sz val="10"/>
      <name val="Garamond"/>
      <family val="1"/>
    </font>
    <font>
      <sz val="9"/>
      <name val="Arial"/>
      <family val="2"/>
    </font>
    <font>
      <sz val="8"/>
      <name val="Arial"/>
      <family val="2"/>
    </font>
    <font>
      <b/>
      <sz val="9"/>
      <name val="Arial"/>
      <family val="2"/>
    </font>
    <font>
      <b/>
      <sz val="16"/>
      <name val="Arial"/>
      <family val="2"/>
    </font>
    <font>
      <b/>
      <sz val="8"/>
      <name val="Arial"/>
      <family val="2"/>
    </font>
    <font>
      <b/>
      <sz val="11"/>
      <color indexed="10"/>
      <name val="Calibri"/>
      <family val="2"/>
    </font>
    <font>
      <sz val="7"/>
      <name val="Arial"/>
      <family val="2"/>
    </font>
    <font>
      <b/>
      <u/>
      <sz val="8"/>
      <name val="Arial"/>
      <family val="2"/>
    </font>
    <font>
      <b/>
      <sz val="17"/>
      <name val="Garamond"/>
      <family val="1"/>
    </font>
    <font>
      <b/>
      <sz val="12"/>
      <color indexed="10"/>
      <name val="Arial"/>
      <family val="2"/>
    </font>
    <font>
      <b/>
      <sz val="10"/>
      <color indexed="8"/>
      <name val="Arial"/>
      <family val="2"/>
    </font>
    <font>
      <sz val="10"/>
      <color indexed="8"/>
      <name val="Arial"/>
      <family val="2"/>
    </font>
    <font>
      <sz val="10"/>
      <name val="Courier"/>
      <family val="3"/>
    </font>
    <font>
      <sz val="10"/>
      <name val="Times New Roman"/>
      <family val="1"/>
    </font>
    <font>
      <u/>
      <sz val="10"/>
      <name val="Arial"/>
      <family val="2"/>
    </font>
    <font>
      <b/>
      <sz val="18"/>
      <name val="Arial"/>
      <family val="2"/>
    </font>
    <font>
      <b/>
      <sz val="17"/>
      <name val="Arial"/>
      <family val="2"/>
    </font>
    <font>
      <sz val="10"/>
      <color indexed="10"/>
      <name val="Arial"/>
      <family val="2"/>
    </font>
    <font>
      <i/>
      <sz val="10"/>
      <color indexed="8"/>
      <name val="Arial"/>
      <family val="2"/>
    </font>
    <font>
      <b/>
      <sz val="14"/>
      <name val="Arial"/>
      <family val="2"/>
    </font>
    <font>
      <b/>
      <sz val="14"/>
      <color indexed="8"/>
      <name val="Arial"/>
      <family val="2"/>
    </font>
    <font>
      <sz val="10"/>
      <color indexed="18"/>
      <name val="Arial"/>
      <family val="2"/>
    </font>
    <font>
      <sz val="10"/>
      <color indexed="9"/>
      <name val="Arial"/>
      <family val="2"/>
    </font>
    <font>
      <sz val="11"/>
      <color theme="1"/>
      <name val="Calibri"/>
      <family val="2"/>
      <scheme val="minor"/>
    </font>
    <font>
      <b/>
      <sz val="11"/>
      <color theme="0"/>
      <name val="Calibri"/>
      <family val="2"/>
      <scheme val="minor"/>
    </font>
    <font>
      <b/>
      <sz val="11"/>
      <color theme="1"/>
      <name val="Calibri"/>
      <family val="2"/>
      <scheme val="minor"/>
    </font>
    <font>
      <b/>
      <sz val="11"/>
      <color rgb="FF000000"/>
      <name val="Arial"/>
      <family val="2"/>
    </font>
    <font>
      <b/>
      <sz val="10"/>
      <color rgb="FFFFFFFF"/>
      <name val="Arial"/>
      <family val="2"/>
    </font>
    <font>
      <sz val="10"/>
      <color rgb="FFFFFFFF"/>
      <name val="Arial"/>
      <family val="2"/>
    </font>
    <font>
      <sz val="10"/>
      <color rgb="FF000000"/>
      <name val="Arial"/>
      <family val="2"/>
    </font>
    <font>
      <b/>
      <sz val="10"/>
      <color rgb="FF000000"/>
      <name val="Arial"/>
      <family val="2"/>
    </font>
    <font>
      <sz val="8"/>
      <color rgb="FF0000FF"/>
      <name val="Arial"/>
      <family val="2"/>
    </font>
    <font>
      <sz val="8"/>
      <color theme="1"/>
      <name val="Arial"/>
      <family val="2"/>
    </font>
    <font>
      <b/>
      <sz val="12"/>
      <color rgb="FF000000"/>
      <name val="Arial"/>
      <family val="2"/>
    </font>
    <font>
      <sz val="12"/>
      <color rgb="FFFFFFFF"/>
      <name val="Arial"/>
      <family val="2"/>
    </font>
    <font>
      <b/>
      <sz val="12"/>
      <color rgb="FFFFFFFF"/>
      <name val="Arial"/>
      <family val="2"/>
    </font>
    <font>
      <sz val="10"/>
      <color rgb="FFFF0000"/>
      <name val="Arial"/>
      <family val="2"/>
    </font>
    <font>
      <b/>
      <sz val="10"/>
      <color rgb="FFFF0000"/>
      <name val="Arial"/>
      <family val="2"/>
    </font>
    <font>
      <sz val="11"/>
      <color theme="1"/>
      <name val="Arial"/>
      <family val="2"/>
    </font>
    <font>
      <i/>
      <sz val="11"/>
      <color theme="1"/>
      <name val="Calibri"/>
      <family val="2"/>
      <scheme val="minor"/>
    </font>
    <font>
      <b/>
      <i/>
      <sz val="10"/>
      <color theme="0"/>
      <name val="Arial"/>
      <family val="2"/>
    </font>
    <font>
      <sz val="11"/>
      <name val="Calibri"/>
      <family val="2"/>
      <scheme val="minor"/>
    </font>
    <font>
      <sz val="10"/>
      <color theme="1"/>
      <name val="Arial"/>
      <family val="2"/>
    </font>
    <font>
      <b/>
      <sz val="10"/>
      <color theme="1"/>
      <name val="Arial"/>
      <family val="2"/>
    </font>
    <font>
      <sz val="10"/>
      <color rgb="FF0000FF"/>
      <name val="Arial"/>
      <family val="2"/>
    </font>
    <font>
      <sz val="11"/>
      <color rgb="FF000000"/>
      <name val="Arial"/>
      <family val="2"/>
    </font>
    <font>
      <b/>
      <sz val="10"/>
      <color rgb="FF993366"/>
      <name val="Arial"/>
      <family val="2"/>
    </font>
    <font>
      <b/>
      <sz val="10"/>
      <color rgb="FF333399"/>
      <name val="Arial"/>
      <family val="2"/>
    </font>
    <font>
      <b/>
      <sz val="10"/>
      <color rgb="FF0000FF"/>
      <name val="Arial"/>
      <family val="2"/>
    </font>
    <font>
      <b/>
      <sz val="12"/>
      <color rgb="FFC00000"/>
      <name val="Arial"/>
      <family val="2"/>
    </font>
    <font>
      <b/>
      <sz val="12"/>
      <color rgb="FFFF0000"/>
      <name val="Arial"/>
      <family val="2"/>
    </font>
    <font>
      <b/>
      <sz val="20"/>
      <name val="Arial"/>
      <family val="2"/>
    </font>
    <font>
      <i/>
      <sz val="10"/>
      <color theme="1"/>
      <name val="Arial"/>
      <family val="2"/>
    </font>
    <font>
      <i/>
      <sz val="10"/>
      <color rgb="FF000000"/>
      <name val="Arial"/>
      <family val="2"/>
    </font>
    <font>
      <b/>
      <sz val="10"/>
      <color rgb="FFC00000"/>
      <name val="Arial"/>
      <family val="2"/>
    </font>
    <font>
      <b/>
      <sz val="10"/>
      <color indexed="10"/>
      <name val="Arial"/>
      <family val="2"/>
    </font>
    <font>
      <sz val="16"/>
      <name val="Arial"/>
      <family val="2"/>
    </font>
    <font>
      <sz val="17"/>
      <name val="Arial"/>
      <family val="2"/>
    </font>
    <font>
      <b/>
      <i/>
      <sz val="10"/>
      <color theme="1"/>
      <name val="Arial"/>
      <family val="2"/>
    </font>
    <font>
      <sz val="10"/>
      <color theme="9"/>
      <name val="Arial"/>
      <family val="2"/>
    </font>
    <font>
      <b/>
      <i/>
      <sz val="10"/>
      <color rgb="FFFF0000"/>
      <name val="Arial"/>
      <family val="2"/>
    </font>
    <font>
      <b/>
      <i/>
      <sz val="12"/>
      <color rgb="FFFF0000"/>
      <name val="Arial"/>
      <family val="2"/>
    </font>
    <font>
      <b/>
      <vertAlign val="superscript"/>
      <sz val="10"/>
      <color indexed="8"/>
      <name val="Arial"/>
      <family val="2"/>
    </font>
    <font>
      <b/>
      <i/>
      <sz val="12"/>
      <name val="Arial"/>
      <family val="2"/>
    </font>
    <font>
      <b/>
      <u/>
      <sz val="10"/>
      <name val="Arial"/>
      <family val="2"/>
    </font>
    <font>
      <b/>
      <sz val="10"/>
      <color theme="0"/>
      <name val="Arial"/>
      <family val="2"/>
    </font>
    <font>
      <b/>
      <i/>
      <vertAlign val="superscript"/>
      <sz val="10"/>
      <name val="Arial"/>
      <family val="2"/>
    </font>
    <font>
      <b/>
      <sz val="12"/>
      <color indexed="8"/>
      <name val="Arial"/>
      <family val="2"/>
    </font>
    <font>
      <b/>
      <sz val="11"/>
      <color theme="1"/>
      <name val="Arial"/>
      <family val="2"/>
    </font>
    <font>
      <sz val="10"/>
      <name val="Arial"/>
      <family val="2"/>
    </font>
    <font>
      <sz val="10"/>
      <name val="Tahoma"/>
      <family val="2"/>
    </font>
    <font>
      <b/>
      <i/>
      <sz val="10"/>
      <color indexed="8"/>
      <name val="Arial"/>
      <family val="2"/>
    </font>
    <font>
      <sz val="20"/>
      <name val="Garamond"/>
      <family val="1"/>
    </font>
    <font>
      <b/>
      <sz val="18"/>
      <color indexed="8"/>
      <name val="Garamond"/>
      <family val="1"/>
    </font>
    <font>
      <b/>
      <sz val="20"/>
      <color indexed="8"/>
      <name val="Garamond"/>
      <family val="1"/>
    </font>
    <font>
      <b/>
      <sz val="12"/>
      <color indexed="8"/>
      <name val="Garamond"/>
      <family val="1"/>
    </font>
    <font>
      <b/>
      <sz val="12"/>
      <color rgb="FFC00000"/>
      <name val="Garamond"/>
      <family val="1"/>
    </font>
    <font>
      <b/>
      <sz val="12"/>
      <color indexed="12"/>
      <name val="Garamond"/>
      <family val="1"/>
    </font>
    <font>
      <b/>
      <sz val="12"/>
      <color indexed="61"/>
      <name val="Garamond"/>
      <family val="1"/>
    </font>
    <font>
      <b/>
      <sz val="11"/>
      <name val="Garamond"/>
      <family val="1"/>
    </font>
    <font>
      <b/>
      <sz val="11"/>
      <color indexed="12"/>
      <name val="Garamond"/>
      <family val="1"/>
    </font>
    <font>
      <sz val="11"/>
      <name val="Garamond"/>
      <family val="1"/>
    </font>
    <font>
      <b/>
      <sz val="11"/>
      <color indexed="8"/>
      <name val="Garamond"/>
      <family val="1"/>
    </font>
    <font>
      <sz val="11"/>
      <color indexed="8"/>
      <name val="Garamond"/>
      <family val="1"/>
    </font>
    <font>
      <b/>
      <sz val="14"/>
      <color indexed="61"/>
      <name val="Garamond"/>
      <family val="1"/>
    </font>
    <font>
      <b/>
      <u/>
      <sz val="11"/>
      <color rgb="FF000000"/>
      <name val="Arial Narrow"/>
      <family val="2"/>
    </font>
    <font>
      <sz val="11"/>
      <color rgb="FF000000"/>
      <name val="Arial Narrow"/>
      <family val="2"/>
    </font>
    <font>
      <b/>
      <sz val="11"/>
      <color rgb="FF000000"/>
      <name val="Arial Narrow"/>
      <family val="2"/>
    </font>
    <font>
      <b/>
      <sz val="13"/>
      <color theme="3"/>
      <name val="Calibri"/>
      <family val="2"/>
      <scheme val="minor"/>
    </font>
    <font>
      <sz val="11"/>
      <color theme="1"/>
      <name val="Calibri"/>
      <family val="2"/>
    </font>
    <font>
      <b/>
      <sz val="16"/>
      <name val="Garamond"/>
      <family val="1"/>
    </font>
    <font>
      <b/>
      <sz val="12"/>
      <color indexed="10"/>
      <name val="Garamond"/>
      <family val="1"/>
    </font>
    <font>
      <b/>
      <sz val="11"/>
      <color theme="1"/>
      <name val="Book Antiqua"/>
      <family val="1"/>
    </font>
    <font>
      <sz val="11"/>
      <color indexed="8"/>
      <name val="Book Antiqua"/>
      <family val="1"/>
    </font>
    <font>
      <sz val="11"/>
      <color theme="1"/>
      <name val="Book Antiqua"/>
      <family val="1"/>
    </font>
    <font>
      <sz val="11"/>
      <name val="Book Antiqua"/>
      <family val="1"/>
    </font>
    <font>
      <b/>
      <sz val="11"/>
      <name val="Book Antiqua"/>
      <family val="1"/>
    </font>
    <font>
      <sz val="10"/>
      <name val="Book Antiqua"/>
      <family val="1"/>
    </font>
    <font>
      <b/>
      <i/>
      <sz val="11"/>
      <color theme="1"/>
      <name val="Book Antiqua"/>
      <family val="1"/>
    </font>
    <font>
      <b/>
      <sz val="11"/>
      <color indexed="8"/>
      <name val="Book Antiqua"/>
      <family val="1"/>
    </font>
    <font>
      <b/>
      <sz val="10"/>
      <name val="Garamond"/>
      <family val="1"/>
    </font>
    <font>
      <b/>
      <sz val="14"/>
      <name val="Book Antiqua"/>
      <family val="1"/>
    </font>
    <font>
      <b/>
      <sz val="12"/>
      <name val="Book Antiqua"/>
      <family val="1"/>
    </font>
    <font>
      <b/>
      <sz val="10"/>
      <name val="Book Antiqua"/>
      <family val="1"/>
    </font>
    <font>
      <sz val="12"/>
      <name val="Book Antiqua"/>
      <family val="1"/>
    </font>
    <font>
      <b/>
      <sz val="12"/>
      <color indexed="8"/>
      <name val="Book Antiqua"/>
      <family val="1"/>
    </font>
    <font>
      <sz val="10"/>
      <color indexed="8"/>
      <name val="Book Antiqua"/>
      <family val="1"/>
    </font>
    <font>
      <b/>
      <sz val="10"/>
      <color indexed="9"/>
      <name val="Book Antiqua"/>
      <family val="1"/>
    </font>
    <font>
      <b/>
      <sz val="10"/>
      <color indexed="8"/>
      <name val="Book Antiqua"/>
      <family val="1"/>
    </font>
    <font>
      <i/>
      <sz val="10"/>
      <name val="Book Antiqua"/>
      <family val="1"/>
    </font>
    <font>
      <b/>
      <i/>
      <sz val="10"/>
      <name val="Book Antiqua"/>
      <family val="1"/>
    </font>
    <font>
      <i/>
      <sz val="10"/>
      <color indexed="8"/>
      <name val="Book Antiqua"/>
      <family val="1"/>
    </font>
    <font>
      <sz val="12"/>
      <color indexed="8"/>
      <name val="Book Antiqua"/>
      <family val="1"/>
    </font>
    <font>
      <sz val="10"/>
      <name val="Calibri"/>
      <family val="2"/>
    </font>
    <font>
      <i/>
      <sz val="10"/>
      <color rgb="FFFF0000"/>
      <name val="Arial"/>
      <family val="2"/>
    </font>
  </fonts>
  <fills count="30">
    <fill>
      <patternFill patternType="none"/>
    </fill>
    <fill>
      <patternFill patternType="gray125"/>
    </fill>
    <fill>
      <patternFill patternType="solid">
        <fgColor indexed="22"/>
        <bgColor indexed="64"/>
      </patternFill>
    </fill>
    <fill>
      <patternFill patternType="solid">
        <fgColor indexed="47"/>
        <bgColor indexed="64"/>
      </patternFill>
    </fill>
    <fill>
      <patternFill patternType="solid">
        <fgColor indexed="13"/>
        <bgColor indexed="64"/>
      </patternFill>
    </fill>
    <fill>
      <patternFill patternType="solid">
        <fgColor indexed="9"/>
        <bgColor indexed="64"/>
      </patternFill>
    </fill>
    <fill>
      <patternFill patternType="solid">
        <fgColor indexed="9"/>
        <bgColor indexed="8"/>
      </patternFill>
    </fill>
    <fill>
      <patternFill patternType="solid">
        <fgColor indexed="65"/>
        <bgColor indexed="8"/>
      </patternFill>
    </fill>
    <fill>
      <patternFill patternType="solid">
        <fgColor rgb="FFFFFF99"/>
        <bgColor rgb="FF000000"/>
      </patternFill>
    </fill>
    <fill>
      <patternFill patternType="solid">
        <fgColor rgb="FFFFFFFF"/>
        <bgColor rgb="FF000000"/>
      </patternFill>
    </fill>
    <fill>
      <patternFill patternType="solid">
        <fgColor rgb="FFD9D9D9"/>
        <bgColor rgb="FF000000"/>
      </patternFill>
    </fill>
    <fill>
      <patternFill patternType="solid">
        <fgColor theme="0" tint="-0.14999847407452621"/>
        <bgColor rgb="FF000000"/>
      </patternFill>
    </fill>
    <fill>
      <patternFill patternType="solid">
        <fgColor rgb="FFBFBFBF"/>
        <bgColor rgb="FF000000"/>
      </patternFill>
    </fill>
    <fill>
      <patternFill patternType="solid">
        <fgColor theme="5"/>
        <bgColor indexed="64"/>
      </patternFill>
    </fill>
    <fill>
      <patternFill patternType="solid">
        <fgColor theme="0" tint="-0.14999847407452621"/>
        <bgColor indexed="64"/>
      </patternFill>
    </fill>
    <fill>
      <patternFill patternType="solid">
        <fgColor theme="0"/>
        <bgColor indexed="64"/>
      </patternFill>
    </fill>
    <fill>
      <patternFill patternType="solid">
        <fgColor theme="0"/>
        <bgColor rgb="FF000000"/>
      </patternFill>
    </fill>
    <fill>
      <patternFill patternType="solid">
        <fgColor theme="0" tint="-4.9989318521683403E-2"/>
        <bgColor indexed="64"/>
      </patternFill>
    </fill>
    <fill>
      <patternFill patternType="solid">
        <fgColor theme="0"/>
        <bgColor indexed="9"/>
      </patternFill>
    </fill>
    <fill>
      <patternFill patternType="solid">
        <fgColor theme="0"/>
        <bgColor indexed="8"/>
      </patternFill>
    </fill>
    <fill>
      <patternFill patternType="solid">
        <fgColor theme="0" tint="-0.34998626667073579"/>
        <bgColor rgb="FF000000"/>
      </patternFill>
    </fill>
    <fill>
      <patternFill patternType="solid">
        <fgColor theme="0" tint="-0.249977111117893"/>
        <bgColor rgb="FF000000"/>
      </patternFill>
    </fill>
    <fill>
      <patternFill patternType="solid">
        <fgColor theme="0" tint="-0.34998626667073579"/>
        <bgColor indexed="64"/>
      </patternFill>
    </fill>
    <fill>
      <patternFill patternType="solid">
        <fgColor theme="0" tint="-0.249977111117893"/>
        <bgColor indexed="64"/>
      </patternFill>
    </fill>
    <fill>
      <patternFill patternType="solid">
        <fgColor theme="0" tint="-0.249977111117893"/>
        <bgColor indexed="22"/>
      </patternFill>
    </fill>
    <fill>
      <patternFill patternType="solid">
        <fgColor theme="0" tint="-0.499984740745262"/>
        <bgColor rgb="FF000000"/>
      </patternFill>
    </fill>
    <fill>
      <patternFill patternType="solid">
        <fgColor theme="0" tint="-0.499984740745262"/>
        <bgColor indexed="64"/>
      </patternFill>
    </fill>
    <fill>
      <patternFill patternType="solid">
        <fgColor rgb="FFA6A6A6"/>
        <bgColor rgb="FF000000"/>
      </patternFill>
    </fill>
    <fill>
      <patternFill patternType="solid">
        <fgColor rgb="FFFFFF00"/>
        <bgColor indexed="64"/>
      </patternFill>
    </fill>
    <fill>
      <patternFill patternType="solid">
        <fgColor theme="0" tint="-0.24994659260841701"/>
        <bgColor indexed="64"/>
      </patternFill>
    </fill>
  </fills>
  <borders count="6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top/>
      <bottom/>
      <diagonal/>
    </border>
    <border>
      <left/>
      <right style="medium">
        <color indexed="64"/>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bottom/>
      <diagonal/>
    </border>
    <border>
      <left/>
      <right/>
      <top style="thin">
        <color indexed="64"/>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medium">
        <color indexed="64"/>
      </left>
      <right style="thin">
        <color indexed="64"/>
      </right>
      <top/>
      <bottom/>
      <diagonal/>
    </border>
    <border>
      <left style="medium">
        <color indexed="64"/>
      </left>
      <right style="medium">
        <color indexed="64"/>
      </right>
      <top/>
      <bottom/>
      <diagonal/>
    </border>
    <border>
      <left style="medium">
        <color indexed="64"/>
      </left>
      <right/>
      <top/>
      <bottom style="thin">
        <color indexed="64"/>
      </bottom>
      <diagonal/>
    </border>
    <border>
      <left/>
      <right/>
      <top style="thin">
        <color theme="5"/>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5"/>
      </left>
      <right/>
      <top style="thin">
        <color theme="5"/>
      </top>
      <bottom/>
      <diagonal/>
    </border>
    <border>
      <left style="thin">
        <color rgb="FF000000"/>
      </left>
      <right/>
      <top style="thin">
        <color indexed="64"/>
      </top>
      <bottom style="thin">
        <color rgb="FF000000"/>
      </bottom>
      <diagonal/>
    </border>
    <border>
      <left/>
      <right/>
      <top style="thin">
        <color indexed="64"/>
      </top>
      <bottom style="thin">
        <color rgb="FF000000"/>
      </bottom>
      <diagonal/>
    </border>
    <border>
      <left/>
      <right style="thin">
        <color rgb="FF000000"/>
      </right>
      <top style="thin">
        <color indexed="64"/>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style="medium">
        <color indexed="64"/>
      </right>
      <top/>
      <bottom style="thin">
        <color indexed="64"/>
      </bottom>
      <diagonal/>
    </border>
    <border>
      <left/>
      <right style="medium">
        <color indexed="64"/>
      </right>
      <top style="thin">
        <color indexed="64"/>
      </top>
      <bottom/>
      <diagonal/>
    </border>
    <border>
      <left/>
      <right style="thin">
        <color indexed="64"/>
      </right>
      <top style="thin">
        <color indexed="64"/>
      </top>
      <bottom style="thin">
        <color rgb="FF000000"/>
      </bottom>
      <diagonal/>
    </border>
    <border>
      <left style="thin">
        <color rgb="FF000000"/>
      </left>
      <right style="thin">
        <color rgb="FF000000"/>
      </right>
      <top style="thin">
        <color indexed="64"/>
      </top>
      <bottom style="thin">
        <color indexed="64"/>
      </bottom>
      <diagonal/>
    </border>
    <border>
      <left style="medium">
        <color indexed="64"/>
      </left>
      <right style="thin">
        <color indexed="64"/>
      </right>
      <top/>
      <bottom style="medium">
        <color indexed="64"/>
      </bottom>
      <diagonal/>
    </border>
    <border>
      <left style="medium">
        <color indexed="64"/>
      </left>
      <right/>
      <top style="thin">
        <color indexed="64"/>
      </top>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thick">
        <color theme="4" tint="0.499984740745262"/>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top style="thin">
        <color indexed="64"/>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s>
  <cellStyleXfs count="29">
    <xf numFmtId="0" fontId="0" fillId="0" borderId="0"/>
    <xf numFmtId="43" fontId="36"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6" fontId="36" fillId="0" borderId="0" applyFont="0" applyFill="0" applyBorder="0" applyAlignment="0" applyProtection="0"/>
    <xf numFmtId="0" fontId="3" fillId="2" borderId="1" applyNumberFormat="0" applyFont="0" applyBorder="0" applyAlignment="0" applyProtection="0">
      <alignment horizontal="center"/>
    </xf>
    <xf numFmtId="3" fontId="3" fillId="3" borderId="1" applyFont="0" applyProtection="0">
      <alignment horizontal="right"/>
    </xf>
    <xf numFmtId="0" fontId="3" fillId="3" borderId="2" applyNumberFormat="0" applyFont="0" applyBorder="0" applyAlignment="0" applyProtection="0">
      <alignment horizontal="left"/>
    </xf>
    <xf numFmtId="174" fontId="3" fillId="4" borderId="1" applyFont="0" applyAlignment="0">
      <protection locked="0"/>
    </xf>
    <xf numFmtId="3" fontId="3" fillId="4" borderId="1" applyFont="0">
      <alignment horizontal="right"/>
      <protection locked="0"/>
    </xf>
    <xf numFmtId="0" fontId="3" fillId="0" borderId="0"/>
    <xf numFmtId="0" fontId="3" fillId="0" borderId="0"/>
    <xf numFmtId="0" fontId="3" fillId="0" borderId="0"/>
    <xf numFmtId="0" fontId="3" fillId="0" borderId="0"/>
    <xf numFmtId="0" fontId="8" fillId="0" borderId="0"/>
    <xf numFmtId="172" fontId="25" fillId="0" borderId="0"/>
    <xf numFmtId="0" fontId="1" fillId="0" borderId="0"/>
    <xf numFmtId="0" fontId="3" fillId="0" borderId="0"/>
    <xf numFmtId="0" fontId="3" fillId="0" borderId="0"/>
    <xf numFmtId="9" fontId="36" fillId="0" borderId="0" applyFont="0" applyFill="0" applyBorder="0" applyAlignment="0" applyProtection="0"/>
    <xf numFmtId="9" fontId="3" fillId="0" borderId="0" applyFont="0" applyFill="0" applyBorder="0" applyAlignment="0" applyProtection="0"/>
    <xf numFmtId="3" fontId="3" fillId="5" borderId="1" applyFont="0" applyProtection="0">
      <alignment horizontal="right"/>
    </xf>
    <xf numFmtId="9" fontId="3" fillId="5" borderId="1" applyFont="0" applyProtection="0">
      <alignment horizontal="right"/>
    </xf>
    <xf numFmtId="0" fontId="82" fillId="0" borderId="0"/>
    <xf numFmtId="9" fontId="3" fillId="0" borderId="0" applyFont="0" applyFill="0" applyBorder="0" applyAlignment="0" applyProtection="0"/>
    <xf numFmtId="0" fontId="3" fillId="0" borderId="0"/>
    <xf numFmtId="0" fontId="83" fillId="0" borderId="0"/>
    <xf numFmtId="0" fontId="101" fillId="0" borderId="57" applyNumberFormat="0" applyFill="0" applyAlignment="0" applyProtection="0"/>
  </cellStyleXfs>
  <cellXfs count="3006">
    <xf numFmtId="0" fontId="0" fillId="0" borderId="0" xfId="0"/>
    <xf numFmtId="0" fontId="1" fillId="0" borderId="0" xfId="17" applyFont="1" applyFill="1" applyBorder="1"/>
    <xf numFmtId="0" fontId="3" fillId="9" borderId="0" xfId="0" applyFont="1" applyFill="1" applyBorder="1" applyProtection="1"/>
    <xf numFmtId="0" fontId="3" fillId="0" borderId="0" xfId="0" applyFont="1" applyFill="1" applyBorder="1" applyProtection="1"/>
    <xf numFmtId="0" fontId="3" fillId="0" borderId="17" xfId="0" applyFont="1" applyFill="1" applyBorder="1"/>
    <xf numFmtId="0" fontId="3" fillId="0" borderId="18" xfId="0" applyFont="1" applyFill="1" applyBorder="1"/>
    <xf numFmtId="0" fontId="3" fillId="0" borderId="19" xfId="0" applyFont="1" applyFill="1" applyBorder="1"/>
    <xf numFmtId="0" fontId="3" fillId="0" borderId="0" xfId="0" applyFont="1" applyFill="1" applyBorder="1"/>
    <xf numFmtId="0" fontId="3" fillId="0" borderId="3" xfId="0" applyFont="1" applyFill="1" applyBorder="1"/>
    <xf numFmtId="0" fontId="3" fillId="0" borderId="0" xfId="0" applyFont="1" applyFill="1" applyBorder="1" applyAlignment="1">
      <alignment horizontal="centerContinuous"/>
    </xf>
    <xf numFmtId="0" fontId="6" fillId="0" borderId="0" xfId="0" applyFont="1" applyFill="1" applyBorder="1" applyAlignment="1">
      <alignment vertical="top" wrapText="1"/>
    </xf>
    <xf numFmtId="0" fontId="3" fillId="0" borderId="4" xfId="0" applyFont="1" applyFill="1" applyBorder="1"/>
    <xf numFmtId="0" fontId="3" fillId="0" borderId="0" xfId="0" applyFont="1" applyFill="1" applyBorder="1" applyAlignment="1">
      <alignment vertical="top" wrapText="1"/>
    </xf>
    <xf numFmtId="49" fontId="6" fillId="0" borderId="0" xfId="0" applyNumberFormat="1" applyFont="1" applyFill="1" applyBorder="1" applyProtection="1"/>
    <xf numFmtId="0" fontId="40" fillId="0" borderId="0" xfId="0" applyFont="1" applyFill="1" applyBorder="1" applyAlignment="1" applyProtection="1">
      <alignment horizontal="center"/>
    </xf>
    <xf numFmtId="0" fontId="3" fillId="9" borderId="0" xfId="0" applyFont="1" applyFill="1" applyBorder="1"/>
    <xf numFmtId="0" fontId="3" fillId="9" borderId="0" xfId="0" applyFont="1" applyFill="1" applyBorder="1" applyAlignment="1">
      <alignment vertical="top" wrapText="1"/>
    </xf>
    <xf numFmtId="0" fontId="41" fillId="0" borderId="0" xfId="0" applyFont="1" applyFill="1" applyBorder="1" applyAlignment="1" applyProtection="1">
      <alignment vertical="top" wrapText="1"/>
    </xf>
    <xf numFmtId="4" fontId="3" fillId="0" borderId="2" xfId="0" applyNumberFormat="1" applyFont="1" applyFill="1" applyBorder="1" applyAlignment="1" applyProtection="1">
      <alignment horizontal="center"/>
      <protection locked="0"/>
    </xf>
    <xf numFmtId="0" fontId="3" fillId="9" borderId="0" xfId="0" applyFont="1" applyFill="1" applyBorder="1" applyAlignment="1">
      <alignment vertical="top"/>
    </xf>
    <xf numFmtId="0" fontId="3" fillId="0" borderId="0" xfId="0" applyFont="1" applyFill="1" applyBorder="1" applyAlignment="1">
      <alignment vertical="top"/>
    </xf>
    <xf numFmtId="0" fontId="3" fillId="0" borderId="14" xfId="0" applyFont="1" applyFill="1" applyBorder="1"/>
    <xf numFmtId="0" fontId="3" fillId="0" borderId="15" xfId="0" applyFont="1" applyFill="1" applyBorder="1"/>
    <xf numFmtId="0" fontId="3" fillId="0" borderId="16" xfId="0" applyFont="1" applyFill="1" applyBorder="1"/>
    <xf numFmtId="0" fontId="5" fillId="0" borderId="0" xfId="0" applyFont="1" applyFill="1" applyBorder="1"/>
    <xf numFmtId="0" fontId="9" fillId="0" borderId="0" xfId="0" applyFont="1" applyFill="1" applyBorder="1"/>
    <xf numFmtId="0" fontId="15" fillId="0" borderId="0" xfId="0" applyFont="1" applyFill="1" applyBorder="1" applyAlignment="1">
      <alignment horizontal="centerContinuous"/>
    </xf>
    <xf numFmtId="0" fontId="6" fillId="0" borderId="0" xfId="0" applyFont="1" applyFill="1" applyBorder="1"/>
    <xf numFmtId="49" fontId="3" fillId="9" borderId="0" xfId="0" applyNumberFormat="1" applyFont="1" applyFill="1" applyBorder="1"/>
    <xf numFmtId="4" fontId="3" fillId="0" borderId="1" xfId="0" applyNumberFormat="1" applyFont="1" applyFill="1" applyBorder="1" applyAlignment="1" applyProtection="1">
      <alignment horizontal="center"/>
      <protection locked="0"/>
    </xf>
    <xf numFmtId="0" fontId="6" fillId="9" borderId="0" xfId="0" applyFont="1" applyFill="1" applyBorder="1"/>
    <xf numFmtId="0" fontId="12" fillId="0" borderId="0" xfId="0" applyFont="1" applyFill="1" applyBorder="1"/>
    <xf numFmtId="49" fontId="6" fillId="12" borderId="2" xfId="0" applyNumberFormat="1" applyFont="1" applyFill="1" applyBorder="1" applyProtection="1"/>
    <xf numFmtId="49" fontId="3" fillId="9" borderId="2" xfId="0" applyNumberFormat="1" applyFont="1" applyFill="1" applyBorder="1" applyAlignment="1" applyProtection="1">
      <alignment horizontal="left"/>
    </xf>
    <xf numFmtId="49" fontId="3" fillId="9" borderId="2" xfId="0" applyNumberFormat="1" applyFont="1" applyFill="1" applyBorder="1" applyAlignment="1" applyProtection="1">
      <alignment horizontal="left"/>
      <protection locked="0"/>
    </xf>
    <xf numFmtId="0" fontId="6" fillId="0" borderId="0" xfId="0" quotePrefix="1" applyFont="1" applyFill="1" applyBorder="1" applyAlignment="1">
      <alignment horizontal="right"/>
    </xf>
    <xf numFmtId="167" fontId="3" fillId="0" borderId="0" xfId="0" applyNumberFormat="1" applyFont="1" applyFill="1" applyBorder="1" applyProtection="1"/>
    <xf numFmtId="0" fontId="6" fillId="0" borderId="0" xfId="0" applyFont="1" applyFill="1" applyBorder="1" applyAlignment="1">
      <alignment horizontal="left"/>
    </xf>
    <xf numFmtId="0" fontId="5" fillId="0" borderId="0" xfId="0" applyFont="1" applyFill="1" applyBorder="1" applyAlignment="1">
      <alignment horizontal="left"/>
    </xf>
    <xf numFmtId="3" fontId="3" fillId="0" borderId="1" xfId="0" applyNumberFormat="1" applyFont="1" applyFill="1" applyBorder="1" applyAlignment="1" applyProtection="1">
      <alignment horizontal="left"/>
      <protection locked="0"/>
    </xf>
    <xf numFmtId="0" fontId="3" fillId="0" borderId="0" xfId="0" applyFont="1" applyFill="1" applyBorder="1" applyAlignment="1">
      <alignment horizontal="center"/>
    </xf>
    <xf numFmtId="0" fontId="38" fillId="0" borderId="0" xfId="0" applyFont="1" applyFill="1"/>
    <xf numFmtId="0" fontId="37" fillId="13" borderId="0" xfId="0" applyFont="1" applyFill="1"/>
    <xf numFmtId="0" fontId="0" fillId="0" borderId="37" xfId="0" applyFont="1" applyBorder="1"/>
    <xf numFmtId="0" fontId="38" fillId="0" borderId="0" xfId="0" applyFont="1" applyFill="1"/>
    <xf numFmtId="0" fontId="0" fillId="0" borderId="25" xfId="0" applyFont="1" applyBorder="1" applyAlignment="1">
      <alignment vertical="center"/>
    </xf>
    <xf numFmtId="0" fontId="0" fillId="0" borderId="0" xfId="0" applyFont="1" applyBorder="1" applyAlignment="1">
      <alignment vertical="center"/>
    </xf>
    <xf numFmtId="49" fontId="0" fillId="0" borderId="38" xfId="0" applyNumberFormat="1" applyFont="1" applyFill="1" applyBorder="1" applyAlignment="1" applyProtection="1">
      <alignment vertical="center" wrapText="1"/>
    </xf>
    <xf numFmtId="0" fontId="3" fillId="0" borderId="16" xfId="0" applyFont="1" applyFill="1" applyBorder="1" applyProtection="1"/>
    <xf numFmtId="0" fontId="3" fillId="0" borderId="15" xfId="0" applyFont="1" applyFill="1" applyBorder="1" applyProtection="1"/>
    <xf numFmtId="0" fontId="3" fillId="0" borderId="14" xfId="0" applyFont="1" applyFill="1" applyBorder="1" applyProtection="1"/>
    <xf numFmtId="0" fontId="3" fillId="0" borderId="4" xfId="0" applyFont="1" applyFill="1" applyBorder="1" applyProtection="1"/>
    <xf numFmtId="0" fontId="3" fillId="0" borderId="3" xfId="0" applyFont="1" applyFill="1" applyBorder="1" applyProtection="1"/>
    <xf numFmtId="0" fontId="14" fillId="0" borderId="0" xfId="15" applyNumberFormat="1" applyFont="1" applyFill="1" applyBorder="1" applyAlignment="1">
      <alignment wrapText="1"/>
    </xf>
    <xf numFmtId="0" fontId="19" fillId="0" borderId="0" xfId="15" applyNumberFormat="1" applyFont="1" applyFill="1" applyBorder="1" applyAlignment="1">
      <alignment horizontal="left" wrapText="1"/>
    </xf>
    <xf numFmtId="0" fontId="10" fillId="0" borderId="0" xfId="0" applyFont="1" applyFill="1" applyBorder="1" applyAlignment="1" applyProtection="1">
      <alignment horizontal="center"/>
    </xf>
    <xf numFmtId="0" fontId="6" fillId="0" borderId="0" xfId="0" applyFont="1" applyFill="1" applyBorder="1" applyProtection="1"/>
    <xf numFmtId="10" fontId="44" fillId="0" borderId="0" xfId="18" applyNumberFormat="1" applyFont="1" applyFill="1" applyBorder="1" applyProtection="1"/>
    <xf numFmtId="10" fontId="44" fillId="0" borderId="0" xfId="18" applyNumberFormat="1" applyFont="1" applyFill="1" applyBorder="1" applyAlignment="1" applyProtection="1">
      <alignment horizontal="center"/>
    </xf>
    <xf numFmtId="0" fontId="44" fillId="0" borderId="0" xfId="18" applyFont="1" applyFill="1" applyBorder="1" applyProtection="1"/>
    <xf numFmtId="0" fontId="10" fillId="0" borderId="0" xfId="0" applyFont="1" applyFill="1" applyBorder="1" applyProtection="1"/>
    <xf numFmtId="0" fontId="3" fillId="0" borderId="19" xfId="0" applyFont="1" applyFill="1" applyBorder="1" applyProtection="1"/>
    <xf numFmtId="0" fontId="3" fillId="0" borderId="18" xfId="0" applyFont="1" applyFill="1" applyBorder="1" applyProtection="1"/>
    <xf numFmtId="0" fontId="3" fillId="0" borderId="17" xfId="0" applyFont="1" applyFill="1" applyBorder="1" applyProtection="1"/>
    <xf numFmtId="0" fontId="46" fillId="0" borderId="4" xfId="0" applyFont="1" applyFill="1" applyBorder="1" applyAlignment="1"/>
    <xf numFmtId="0" fontId="47" fillId="0" borderId="4" xfId="0" applyFont="1" applyFill="1" applyBorder="1" applyAlignment="1" applyProtection="1">
      <alignment vertical="top" wrapText="1"/>
    </xf>
    <xf numFmtId="9" fontId="48" fillId="0" borderId="4" xfId="0" applyNumberFormat="1" applyFont="1" applyFill="1" applyBorder="1" applyAlignment="1">
      <alignment horizontal="center"/>
    </xf>
    <xf numFmtId="0" fontId="8" fillId="0" borderId="4" xfId="0" applyFont="1" applyFill="1" applyBorder="1" applyAlignment="1">
      <alignment horizontal="center" vertical="center"/>
    </xf>
    <xf numFmtId="0" fontId="3" fillId="9" borderId="0" xfId="0" applyFont="1" applyFill="1" applyBorder="1" applyAlignment="1"/>
    <xf numFmtId="38" fontId="11" fillId="0" borderId="20" xfId="0" applyNumberFormat="1" applyFont="1" applyFill="1" applyBorder="1" applyAlignment="1" applyProtection="1">
      <alignment horizontal="right" vertical="center"/>
      <protection locked="0"/>
    </xf>
    <xf numFmtId="0" fontId="2" fillId="0" borderId="17" xfId="0" applyFont="1" applyFill="1" applyBorder="1"/>
    <xf numFmtId="0" fontId="2" fillId="0" borderId="0" xfId="0" applyFont="1" applyFill="1" applyBorder="1"/>
    <xf numFmtId="0" fontId="4" fillId="0" borderId="3" xfId="0" applyFont="1" applyFill="1" applyBorder="1" applyAlignment="1">
      <alignment horizontal="centerContinuous"/>
    </xf>
    <xf numFmtId="0" fontId="2" fillId="0" borderId="3" xfId="0" applyFont="1" applyFill="1" applyBorder="1"/>
    <xf numFmtId="0" fontId="6" fillId="0" borderId="0" xfId="0" applyFont="1" applyFill="1" applyBorder="1" applyAlignment="1">
      <alignment horizontal="center"/>
    </xf>
    <xf numFmtId="0" fontId="6" fillId="0" borderId="0" xfId="0" applyFont="1" applyFill="1" applyBorder="1" applyAlignment="1">
      <alignment horizontal="centerContinuous"/>
    </xf>
    <xf numFmtId="0" fontId="6" fillId="0" borderId="4" xfId="0" applyFont="1" applyFill="1" applyBorder="1"/>
    <xf numFmtId="0" fontId="3" fillId="9" borderId="2" xfId="0" applyFont="1" applyFill="1" applyBorder="1" applyAlignment="1"/>
    <xf numFmtId="0" fontId="3" fillId="9" borderId="25" xfId="0" applyFont="1" applyFill="1" applyBorder="1"/>
    <xf numFmtId="0" fontId="3" fillId="9" borderId="21" xfId="0" applyFont="1" applyFill="1" applyBorder="1"/>
    <xf numFmtId="0" fontId="3" fillId="9" borderId="2" xfId="0" applyFont="1" applyFill="1" applyBorder="1" applyAlignment="1">
      <alignment horizontal="left"/>
    </xf>
    <xf numFmtId="0" fontId="3" fillId="9" borderId="2" xfId="0" applyFont="1" applyFill="1" applyBorder="1"/>
    <xf numFmtId="0" fontId="3" fillId="15" borderId="17" xfId="11" applyFont="1" applyFill="1" applyBorder="1" applyProtection="1"/>
    <xf numFmtId="0" fontId="3" fillId="15" borderId="18" xfId="11" applyFont="1" applyFill="1" applyBorder="1" applyProtection="1"/>
    <xf numFmtId="0" fontId="3" fillId="15" borderId="19" xfId="11" applyFont="1" applyFill="1" applyBorder="1" applyProtection="1"/>
    <xf numFmtId="0" fontId="3" fillId="5" borderId="0" xfId="11" applyFont="1" applyFill="1" applyProtection="1"/>
    <xf numFmtId="0" fontId="3" fillId="0" borderId="0" xfId="11" applyFont="1" applyProtection="1"/>
    <xf numFmtId="0" fontId="3" fillId="15" borderId="3" xfId="11" applyFont="1" applyFill="1" applyBorder="1" applyProtection="1"/>
    <xf numFmtId="0" fontId="3" fillId="15" borderId="0" xfId="11" applyFont="1" applyFill="1" applyBorder="1" applyProtection="1"/>
    <xf numFmtId="0" fontId="3" fillId="15" borderId="4" xfId="11" applyFont="1" applyFill="1" applyBorder="1" applyProtection="1"/>
    <xf numFmtId="0" fontId="7" fillId="15" borderId="0" xfId="11" applyFont="1" applyFill="1" applyBorder="1" applyAlignment="1" applyProtection="1">
      <alignment horizontal="left"/>
    </xf>
    <xf numFmtId="167" fontId="22" fillId="15" borderId="0" xfId="11" applyNumberFormat="1" applyFont="1" applyFill="1" applyBorder="1" applyAlignment="1" applyProtection="1">
      <alignment horizontal="center"/>
    </xf>
    <xf numFmtId="0" fontId="10" fillId="15" borderId="0" xfId="11" applyFont="1" applyFill="1" applyBorder="1" applyAlignment="1" applyProtection="1">
      <alignment horizontal="center"/>
    </xf>
    <xf numFmtId="0" fontId="3" fillId="15" borderId="14" xfId="11" applyFont="1" applyFill="1" applyBorder="1" applyProtection="1"/>
    <xf numFmtId="0" fontId="3" fillId="15" borderId="15" xfId="11" applyFont="1" applyFill="1" applyBorder="1" applyProtection="1"/>
    <xf numFmtId="0" fontId="3" fillId="15" borderId="16" xfId="11" applyFont="1" applyFill="1" applyBorder="1" applyProtection="1"/>
    <xf numFmtId="0" fontId="3" fillId="0" borderId="0" xfId="0" applyFont="1" applyFill="1" applyBorder="1" applyAlignment="1"/>
    <xf numFmtId="49" fontId="3" fillId="0" borderId="0" xfId="0" applyNumberFormat="1" applyFont="1" applyFill="1" applyBorder="1" applyProtection="1"/>
    <xf numFmtId="0" fontId="3" fillId="0" borderId="25" xfId="0" quotePrefix="1" applyFont="1" applyFill="1" applyBorder="1" applyAlignment="1">
      <alignment horizontal="left"/>
    </xf>
    <xf numFmtId="0" fontId="3" fillId="0" borderId="25" xfId="0" applyFont="1" applyFill="1" applyBorder="1"/>
    <xf numFmtId="0" fontId="3" fillId="0" borderId="25" xfId="0" applyFont="1" applyFill="1" applyBorder="1" applyAlignment="1">
      <alignment horizontal="left"/>
    </xf>
    <xf numFmtId="0" fontId="9" fillId="0" borderId="9" xfId="0" applyFont="1" applyFill="1" applyBorder="1"/>
    <xf numFmtId="0" fontId="9" fillId="0" borderId="25" xfId="0" quotePrefix="1" applyFont="1" applyFill="1" applyBorder="1" applyAlignment="1">
      <alignment horizontal="left"/>
    </xf>
    <xf numFmtId="0" fontId="9" fillId="0" borderId="25" xfId="0" applyFont="1" applyFill="1" applyBorder="1" applyAlignment="1">
      <alignment horizontal="left"/>
    </xf>
    <xf numFmtId="0" fontId="9" fillId="0" borderId="25" xfId="0" applyFont="1" applyFill="1" applyBorder="1"/>
    <xf numFmtId="0" fontId="9" fillId="9" borderId="25" xfId="0" applyFont="1" applyFill="1" applyBorder="1"/>
    <xf numFmtId="0" fontId="3" fillId="0" borderId="9" xfId="0" applyFont="1" applyFill="1" applyBorder="1"/>
    <xf numFmtId="0" fontId="49" fillId="0" borderId="25" xfId="0" applyFont="1" applyFill="1" applyBorder="1"/>
    <xf numFmtId="0" fontId="6" fillId="9" borderId="25" xfId="0" applyFont="1" applyFill="1" applyBorder="1"/>
    <xf numFmtId="0" fontId="6" fillId="0" borderId="25" xfId="0" applyFont="1" applyFill="1" applyBorder="1"/>
    <xf numFmtId="0" fontId="50" fillId="0" borderId="25" xfId="0" applyFont="1" applyFill="1" applyBorder="1"/>
    <xf numFmtId="0" fontId="3" fillId="0" borderId="0" xfId="0" applyFont="1" applyFill="1" applyBorder="1" applyAlignment="1">
      <alignment horizontal="left"/>
    </xf>
    <xf numFmtId="0" fontId="0" fillId="0" borderId="0" xfId="0" applyFont="1"/>
    <xf numFmtId="0" fontId="21" fillId="0" borderId="0" xfId="0" applyFont="1" applyFill="1" applyBorder="1" applyAlignment="1">
      <alignment horizontal="center" vertical="center"/>
    </xf>
    <xf numFmtId="0" fontId="5" fillId="0" borderId="0" xfId="0" applyFont="1" applyFill="1" applyBorder="1" applyAlignment="1">
      <alignment horizontal="centerContinuous"/>
    </xf>
    <xf numFmtId="0" fontId="3" fillId="0" borderId="2" xfId="0" applyFont="1" applyFill="1" applyBorder="1" applyAlignment="1" applyProtection="1">
      <alignment horizontal="left"/>
      <protection locked="0"/>
    </xf>
    <xf numFmtId="0" fontId="5" fillId="0" borderId="0" xfId="0" applyFont="1" applyFill="1" applyBorder="1" applyAlignment="1">
      <alignment horizontal="center"/>
    </xf>
    <xf numFmtId="171" fontId="50" fillId="0" borderId="0" xfId="0" applyNumberFormat="1" applyFont="1" applyFill="1" applyBorder="1"/>
    <xf numFmtId="170" fontId="3" fillId="0" borderId="1" xfId="0" applyNumberFormat="1" applyFont="1" applyFill="1" applyBorder="1" applyAlignment="1" applyProtection="1">
      <alignment horizontal="center"/>
      <protection locked="0"/>
    </xf>
    <xf numFmtId="0" fontId="7" fillId="0" borderId="0" xfId="0" applyFont="1" applyFill="1" applyBorder="1" applyAlignment="1">
      <alignment horizontal="left"/>
    </xf>
    <xf numFmtId="0" fontId="16" fillId="0" borderId="0" xfId="0" applyFont="1" applyFill="1" applyBorder="1" applyAlignment="1">
      <alignment horizontal="right"/>
    </xf>
    <xf numFmtId="4" fontId="3" fillId="0" borderId="1" xfId="0" applyNumberFormat="1" applyFont="1" applyFill="1" applyBorder="1" applyAlignment="1" applyProtection="1">
      <protection locked="0"/>
    </xf>
    <xf numFmtId="0" fontId="26" fillId="0" borderId="0" xfId="0" applyFont="1" applyFill="1" applyBorder="1" applyAlignment="1" applyProtection="1">
      <alignment horizontal="left" vertical="center"/>
    </xf>
    <xf numFmtId="0" fontId="7" fillId="16" borderId="0" xfId="0" applyFont="1" applyFill="1" applyBorder="1"/>
    <xf numFmtId="0" fontId="3" fillId="16" borderId="0" xfId="0" applyFont="1" applyFill="1" applyBorder="1"/>
    <xf numFmtId="0" fontId="3" fillId="16" borderId="9" xfId="0" applyFont="1" applyFill="1" applyBorder="1"/>
    <xf numFmtId="0" fontId="6" fillId="16" borderId="0" xfId="0" applyFont="1" applyFill="1" applyBorder="1" applyAlignment="1">
      <alignment horizontal="center" vertical="center"/>
    </xf>
    <xf numFmtId="0" fontId="3" fillId="15" borderId="9" xfId="0" applyFont="1" applyFill="1" applyBorder="1"/>
    <xf numFmtId="0" fontId="9" fillId="15" borderId="9" xfId="0" applyFont="1" applyFill="1" applyBorder="1" applyAlignment="1">
      <alignment horizontal="left"/>
    </xf>
    <xf numFmtId="0" fontId="9" fillId="15" borderId="9" xfId="0" applyFont="1" applyFill="1" applyBorder="1"/>
    <xf numFmtId="0" fontId="1" fillId="0" borderId="18" xfId="17" applyFill="1" applyBorder="1"/>
    <xf numFmtId="0" fontId="1" fillId="0" borderId="0" xfId="17"/>
    <xf numFmtId="0" fontId="1" fillId="0" borderId="0" xfId="17" applyFill="1" applyBorder="1"/>
    <xf numFmtId="0" fontId="3" fillId="0" borderId="3" xfId="17" applyFont="1" applyFill="1" applyBorder="1"/>
    <xf numFmtId="0" fontId="9" fillId="0" borderId="0" xfId="17" applyFont="1" applyFill="1" applyBorder="1" applyAlignment="1">
      <alignment horizontal="centerContinuous"/>
    </xf>
    <xf numFmtId="0" fontId="6" fillId="0" borderId="0" xfId="17" applyFont="1" applyFill="1" applyBorder="1" applyAlignment="1">
      <alignment horizontal="center" vertical="center"/>
    </xf>
    <xf numFmtId="0" fontId="3" fillId="0" borderId="0" xfId="17" applyFont="1" applyFill="1" applyBorder="1"/>
    <xf numFmtId="0" fontId="5" fillId="0" borderId="0" xfId="17" applyFont="1" applyFill="1" applyBorder="1" applyAlignment="1"/>
    <xf numFmtId="0" fontId="6" fillId="0" borderId="0" xfId="17" applyFont="1" applyFill="1" applyBorder="1" applyAlignment="1">
      <alignment horizontal="center"/>
    </xf>
    <xf numFmtId="0" fontId="3" fillId="0" borderId="0" xfId="17" applyFont="1" applyFill="1" applyBorder="1" applyAlignment="1">
      <alignment horizontal="centerContinuous"/>
    </xf>
    <xf numFmtId="0" fontId="5" fillId="0" borderId="0" xfId="17" applyFont="1" applyFill="1" applyBorder="1"/>
    <xf numFmtId="0" fontId="3" fillId="0" borderId="14" xfId="17" applyFont="1" applyFill="1" applyBorder="1"/>
    <xf numFmtId="0" fontId="7" fillId="15" borderId="17" xfId="11" applyFont="1" applyFill="1" applyBorder="1" applyAlignment="1">
      <alignment horizontal="right"/>
    </xf>
    <xf numFmtId="0" fontId="7" fillId="15" borderId="18" xfId="11" applyFont="1" applyFill="1" applyBorder="1" applyAlignment="1">
      <alignment horizontal="right"/>
    </xf>
    <xf numFmtId="0" fontId="7" fillId="15" borderId="19" xfId="11" applyFont="1" applyFill="1" applyBorder="1" applyAlignment="1">
      <alignment horizontal="right"/>
    </xf>
    <xf numFmtId="0" fontId="3" fillId="0" borderId="0" xfId="11"/>
    <xf numFmtId="0" fontId="7" fillId="15" borderId="3" xfId="11" applyFont="1" applyFill="1" applyBorder="1" applyAlignment="1">
      <alignment horizontal="right"/>
    </xf>
    <xf numFmtId="0" fontId="51" fillId="0" borderId="0" xfId="0" applyFont="1" applyBorder="1"/>
    <xf numFmtId="0" fontId="7" fillId="15" borderId="0" xfId="11" applyFont="1" applyFill="1" applyBorder="1" applyAlignment="1">
      <alignment horizontal="right"/>
    </xf>
    <xf numFmtId="0" fontId="7" fillId="15" borderId="4" xfId="11" applyFont="1" applyFill="1" applyBorder="1" applyAlignment="1">
      <alignment horizontal="right"/>
    </xf>
    <xf numFmtId="0" fontId="6" fillId="15" borderId="3" xfId="11" applyFont="1" applyFill="1" applyBorder="1" applyAlignment="1">
      <alignment horizontal="right"/>
    </xf>
    <xf numFmtId="0" fontId="6" fillId="15" borderId="4" xfId="11" applyFont="1" applyFill="1" applyBorder="1" applyAlignment="1">
      <alignment horizontal="right"/>
    </xf>
    <xf numFmtId="0" fontId="5" fillId="0" borderId="2" xfId="11" applyFont="1" applyFill="1" applyBorder="1" applyAlignment="1"/>
    <xf numFmtId="0" fontId="5" fillId="0" borderId="25" xfId="11" applyFont="1" applyFill="1" applyBorder="1" applyAlignment="1">
      <alignment horizontal="left" indent="2"/>
    </xf>
    <xf numFmtId="0" fontId="5" fillId="0" borderId="21" xfId="11" applyFont="1" applyFill="1" applyBorder="1" applyAlignment="1">
      <alignment horizontal="left" indent="2"/>
    </xf>
    <xf numFmtId="0" fontId="3" fillId="0" borderId="2" xfId="11" applyFont="1" applyFill="1" applyBorder="1" applyAlignment="1"/>
    <xf numFmtId="0" fontId="3" fillId="0" borderId="25" xfId="11" applyFont="1" applyFill="1" applyBorder="1" applyAlignment="1">
      <alignment horizontal="left" indent="8"/>
    </xf>
    <xf numFmtId="0" fontId="3" fillId="0" borderId="21" xfId="11" applyFont="1" applyFill="1" applyBorder="1" applyAlignment="1">
      <alignment horizontal="left" indent="8"/>
    </xf>
    <xf numFmtId="0" fontId="5" fillId="0" borderId="6" xfId="11" quotePrefix="1" applyFont="1" applyFill="1" applyBorder="1" applyAlignment="1">
      <alignment horizontal="left"/>
    </xf>
    <xf numFmtId="0" fontId="5" fillId="0" borderId="25" xfId="11" applyFont="1" applyFill="1" applyBorder="1" applyAlignment="1">
      <alignment horizontal="left" wrapText="1" indent="2"/>
    </xf>
    <xf numFmtId="0" fontId="5" fillId="0" borderId="21" xfId="11" applyFont="1" applyFill="1" applyBorder="1" applyAlignment="1">
      <alignment horizontal="left" wrapText="1" indent="2"/>
    </xf>
    <xf numFmtId="0" fontId="3" fillId="5" borderId="2" xfId="11" applyFont="1" applyFill="1" applyBorder="1" applyAlignment="1">
      <alignment horizontal="left" indent="8"/>
    </xf>
    <xf numFmtId="0" fontId="3" fillId="5" borderId="25" xfId="11" applyFont="1" applyFill="1" applyBorder="1" applyAlignment="1">
      <alignment horizontal="left" indent="8"/>
    </xf>
    <xf numFmtId="0" fontId="3" fillId="5" borderId="25" xfId="11" applyFont="1" applyFill="1" applyBorder="1"/>
    <xf numFmtId="0" fontId="5" fillId="0" borderId="2" xfId="11" applyFont="1" applyBorder="1" applyAlignment="1"/>
    <xf numFmtId="0" fontId="5" fillId="0" borderId="25" xfId="11" applyFont="1" applyBorder="1" applyAlignment="1">
      <alignment horizontal="left" indent="2"/>
    </xf>
    <xf numFmtId="0" fontId="5" fillId="0" borderId="21" xfId="11" applyFont="1" applyBorder="1" applyAlignment="1">
      <alignment horizontal="left" indent="2"/>
    </xf>
    <xf numFmtId="0" fontId="3" fillId="0" borderId="2" xfId="11" applyFont="1" applyBorder="1" applyAlignment="1"/>
    <xf numFmtId="0" fontId="3" fillId="0" borderId="25" xfId="11" applyFont="1" applyBorder="1" applyAlignment="1">
      <alignment horizontal="left" indent="8"/>
    </xf>
    <xf numFmtId="0" fontId="3" fillId="0" borderId="21" xfId="11" applyFont="1" applyBorder="1" applyAlignment="1">
      <alignment horizontal="left" indent="8"/>
    </xf>
    <xf numFmtId="0" fontId="5" fillId="5" borderId="2" xfId="11" quotePrefix="1" applyFont="1" applyFill="1" applyBorder="1" applyAlignment="1">
      <alignment horizontal="left"/>
    </xf>
    <xf numFmtId="0" fontId="5" fillId="0" borderId="25" xfId="11" applyFont="1" applyBorder="1" applyAlignment="1">
      <alignment horizontal="left" wrapText="1" indent="2"/>
    </xf>
    <xf numFmtId="0" fontId="5" fillId="0" borderId="21" xfId="11" applyFont="1" applyBorder="1" applyAlignment="1">
      <alignment horizontal="left" wrapText="1" indent="2"/>
    </xf>
    <xf numFmtId="0" fontId="3" fillId="5" borderId="2" xfId="11" applyFont="1" applyFill="1" applyBorder="1"/>
    <xf numFmtId="0" fontId="4" fillId="0" borderId="0" xfId="0" applyFont="1" applyFill="1" applyBorder="1" applyAlignment="1">
      <alignment horizontal="right"/>
    </xf>
    <xf numFmtId="0" fontId="5" fillId="9" borderId="2" xfId="0" applyFont="1" applyFill="1" applyBorder="1" applyAlignment="1"/>
    <xf numFmtId="0" fontId="5" fillId="9" borderId="25" xfId="0" applyFont="1" applyFill="1" applyBorder="1" applyAlignment="1"/>
    <xf numFmtId="0" fontId="5" fillId="9" borderId="25" xfId="0" applyFont="1" applyFill="1" applyBorder="1" applyAlignment="1">
      <alignment horizontal="left" indent="2"/>
    </xf>
    <xf numFmtId="0" fontId="3" fillId="9" borderId="25" xfId="0" applyFont="1" applyFill="1" applyBorder="1" applyAlignment="1"/>
    <xf numFmtId="0" fontId="3" fillId="9" borderId="25" xfId="0" applyFont="1" applyFill="1" applyBorder="1" applyAlignment="1">
      <alignment horizontal="left" indent="8"/>
    </xf>
    <xf numFmtId="0" fontId="5" fillId="9" borderId="25" xfId="0" applyFont="1" applyFill="1" applyBorder="1" applyAlignment="1">
      <alignment horizontal="left" wrapText="1" indent="2"/>
    </xf>
    <xf numFmtId="0" fontId="6" fillId="9" borderId="25" xfId="0" applyFont="1" applyFill="1" applyBorder="1" applyAlignment="1">
      <alignment vertical="center"/>
    </xf>
    <xf numFmtId="0" fontId="5" fillId="9" borderId="21" xfId="0" applyFont="1" applyFill="1" applyBorder="1" applyAlignment="1">
      <alignment horizontal="left" indent="2"/>
    </xf>
    <xf numFmtId="0" fontId="3" fillId="9" borderId="21" xfId="0" applyFont="1" applyFill="1" applyBorder="1" applyAlignment="1">
      <alignment horizontal="left" indent="8"/>
    </xf>
    <xf numFmtId="0" fontId="5" fillId="9" borderId="21" xfId="0" applyFont="1" applyFill="1" applyBorder="1" applyAlignment="1">
      <alignment horizontal="left" wrapText="1" indent="2"/>
    </xf>
    <xf numFmtId="37" fontId="6" fillId="9" borderId="25" xfId="0" applyNumberFormat="1" applyFont="1" applyFill="1" applyBorder="1" applyAlignment="1">
      <alignment vertical="center"/>
    </xf>
    <xf numFmtId="37" fontId="6" fillId="9" borderId="21" xfId="0" applyNumberFormat="1" applyFont="1" applyFill="1" applyBorder="1" applyAlignment="1">
      <alignment vertical="center"/>
    </xf>
    <xf numFmtId="37" fontId="3" fillId="9" borderId="25" xfId="0" applyNumberFormat="1" applyFont="1" applyFill="1" applyBorder="1"/>
    <xf numFmtId="37" fontId="3" fillId="9" borderId="21" xfId="0" applyNumberFormat="1" applyFont="1" applyFill="1" applyBorder="1"/>
    <xf numFmtId="37" fontId="3" fillId="5" borderId="25" xfId="11" applyNumberFormat="1" applyFont="1" applyFill="1" applyBorder="1"/>
    <xf numFmtId="37" fontId="3" fillId="5" borderId="21" xfId="11" applyNumberFormat="1" applyFont="1" applyFill="1" applyBorder="1"/>
    <xf numFmtId="0" fontId="3" fillId="0" borderId="0" xfId="11" applyFont="1"/>
    <xf numFmtId="0" fontId="6" fillId="15" borderId="0" xfId="11" applyFont="1" applyFill="1" applyBorder="1" applyAlignment="1">
      <alignment horizontal="right"/>
    </xf>
    <xf numFmtId="0" fontId="6" fillId="15" borderId="0" xfId="11" applyFont="1" applyFill="1" applyBorder="1" applyAlignment="1">
      <alignment horizontal="center" vertical="center"/>
    </xf>
    <xf numFmtId="0" fontId="6" fillId="0" borderId="9" xfId="11" applyFont="1" applyFill="1" applyBorder="1" applyAlignment="1">
      <alignment horizontal="left"/>
    </xf>
    <xf numFmtId="0" fontId="6" fillId="0" borderId="10" xfId="11" applyFont="1" applyFill="1" applyBorder="1" applyAlignment="1">
      <alignment horizontal="left"/>
    </xf>
    <xf numFmtId="0" fontId="9" fillId="15" borderId="9" xfId="0" applyFont="1" applyFill="1" applyBorder="1" applyAlignment="1">
      <alignment horizontal="left" indent="2"/>
    </xf>
    <xf numFmtId="0" fontId="6" fillId="5" borderId="25" xfId="11" applyFont="1" applyFill="1" applyBorder="1" applyAlignment="1">
      <alignment horizontal="right"/>
    </xf>
    <xf numFmtId="0" fontId="9" fillId="5" borderId="9" xfId="11" applyFont="1" applyFill="1" applyBorder="1"/>
    <xf numFmtId="0" fontId="9" fillId="5" borderId="10" xfId="11" applyFont="1" applyFill="1" applyBorder="1"/>
    <xf numFmtId="0" fontId="9" fillId="5" borderId="2" xfId="11" applyFont="1" applyFill="1" applyBorder="1" applyAlignment="1">
      <alignment horizontal="left"/>
    </xf>
    <xf numFmtId="0" fontId="9" fillId="5" borderId="21" xfId="11" applyFont="1" applyFill="1" applyBorder="1" applyAlignment="1">
      <alignment horizontal="left"/>
    </xf>
    <xf numFmtId="0" fontId="6" fillId="5" borderId="2" xfId="11" applyFont="1" applyFill="1" applyBorder="1" applyAlignment="1">
      <alignment horizontal="right"/>
    </xf>
    <xf numFmtId="0" fontId="6" fillId="5" borderId="21" xfId="11" applyFont="1" applyFill="1" applyBorder="1" applyAlignment="1">
      <alignment horizontal="right"/>
    </xf>
    <xf numFmtId="0" fontId="3" fillId="0" borderId="0" xfId="11" applyFont="1" applyBorder="1"/>
    <xf numFmtId="0" fontId="9" fillId="5" borderId="2" xfId="11" applyFont="1" applyFill="1" applyBorder="1"/>
    <xf numFmtId="0" fontId="9" fillId="5" borderId="25" xfId="11" applyFont="1" applyFill="1" applyBorder="1"/>
    <xf numFmtId="0" fontId="9" fillId="5" borderId="21" xfId="11" applyFont="1" applyFill="1" applyBorder="1"/>
    <xf numFmtId="0" fontId="6" fillId="5" borderId="25" xfId="11" applyFont="1" applyFill="1" applyBorder="1"/>
    <xf numFmtId="0" fontId="9" fillId="0" borderId="25" xfId="11" applyFont="1" applyBorder="1"/>
    <xf numFmtId="0" fontId="9" fillId="5" borderId="2" xfId="11" quotePrefix="1" applyFont="1" applyFill="1" applyBorder="1" applyAlignment="1">
      <alignment horizontal="left"/>
    </xf>
    <xf numFmtId="0" fontId="9" fillId="0" borderId="2" xfId="11" applyFont="1" applyFill="1" applyBorder="1"/>
    <xf numFmtId="0" fontId="9" fillId="0" borderId="25" xfId="11" applyFont="1" applyFill="1" applyBorder="1"/>
    <xf numFmtId="0" fontId="9" fillId="0" borderId="21" xfId="11" applyFont="1" applyFill="1" applyBorder="1"/>
    <xf numFmtId="0" fontId="3" fillId="5" borderId="2" xfId="11" applyFont="1" applyFill="1" applyBorder="1" applyAlignment="1">
      <alignment horizontal="left"/>
    </xf>
    <xf numFmtId="0" fontId="6" fillId="5" borderId="6" xfId="11" applyFont="1" applyFill="1" applyBorder="1" applyAlignment="1">
      <alignment horizontal="right"/>
    </xf>
    <xf numFmtId="0" fontId="6" fillId="5" borderId="7" xfId="11" applyFont="1" applyFill="1" applyBorder="1" applyAlignment="1">
      <alignment horizontal="right"/>
    </xf>
    <xf numFmtId="0" fontId="6" fillId="5" borderId="5" xfId="11" applyFont="1" applyFill="1" applyBorder="1" applyAlignment="1">
      <alignment horizontal="right"/>
    </xf>
    <xf numFmtId="49" fontId="6" fillId="5" borderId="2" xfId="11" applyNumberFormat="1" applyFont="1" applyFill="1" applyBorder="1" applyAlignment="1">
      <alignment horizontal="right"/>
    </xf>
    <xf numFmtId="0" fontId="9" fillId="5" borderId="25" xfId="11" applyFont="1" applyFill="1" applyBorder="1" applyAlignment="1">
      <alignment horizontal="left"/>
    </xf>
    <xf numFmtId="0" fontId="9" fillId="5" borderId="25" xfId="11" quotePrefix="1" applyFont="1" applyFill="1" applyBorder="1" applyAlignment="1">
      <alignment horizontal="left"/>
    </xf>
    <xf numFmtId="0" fontId="9" fillId="5" borderId="21" xfId="11" quotePrefix="1" applyFont="1" applyFill="1" applyBorder="1" applyAlignment="1">
      <alignment horizontal="left"/>
    </xf>
    <xf numFmtId="0" fontId="9" fillId="5" borderId="25" xfId="13" applyFont="1" applyFill="1" applyBorder="1" applyAlignment="1">
      <alignment horizontal="left"/>
    </xf>
    <xf numFmtId="49" fontId="6" fillId="5" borderId="2" xfId="13" applyNumberFormat="1" applyFont="1" applyFill="1" applyBorder="1" applyAlignment="1">
      <alignment horizontal="right"/>
    </xf>
    <xf numFmtId="0" fontId="9" fillId="5" borderId="21" xfId="13" applyFont="1" applyFill="1" applyBorder="1" applyAlignment="1">
      <alignment horizontal="left"/>
    </xf>
    <xf numFmtId="0" fontId="9" fillId="5" borderId="25" xfId="13" applyFont="1" applyFill="1" applyBorder="1"/>
    <xf numFmtId="0" fontId="9" fillId="5" borderId="21" xfId="13" applyFont="1" applyFill="1" applyBorder="1"/>
    <xf numFmtId="0" fontId="5" fillId="5" borderId="25" xfId="13" quotePrefix="1" applyFont="1" applyFill="1" applyBorder="1" applyAlignment="1">
      <alignment horizontal="left"/>
    </xf>
    <xf numFmtId="0" fontId="5" fillId="5" borderId="21" xfId="13" quotePrefix="1" applyFont="1" applyFill="1" applyBorder="1" applyAlignment="1">
      <alignment horizontal="left"/>
    </xf>
    <xf numFmtId="0" fontId="6" fillId="15" borderId="14" xfId="11" applyFont="1" applyFill="1" applyBorder="1" applyAlignment="1">
      <alignment horizontal="right"/>
    </xf>
    <xf numFmtId="0" fontId="6" fillId="15" borderId="15" xfId="11" applyFont="1" applyFill="1" applyBorder="1" applyAlignment="1">
      <alignment horizontal="right"/>
    </xf>
    <xf numFmtId="0" fontId="6" fillId="15" borderId="16" xfId="11" applyFont="1" applyFill="1" applyBorder="1" applyAlignment="1">
      <alignment horizontal="right"/>
    </xf>
    <xf numFmtId="0" fontId="29" fillId="15" borderId="0" xfId="0" applyFont="1" applyFill="1" applyBorder="1" applyAlignment="1">
      <alignment vertical="center"/>
    </xf>
    <xf numFmtId="0" fontId="29" fillId="15" borderId="4" xfId="0" applyFont="1" applyFill="1" applyBorder="1" applyAlignment="1">
      <alignment vertical="center"/>
    </xf>
    <xf numFmtId="0" fontId="21" fillId="0" borderId="0" xfId="0" applyFont="1" applyFill="1" applyBorder="1" applyAlignment="1">
      <alignment vertical="center"/>
    </xf>
    <xf numFmtId="0" fontId="29" fillId="15" borderId="0" xfId="0" applyFont="1" applyFill="1" applyBorder="1" applyAlignment="1">
      <alignment horizontal="center" vertical="center"/>
    </xf>
    <xf numFmtId="0" fontId="29" fillId="15" borderId="4" xfId="0" applyFont="1" applyFill="1" applyBorder="1" applyAlignment="1">
      <alignment horizontal="center" vertical="center"/>
    </xf>
    <xf numFmtId="0" fontId="51" fillId="15" borderId="18" xfId="0" applyFont="1" applyFill="1" applyBorder="1"/>
    <xf numFmtId="0" fontId="51" fillId="15" borderId="19" xfId="0" applyFont="1" applyFill="1" applyBorder="1"/>
    <xf numFmtId="171" fontId="6" fillId="15" borderId="0" xfId="1" applyNumberFormat="1" applyFont="1" applyFill="1" applyBorder="1"/>
    <xf numFmtId="0" fontId="6" fillId="15" borderId="0" xfId="0" applyFont="1" applyFill="1" applyBorder="1" applyAlignment="1">
      <alignment horizontal="center"/>
    </xf>
    <xf numFmtId="49" fontId="6" fillId="17" borderId="12" xfId="16" applyNumberFormat="1" applyFont="1" applyFill="1" applyBorder="1" applyAlignment="1" applyProtection="1">
      <alignment horizontal="right"/>
    </xf>
    <xf numFmtId="0" fontId="6" fillId="0" borderId="9" xfId="0" applyFont="1" applyFill="1" applyBorder="1" applyAlignment="1">
      <alignment horizontal="left"/>
    </xf>
    <xf numFmtId="171" fontId="5" fillId="15" borderId="0" xfId="1" applyNumberFormat="1" applyFont="1" applyFill="1" applyBorder="1"/>
    <xf numFmtId="0" fontId="6" fillId="15" borderId="4" xfId="0" applyFont="1" applyFill="1" applyBorder="1" applyAlignment="1">
      <alignment horizontal="left"/>
    </xf>
    <xf numFmtId="0" fontId="52" fillId="0" borderId="0" xfId="0" applyFont="1"/>
    <xf numFmtId="0" fontId="9" fillId="0" borderId="9" xfId="0" applyFont="1" applyFill="1" applyBorder="1" applyAlignment="1">
      <alignment horizontal="left"/>
    </xf>
    <xf numFmtId="171" fontId="3" fillId="0" borderId="0" xfId="1" applyNumberFormat="1" applyFont="1" applyFill="1" applyBorder="1"/>
    <xf numFmtId="0" fontId="54" fillId="0" borderId="0" xfId="0" applyFont="1"/>
    <xf numFmtId="0" fontId="0" fillId="0" borderId="0" xfId="0" applyFill="1"/>
    <xf numFmtId="0" fontId="0" fillId="15" borderId="0" xfId="0" applyFill="1"/>
    <xf numFmtId="171" fontId="3" fillId="0" borderId="15" xfId="1" applyNumberFormat="1" applyFont="1" applyFill="1" applyBorder="1"/>
    <xf numFmtId="0" fontId="5" fillId="15" borderId="0" xfId="0" applyFont="1" applyFill="1" applyBorder="1" applyAlignment="1">
      <alignment horizontal="center"/>
    </xf>
    <xf numFmtId="0" fontId="55" fillId="0" borderId="2" xfId="0" applyFont="1" applyFill="1" applyBorder="1" applyAlignment="1" applyProtection="1">
      <alignment horizontal="left"/>
      <protection locked="0"/>
    </xf>
    <xf numFmtId="3" fontId="3" fillId="0" borderId="1" xfId="11" applyNumberFormat="1" applyFont="1" applyFill="1" applyBorder="1" applyAlignment="1" applyProtection="1">
      <protection locked="0"/>
    </xf>
    <xf numFmtId="0" fontId="3" fillId="0" borderId="25" xfId="11" applyFont="1" applyBorder="1"/>
    <xf numFmtId="0" fontId="51" fillId="0" borderId="0" xfId="0" applyFont="1"/>
    <xf numFmtId="37" fontId="55" fillId="0" borderId="13" xfId="1" applyNumberFormat="1" applyFont="1" applyFill="1" applyBorder="1" applyProtection="1">
      <protection locked="0"/>
    </xf>
    <xf numFmtId="37" fontId="55" fillId="0" borderId="9" xfId="1" applyNumberFormat="1" applyFont="1" applyFill="1" applyBorder="1" applyProtection="1">
      <protection locked="0"/>
    </xf>
    <xf numFmtId="0" fontId="6" fillId="5" borderId="2" xfId="12" applyFont="1" applyFill="1" applyBorder="1" applyAlignment="1">
      <alignment vertical="center"/>
    </xf>
    <xf numFmtId="0" fontId="6" fillId="5" borderId="25" xfId="12" applyFont="1" applyFill="1" applyBorder="1" applyAlignment="1">
      <alignment vertical="center"/>
    </xf>
    <xf numFmtId="0" fontId="6" fillId="5" borderId="25" xfId="12" applyFont="1" applyFill="1" applyBorder="1"/>
    <xf numFmtId="0" fontId="6" fillId="15" borderId="17" xfId="12" applyFont="1" applyFill="1" applyBorder="1" applyAlignment="1">
      <alignment horizontal="right"/>
    </xf>
    <xf numFmtId="0" fontId="6" fillId="15" borderId="18" xfId="12" applyFont="1" applyFill="1" applyBorder="1" applyAlignment="1">
      <alignment horizontal="right"/>
    </xf>
    <xf numFmtId="0" fontId="6" fillId="15" borderId="19" xfId="12" applyFont="1" applyFill="1" applyBorder="1" applyAlignment="1">
      <alignment horizontal="right"/>
    </xf>
    <xf numFmtId="0" fontId="6" fillId="15" borderId="3" xfId="12" applyFont="1" applyFill="1" applyBorder="1" applyAlignment="1">
      <alignment horizontal="right"/>
    </xf>
    <xf numFmtId="0" fontId="6" fillId="15" borderId="0" xfId="12" applyFont="1" applyFill="1" applyBorder="1" applyAlignment="1">
      <alignment horizontal="right"/>
    </xf>
    <xf numFmtId="0" fontId="6" fillId="15" borderId="4" xfId="12" applyFont="1" applyFill="1" applyBorder="1" applyAlignment="1">
      <alignment horizontal="right"/>
    </xf>
    <xf numFmtId="0" fontId="9" fillId="15" borderId="25" xfId="12" applyFont="1" applyFill="1" applyBorder="1" applyAlignment="1"/>
    <xf numFmtId="0" fontId="9" fillId="15" borderId="25" xfId="12" quotePrefix="1" applyFont="1" applyFill="1" applyBorder="1" applyAlignment="1">
      <alignment horizontal="left" indent="1"/>
    </xf>
    <xf numFmtId="0" fontId="9" fillId="15" borderId="21" xfId="12" applyFont="1" applyFill="1" applyBorder="1" applyAlignment="1">
      <alignment horizontal="left" indent="1"/>
    </xf>
    <xf numFmtId="0" fontId="3" fillId="15" borderId="21" xfId="12" applyFont="1" applyFill="1" applyBorder="1"/>
    <xf numFmtId="0" fontId="3" fillId="15" borderId="21" xfId="12" applyFont="1" applyFill="1" applyBorder="1" applyAlignment="1">
      <alignment horizontal="left" indent="1"/>
    </xf>
    <xf numFmtId="0" fontId="9" fillId="15" borderId="25" xfId="12" applyFont="1" applyFill="1" applyBorder="1" applyAlignment="1">
      <alignment horizontal="left" indent="1"/>
    </xf>
    <xf numFmtId="0" fontId="5" fillId="15" borderId="25" xfId="12" quotePrefix="1" applyFont="1" applyFill="1" applyBorder="1" applyAlignment="1">
      <alignment horizontal="left"/>
    </xf>
    <xf numFmtId="0" fontId="5" fillId="18" borderId="2" xfId="12" applyFont="1" applyFill="1" applyBorder="1"/>
    <xf numFmtId="0" fontId="9" fillId="18" borderId="25" xfId="12" applyFont="1" applyFill="1" applyBorder="1"/>
    <xf numFmtId="0" fontId="3" fillId="18" borderId="25" xfId="12" applyFont="1" applyFill="1" applyBorder="1"/>
    <xf numFmtId="0" fontId="3" fillId="18" borderId="21" xfId="12" applyFont="1" applyFill="1" applyBorder="1"/>
    <xf numFmtId="0" fontId="3" fillId="15" borderId="25" xfId="12" applyFont="1" applyFill="1" applyBorder="1"/>
    <xf numFmtId="0" fontId="9" fillId="15" borderId="25" xfId="12" applyFont="1" applyFill="1" applyBorder="1" applyAlignment="1">
      <alignment horizontal="left"/>
    </xf>
    <xf numFmtId="0" fontId="9" fillId="15" borderId="25" xfId="12" quotePrefix="1" applyFont="1" applyFill="1" applyBorder="1" applyAlignment="1">
      <alignment horizontal="left"/>
    </xf>
    <xf numFmtId="0" fontId="9" fillId="15" borderId="25" xfId="12" applyFont="1" applyFill="1" applyBorder="1"/>
    <xf numFmtId="0" fontId="5" fillId="18" borderId="25" xfId="12" applyFont="1" applyFill="1" applyBorder="1"/>
    <xf numFmtId="0" fontId="5" fillId="15" borderId="25" xfId="12" applyFont="1" applyFill="1" applyBorder="1"/>
    <xf numFmtId="0" fontId="3" fillId="19" borderId="21" xfId="12" applyFont="1" applyFill="1" applyBorder="1"/>
    <xf numFmtId="0" fontId="9" fillId="15" borderId="1" xfId="12" applyFont="1" applyFill="1" applyBorder="1"/>
    <xf numFmtId="0" fontId="9" fillId="18" borderId="9" xfId="12" applyFont="1" applyFill="1" applyBorder="1"/>
    <xf numFmtId="0" fontId="3" fillId="18" borderId="9" xfId="12" applyFont="1" applyFill="1" applyBorder="1"/>
    <xf numFmtId="0" fontId="9" fillId="15" borderId="21" xfId="12" applyFont="1" applyFill="1" applyBorder="1"/>
    <xf numFmtId="0" fontId="5" fillId="15" borderId="6" xfId="12" applyFont="1" applyFill="1" applyBorder="1" applyAlignment="1">
      <alignment horizontal="left"/>
    </xf>
    <xf numFmtId="0" fontId="5" fillId="15" borderId="25" xfId="12" applyFont="1" applyFill="1" applyBorder="1" applyAlignment="1">
      <alignment horizontal="left"/>
    </xf>
    <xf numFmtId="0" fontId="6" fillId="18" borderId="2" xfId="12" applyFont="1" applyFill="1" applyBorder="1"/>
    <xf numFmtId="0" fontId="6" fillId="15" borderId="14" xfId="12" applyFont="1" applyFill="1" applyBorder="1" applyAlignment="1">
      <alignment horizontal="right"/>
    </xf>
    <xf numFmtId="0" fontId="6" fillId="15" borderId="15" xfId="12" applyFont="1" applyFill="1" applyBorder="1" applyAlignment="1">
      <alignment horizontal="right"/>
    </xf>
    <xf numFmtId="0" fontId="6" fillId="15" borderId="16" xfId="12" applyFont="1" applyFill="1" applyBorder="1" applyAlignment="1">
      <alignment horizontal="right"/>
    </xf>
    <xf numFmtId="0" fontId="3" fillId="15" borderId="0" xfId="0" applyFont="1" applyFill="1" applyBorder="1" applyProtection="1"/>
    <xf numFmtId="0" fontId="3" fillId="15" borderId="1" xfId="0" applyFont="1" applyFill="1" applyBorder="1" applyProtection="1"/>
    <xf numFmtId="0" fontId="3" fillId="15" borderId="21" xfId="0" applyFont="1" applyFill="1" applyBorder="1" applyProtection="1"/>
    <xf numFmtId="0" fontId="3" fillId="15" borderId="17" xfId="0" applyFont="1" applyFill="1" applyBorder="1"/>
    <xf numFmtId="0" fontId="3" fillId="15" borderId="18" xfId="0" applyFont="1" applyFill="1" applyBorder="1"/>
    <xf numFmtId="0" fontId="3" fillId="15" borderId="19" xfId="0" applyFont="1" applyFill="1" applyBorder="1"/>
    <xf numFmtId="0" fontId="3" fillId="15" borderId="3" xfId="0" applyFont="1" applyFill="1" applyBorder="1"/>
    <xf numFmtId="0" fontId="3" fillId="15" borderId="0" xfId="0" applyFont="1" applyFill="1" applyBorder="1" applyAlignment="1">
      <alignment horizontal="centerContinuous"/>
    </xf>
    <xf numFmtId="0" fontId="3" fillId="15" borderId="4" xfId="0" applyFont="1" applyFill="1" applyBorder="1"/>
    <xf numFmtId="0" fontId="3" fillId="15" borderId="0" xfId="0" applyFont="1" applyFill="1" applyBorder="1"/>
    <xf numFmtId="0" fontId="6" fillId="15" borderId="25" xfId="0" applyFont="1" applyFill="1" applyBorder="1"/>
    <xf numFmtId="0" fontId="3" fillId="15" borderId="25" xfId="0" applyFont="1" applyFill="1" applyBorder="1"/>
    <xf numFmtId="0" fontId="9" fillId="15" borderId="25" xfId="0" applyFont="1" applyFill="1" applyBorder="1"/>
    <xf numFmtId="0" fontId="3" fillId="15" borderId="2" xfId="0" applyFont="1" applyFill="1" applyBorder="1"/>
    <xf numFmtId="0" fontId="3" fillId="15" borderId="21" xfId="0" applyFont="1" applyFill="1" applyBorder="1"/>
    <xf numFmtId="0" fontId="3" fillId="15" borderId="25" xfId="0" quotePrefix="1" applyFont="1" applyFill="1" applyBorder="1" applyAlignment="1">
      <alignment horizontal="left"/>
    </xf>
    <xf numFmtId="0" fontId="3" fillId="15" borderId="25" xfId="0" quotePrefix="1" applyFont="1" applyFill="1" applyBorder="1"/>
    <xf numFmtId="0" fontId="3" fillId="15" borderId="14" xfId="0" applyFont="1" applyFill="1" applyBorder="1"/>
    <xf numFmtId="0" fontId="3" fillId="15" borderId="15" xfId="0" applyFont="1" applyFill="1" applyBorder="1"/>
    <xf numFmtId="0" fontId="3" fillId="15" borderId="16" xfId="0" applyFont="1" applyFill="1" applyBorder="1"/>
    <xf numFmtId="0" fontId="3" fillId="16" borderId="17" xfId="0" applyFont="1" applyFill="1" applyBorder="1"/>
    <xf numFmtId="0" fontId="3" fillId="16" borderId="18" xfId="0" applyFont="1" applyFill="1" applyBorder="1"/>
    <xf numFmtId="0" fontId="3" fillId="16" borderId="19" xfId="0" applyFont="1" applyFill="1" applyBorder="1"/>
    <xf numFmtId="0" fontId="3" fillId="16" borderId="3" xfId="0" applyFont="1" applyFill="1" applyBorder="1"/>
    <xf numFmtId="0" fontId="29" fillId="16" borderId="0" xfId="0" applyFont="1" applyFill="1" applyBorder="1" applyAlignment="1">
      <alignment horizontal="center" vertical="center"/>
    </xf>
    <xf numFmtId="0" fontId="3" fillId="16" borderId="0" xfId="0" applyFont="1" applyFill="1" applyBorder="1" applyAlignment="1">
      <alignment horizontal="centerContinuous"/>
    </xf>
    <xf numFmtId="0" fontId="3" fillId="16" borderId="4" xfId="0" applyFont="1" applyFill="1" applyBorder="1"/>
    <xf numFmtId="0" fontId="3" fillId="16" borderId="14" xfId="0" applyFont="1" applyFill="1" applyBorder="1"/>
    <xf numFmtId="0" fontId="3" fillId="16" borderId="16" xfId="0" applyFont="1" applyFill="1" applyBorder="1"/>
    <xf numFmtId="0" fontId="6" fillId="16" borderId="17" xfId="0" applyFont="1" applyFill="1" applyBorder="1" applyAlignment="1">
      <alignment horizontal="right"/>
    </xf>
    <xf numFmtId="0" fontId="6" fillId="16" borderId="18" xfId="0" applyFont="1" applyFill="1" applyBorder="1" applyAlignment="1">
      <alignment horizontal="right"/>
    </xf>
    <xf numFmtId="0" fontId="6" fillId="16" borderId="19" xfId="0" applyFont="1" applyFill="1" applyBorder="1" applyAlignment="1">
      <alignment horizontal="right"/>
    </xf>
    <xf numFmtId="0" fontId="6" fillId="16" borderId="3" xfId="0" applyFont="1" applyFill="1" applyBorder="1" applyAlignment="1">
      <alignment horizontal="right"/>
    </xf>
    <xf numFmtId="0" fontId="6" fillId="16" borderId="0" xfId="0" applyFont="1" applyFill="1" applyBorder="1" applyAlignment="1">
      <alignment horizontal="right"/>
    </xf>
    <xf numFmtId="0" fontId="6" fillId="16" borderId="4" xfId="0" applyFont="1" applyFill="1" applyBorder="1" applyAlignment="1">
      <alignment horizontal="right"/>
    </xf>
    <xf numFmtId="0" fontId="6" fillId="16" borderId="0" xfId="0" applyFont="1" applyFill="1" applyBorder="1" applyAlignment="1"/>
    <xf numFmtId="0" fontId="43" fillId="15" borderId="1" xfId="0" applyFont="1" applyFill="1" applyBorder="1" applyAlignment="1">
      <alignment wrapText="1"/>
    </xf>
    <xf numFmtId="0" fontId="43" fillId="15" borderId="1" xfId="0" applyFont="1" applyFill="1" applyBorder="1"/>
    <xf numFmtId="0" fontId="42" fillId="15" borderId="1" xfId="0" applyFont="1" applyFill="1" applyBorder="1" applyAlignment="1">
      <alignment horizontal="left" indent="2"/>
    </xf>
    <xf numFmtId="0" fontId="6" fillId="16" borderId="14" xfId="0" applyFont="1" applyFill="1" applyBorder="1" applyAlignment="1">
      <alignment horizontal="right"/>
    </xf>
    <xf numFmtId="0" fontId="6" fillId="16" borderId="15" xfId="0" applyFont="1" applyFill="1" applyBorder="1" applyAlignment="1">
      <alignment horizontal="right"/>
    </xf>
    <xf numFmtId="0" fontId="6" fillId="16" borderId="16" xfId="0" applyFont="1" applyFill="1" applyBorder="1" applyAlignment="1">
      <alignment horizontal="right"/>
    </xf>
    <xf numFmtId="0" fontId="3" fillId="16" borderId="25" xfId="0" applyFont="1" applyFill="1" applyBorder="1"/>
    <xf numFmtId="0" fontId="3" fillId="16" borderId="21" xfId="0" applyFont="1" applyFill="1" applyBorder="1"/>
    <xf numFmtId="0" fontId="5" fillId="16" borderId="20" xfId="0" applyFont="1" applyFill="1" applyBorder="1"/>
    <xf numFmtId="0" fontId="5" fillId="16" borderId="9" xfId="0" applyFont="1" applyFill="1" applyBorder="1"/>
    <xf numFmtId="0" fontId="5" fillId="16" borderId="10" xfId="0" applyFont="1" applyFill="1" applyBorder="1"/>
    <xf numFmtId="0" fontId="3" fillId="16" borderId="9" xfId="0" applyFont="1" applyFill="1" applyBorder="1" applyAlignment="1">
      <alignment horizontal="left"/>
    </xf>
    <xf numFmtId="0" fontId="3" fillId="16" borderId="9" xfId="0" quotePrefix="1" applyFont="1" applyFill="1" applyBorder="1" applyAlignment="1">
      <alignment horizontal="left"/>
    </xf>
    <xf numFmtId="0" fontId="3" fillId="16" borderId="10" xfId="0" quotePrefix="1" applyFont="1" applyFill="1" applyBorder="1" applyAlignment="1">
      <alignment horizontal="left"/>
    </xf>
    <xf numFmtId="0" fontId="3" fillId="16" borderId="25" xfId="0" applyFont="1" applyFill="1" applyBorder="1" applyAlignment="1">
      <alignment horizontal="left"/>
    </xf>
    <xf numFmtId="0" fontId="3" fillId="16" borderId="25" xfId="0" quotePrefix="1" applyFont="1" applyFill="1" applyBorder="1" applyAlignment="1">
      <alignment horizontal="left"/>
    </xf>
    <xf numFmtId="0" fontId="3" fillId="16" borderId="21" xfId="0" quotePrefix="1" applyFont="1" applyFill="1" applyBorder="1" applyAlignment="1">
      <alignment horizontal="left"/>
    </xf>
    <xf numFmtId="0" fontId="6" fillId="16" borderId="25" xfId="0" applyFont="1" applyFill="1" applyBorder="1" applyAlignment="1">
      <alignment horizontal="center" vertical="center"/>
    </xf>
    <xf numFmtId="0" fontId="6" fillId="16" borderId="25" xfId="0" applyFont="1" applyFill="1" applyBorder="1"/>
    <xf numFmtId="0" fontId="6" fillId="16" borderId="21" xfId="0" applyFont="1" applyFill="1" applyBorder="1"/>
    <xf numFmtId="0" fontId="9" fillId="16" borderId="21" xfId="0" applyFont="1" applyFill="1" applyBorder="1"/>
    <xf numFmtId="0" fontId="3" fillId="16" borderId="21" xfId="0" applyFont="1" applyFill="1" applyBorder="1" applyAlignment="1">
      <alignment horizontal="left"/>
    </xf>
    <xf numFmtId="0" fontId="3" fillId="16" borderId="15" xfId="0" applyFont="1" applyFill="1" applyBorder="1"/>
    <xf numFmtId="3" fontId="6" fillId="5" borderId="25" xfId="12" applyNumberFormat="1" applyFont="1" applyFill="1" applyBorder="1" applyAlignment="1">
      <alignment vertical="center"/>
    </xf>
    <xf numFmtId="3" fontId="9" fillId="18" borderId="21" xfId="12" applyNumberFormat="1" applyFont="1" applyFill="1" applyBorder="1"/>
    <xf numFmtId="3" fontId="3" fillId="18" borderId="25" xfId="12" applyNumberFormat="1" applyFont="1" applyFill="1" applyBorder="1"/>
    <xf numFmtId="3" fontId="3" fillId="18" borderId="21" xfId="12" applyNumberFormat="1" applyFont="1" applyFill="1" applyBorder="1"/>
    <xf numFmtId="3" fontId="9" fillId="18" borderId="25" xfId="12" applyNumberFormat="1" applyFont="1" applyFill="1" applyBorder="1"/>
    <xf numFmtId="3" fontId="3" fillId="15" borderId="21" xfId="12" applyNumberFormat="1" applyFont="1" applyFill="1" applyBorder="1"/>
    <xf numFmtId="3" fontId="3" fillId="18" borderId="9" xfId="12" applyNumberFormat="1" applyFont="1" applyFill="1" applyBorder="1"/>
    <xf numFmtId="3" fontId="3" fillId="15" borderId="25" xfId="12" applyNumberFormat="1" applyFont="1" applyFill="1" applyBorder="1"/>
    <xf numFmtId="4" fontId="3" fillId="15" borderId="1" xfId="12" applyNumberFormat="1" applyFont="1" applyFill="1" applyBorder="1" applyProtection="1">
      <protection locked="0"/>
    </xf>
    <xf numFmtId="0" fontId="6" fillId="15" borderId="19" xfId="11" applyFont="1" applyFill="1" applyBorder="1" applyAlignment="1">
      <alignment horizontal="right"/>
    </xf>
    <xf numFmtId="0" fontId="7" fillId="15" borderId="0" xfId="11" applyFont="1" applyFill="1" applyBorder="1" applyAlignment="1"/>
    <xf numFmtId="0" fontId="6" fillId="15" borderId="25" xfId="11" applyFont="1" applyFill="1" applyBorder="1" applyAlignment="1">
      <alignment horizontal="right"/>
    </xf>
    <xf numFmtId="0" fontId="6" fillId="15" borderId="25" xfId="11" applyFont="1" applyFill="1" applyBorder="1" applyAlignment="1"/>
    <xf numFmtId="0" fontId="6" fillId="15" borderId="25" xfId="11" applyFont="1" applyFill="1" applyBorder="1" applyAlignment="1">
      <alignment horizontal="left"/>
    </xf>
    <xf numFmtId="0" fontId="3" fillId="15" borderId="25" xfId="11" applyFont="1" applyFill="1" applyBorder="1"/>
    <xf numFmtId="0" fontId="3" fillId="5" borderId="25" xfId="11" applyFont="1" applyFill="1" applyBorder="1" applyAlignment="1">
      <alignment horizontal="right"/>
    </xf>
    <xf numFmtId="0" fontId="3" fillId="5" borderId="25" xfId="11" applyFont="1" applyFill="1" applyBorder="1" applyAlignment="1">
      <alignment horizontal="left"/>
    </xf>
    <xf numFmtId="0" fontId="6" fillId="0" borderId="25" xfId="11" applyFont="1" applyBorder="1"/>
    <xf numFmtId="0" fontId="6" fillId="15" borderId="2" xfId="11" applyFont="1" applyFill="1" applyBorder="1" applyAlignment="1">
      <alignment horizontal="right"/>
    </xf>
    <xf numFmtId="0" fontId="3" fillId="5" borderId="2" xfId="11" applyFont="1" applyFill="1" applyBorder="1" applyAlignment="1">
      <alignment horizontal="right"/>
    </xf>
    <xf numFmtId="0" fontId="6" fillId="15" borderId="25" xfId="11" applyFont="1" applyFill="1" applyBorder="1"/>
    <xf numFmtId="0" fontId="6" fillId="0" borderId="21" xfId="11" applyFont="1" applyBorder="1" applyAlignment="1">
      <alignment horizontal="center"/>
    </xf>
    <xf numFmtId="0" fontId="3" fillId="16" borderId="7" xfId="0" applyFont="1" applyFill="1" applyBorder="1"/>
    <xf numFmtId="0" fontId="9" fillId="15" borderId="25" xfId="0" applyFont="1" applyFill="1" applyBorder="1" applyAlignment="1"/>
    <xf numFmtId="0" fontId="3" fillId="15" borderId="25" xfId="0" quotePrefix="1" applyFont="1" applyFill="1" applyBorder="1" applyAlignment="1">
      <alignment horizontal="fill"/>
    </xf>
    <xf numFmtId="0" fontId="9" fillId="15" borderId="9" xfId="0" applyFont="1" applyFill="1" applyBorder="1" applyAlignment="1"/>
    <xf numFmtId="0" fontId="9" fillId="15" borderId="0" xfId="0" applyFont="1" applyFill="1" applyBorder="1"/>
    <xf numFmtId="0" fontId="3" fillId="15" borderId="6" xfId="0" applyFont="1" applyFill="1" applyBorder="1"/>
    <xf numFmtId="0" fontId="9" fillId="15" borderId="6" xfId="0" applyFont="1" applyFill="1" applyBorder="1" applyAlignment="1"/>
    <xf numFmtId="0" fontId="9" fillId="15" borderId="6" xfId="0" quotePrefix="1" applyFont="1" applyFill="1" applyBorder="1" applyAlignment="1">
      <alignment horizontal="left"/>
    </xf>
    <xf numFmtId="0" fontId="9" fillId="15" borderId="6" xfId="0" applyFont="1" applyFill="1" applyBorder="1"/>
    <xf numFmtId="0" fontId="3" fillId="15" borderId="7" xfId="0" applyFont="1" applyFill="1" applyBorder="1"/>
    <xf numFmtId="0" fontId="9" fillId="15" borderId="25" xfId="0" quotePrefix="1" applyFont="1" applyFill="1" applyBorder="1" applyAlignment="1">
      <alignment horizontal="left"/>
    </xf>
    <xf numFmtId="0" fontId="3" fillId="15" borderId="10" xfId="0" applyFont="1" applyFill="1" applyBorder="1"/>
    <xf numFmtId="0" fontId="9" fillId="15" borderId="25" xfId="0" applyFont="1" applyFill="1" applyBorder="1" applyAlignment="1">
      <alignment horizontal="left" indent="2"/>
    </xf>
    <xf numFmtId="0" fontId="9" fillId="15" borderId="21" xfId="0" applyFont="1" applyFill="1" applyBorder="1"/>
    <xf numFmtId="0" fontId="3" fillId="15" borderId="25" xfId="0" applyFont="1" applyFill="1" applyBorder="1" applyAlignment="1">
      <alignment horizontal="left"/>
    </xf>
    <xf numFmtId="175" fontId="3" fillId="15" borderId="1" xfId="0" applyNumberFormat="1" applyFont="1" applyFill="1" applyBorder="1" applyAlignment="1" applyProtection="1">
      <alignment horizontal="right" vertical="center"/>
      <protection locked="0"/>
    </xf>
    <xf numFmtId="172" fontId="3" fillId="16" borderId="17" xfId="16" applyFont="1" applyFill="1" applyBorder="1"/>
    <xf numFmtId="172" fontId="6" fillId="16" borderId="18" xfId="16" applyFont="1" applyFill="1" applyBorder="1" applyAlignment="1">
      <alignment horizontal="centerContinuous"/>
    </xf>
    <xf numFmtId="172" fontId="6" fillId="16" borderId="19" xfId="16" applyFont="1" applyFill="1" applyBorder="1"/>
    <xf numFmtId="172" fontId="6" fillId="16" borderId="3" xfId="16" applyFont="1" applyFill="1" applyBorder="1"/>
    <xf numFmtId="172" fontId="6" fillId="16" borderId="0" xfId="16" applyFont="1" applyFill="1" applyBorder="1" applyAlignment="1">
      <alignment horizontal="center" vertical="center"/>
    </xf>
    <xf numFmtId="172" fontId="6" fillId="16" borderId="0" xfId="16" applyFont="1" applyFill="1" applyBorder="1" applyAlignment="1">
      <alignment horizontal="centerContinuous"/>
    </xf>
    <xf numFmtId="172" fontId="6" fillId="16" borderId="4" xfId="16" applyFont="1" applyFill="1" applyBorder="1"/>
    <xf numFmtId="172" fontId="6" fillId="16" borderId="0" xfId="16" applyFont="1" applyFill="1" applyBorder="1"/>
    <xf numFmtId="172" fontId="6" fillId="16" borderId="0" xfId="16" applyNumberFormat="1" applyFont="1" applyFill="1" applyBorder="1" applyAlignment="1" applyProtection="1">
      <alignment horizontal="left"/>
    </xf>
    <xf numFmtId="167" fontId="50" fillId="16" borderId="0" xfId="0" applyNumberFormat="1" applyFont="1" applyFill="1" applyBorder="1" applyAlignment="1" applyProtection="1">
      <alignment horizontal="center"/>
    </xf>
    <xf numFmtId="172" fontId="6" fillId="16" borderId="0" xfId="16" applyFont="1" applyFill="1" applyBorder="1" applyAlignment="1">
      <alignment horizontal="left"/>
    </xf>
    <xf numFmtId="172" fontId="3" fillId="16" borderId="0" xfId="16" applyFont="1" applyFill="1" applyBorder="1"/>
    <xf numFmtId="172" fontId="3" fillId="16" borderId="4" xfId="16" applyFont="1" applyFill="1" applyBorder="1"/>
    <xf numFmtId="172" fontId="3" fillId="16" borderId="3" xfId="16" applyFont="1" applyFill="1" applyBorder="1"/>
    <xf numFmtId="172" fontId="3" fillId="17" borderId="2" xfId="16" applyNumberFormat="1" applyFont="1" applyFill="1" applyBorder="1" applyAlignment="1" applyProtection="1">
      <alignment horizontal="left"/>
    </xf>
    <xf numFmtId="172" fontId="3" fillId="17" borderId="25" xfId="16" applyNumberFormat="1" applyFont="1" applyFill="1" applyBorder="1" applyAlignment="1" applyProtection="1">
      <alignment horizontal="left"/>
    </xf>
    <xf numFmtId="172" fontId="3" fillId="17" borderId="21" xfId="16" applyNumberFormat="1" applyFont="1" applyFill="1" applyBorder="1" applyAlignment="1" applyProtection="1">
      <alignment horizontal="left"/>
    </xf>
    <xf numFmtId="172" fontId="3" fillId="17" borderId="2" xfId="16" quotePrefix="1" applyNumberFormat="1" applyFont="1" applyFill="1" applyBorder="1" applyAlignment="1" applyProtection="1">
      <alignment horizontal="left"/>
    </xf>
    <xf numFmtId="172" fontId="3" fillId="17" borderId="25" xfId="16" quotePrefix="1" applyNumberFormat="1" applyFont="1" applyFill="1" applyBorder="1" applyAlignment="1" applyProtection="1">
      <alignment horizontal="left"/>
    </xf>
    <xf numFmtId="172" fontId="3" fillId="17" borderId="21" xfId="16" quotePrefix="1" applyNumberFormat="1" applyFont="1" applyFill="1" applyBorder="1" applyAlignment="1" applyProtection="1">
      <alignment horizontal="left"/>
    </xf>
    <xf numFmtId="172" fontId="3" fillId="16" borderId="14" xfId="16" applyFont="1" applyFill="1" applyBorder="1"/>
    <xf numFmtId="172" fontId="3" fillId="16" borderId="15" xfId="16" applyFont="1" applyFill="1" applyBorder="1"/>
    <xf numFmtId="172" fontId="3" fillId="16" borderId="16" xfId="16" applyFont="1" applyFill="1" applyBorder="1"/>
    <xf numFmtId="0" fontId="6" fillId="15" borderId="18" xfId="0" applyFont="1" applyFill="1" applyBorder="1"/>
    <xf numFmtId="0" fontId="32" fillId="15" borderId="0" xfId="0" applyFont="1" applyFill="1" applyBorder="1" applyAlignment="1">
      <alignment vertical="center"/>
    </xf>
    <xf numFmtId="0" fontId="3" fillId="15" borderId="0" xfId="0" applyFont="1" applyFill="1" applyBorder="1" applyAlignment="1">
      <alignment horizontal="center"/>
    </xf>
    <xf numFmtId="0" fontId="6" fillId="15" borderId="0" xfId="0" applyFont="1" applyFill="1" applyBorder="1"/>
    <xf numFmtId="0" fontId="7" fillId="15" borderId="3" xfId="0" applyFont="1" applyFill="1" applyBorder="1"/>
    <xf numFmtId="0" fontId="7" fillId="15" borderId="0" xfId="0" applyFont="1" applyFill="1" applyBorder="1"/>
    <xf numFmtId="171" fontId="3" fillId="15" borderId="1" xfId="1" applyNumberFormat="1" applyFont="1" applyFill="1" applyBorder="1" applyAlignment="1"/>
    <xf numFmtId="0" fontId="3" fillId="15" borderId="20" xfId="0" quotePrefix="1" applyFont="1" applyFill="1" applyBorder="1"/>
    <xf numFmtId="0" fontId="3" fillId="15" borderId="25" xfId="0" applyFont="1" applyFill="1" applyBorder="1" applyAlignment="1"/>
    <xf numFmtId="0" fontId="3" fillId="15" borderId="2" xfId="0" quotePrefix="1" applyFont="1" applyFill="1" applyBorder="1"/>
    <xf numFmtId="0" fontId="3" fillId="15" borderId="2" xfId="0" applyFont="1" applyFill="1" applyBorder="1" applyAlignment="1">
      <alignment horizontal="left" indent="2"/>
    </xf>
    <xf numFmtId="0" fontId="3" fillId="15" borderId="1" xfId="0" applyFont="1" applyFill="1" applyBorder="1" applyProtection="1">
      <protection locked="0"/>
    </xf>
    <xf numFmtId="0" fontId="3" fillId="15" borderId="2" xfId="0" applyFont="1" applyFill="1" applyBorder="1" applyProtection="1">
      <protection locked="0"/>
    </xf>
    <xf numFmtId="0" fontId="3" fillId="15" borderId="9" xfId="0" quotePrefix="1" applyFont="1" applyFill="1" applyBorder="1"/>
    <xf numFmtId="0" fontId="0" fillId="0" borderId="0" xfId="0" applyAlignment="1">
      <alignment wrapText="1"/>
    </xf>
    <xf numFmtId="0" fontId="55" fillId="0" borderId="0" xfId="0" applyFont="1" applyAlignment="1">
      <alignment wrapText="1"/>
    </xf>
    <xf numFmtId="0" fontId="24" fillId="0" borderId="0" xfId="0" applyFont="1" applyBorder="1" applyAlignment="1">
      <alignment wrapText="1"/>
    </xf>
    <xf numFmtId="0" fontId="23" fillId="0" borderId="0" xfId="0" applyFont="1" applyBorder="1" applyAlignment="1">
      <alignment horizontal="left" wrapText="1"/>
    </xf>
    <xf numFmtId="176" fontId="24" fillId="0" borderId="0" xfId="0" applyNumberFormat="1" applyFont="1" applyBorder="1" applyAlignment="1">
      <alignment wrapText="1"/>
    </xf>
    <xf numFmtId="0" fontId="24" fillId="0" borderId="0" xfId="0" applyFont="1" applyFill="1" applyBorder="1" applyAlignment="1">
      <alignment wrapText="1"/>
    </xf>
    <xf numFmtId="0" fontId="24" fillId="0" borderId="0" xfId="0" applyFont="1" applyFill="1" applyBorder="1" applyAlignment="1">
      <alignment vertical="top" wrapText="1"/>
    </xf>
    <xf numFmtId="0" fontId="55" fillId="15" borderId="14" xfId="0" applyFont="1" applyFill="1" applyBorder="1" applyAlignment="1">
      <alignment wrapText="1"/>
    </xf>
    <xf numFmtId="0" fontId="24" fillId="15" borderId="15" xfId="0" applyFont="1" applyFill="1" applyBorder="1" applyAlignment="1">
      <alignment wrapText="1"/>
    </xf>
    <xf numFmtId="0" fontId="23" fillId="15" borderId="15" xfId="0" applyFont="1" applyFill="1" applyBorder="1" applyAlignment="1">
      <alignment wrapText="1"/>
    </xf>
    <xf numFmtId="176" fontId="24" fillId="15" borderId="15" xfId="0" applyNumberFormat="1" applyFont="1" applyFill="1" applyBorder="1" applyAlignment="1">
      <alignment wrapText="1"/>
    </xf>
    <xf numFmtId="3" fontId="24" fillId="15" borderId="15" xfId="0" applyNumberFormat="1" applyFont="1" applyFill="1" applyBorder="1" applyAlignment="1">
      <alignment wrapText="1"/>
    </xf>
    <xf numFmtId="0" fontId="42" fillId="17" borderId="1" xfId="0" applyFont="1" applyFill="1" applyBorder="1" applyAlignment="1">
      <alignment horizontal="left" wrapText="1"/>
    </xf>
    <xf numFmtId="0" fontId="42" fillId="17" borderId="1" xfId="0" applyFont="1" applyFill="1" applyBorder="1" applyAlignment="1">
      <alignment vertical="center" wrapText="1"/>
    </xf>
    <xf numFmtId="0" fontId="43" fillId="17" borderId="1" xfId="0" applyFont="1" applyFill="1" applyBorder="1" applyAlignment="1">
      <alignment wrapText="1"/>
    </xf>
    <xf numFmtId="0" fontId="43" fillId="17" borderId="1" xfId="0" applyFont="1" applyFill="1" applyBorder="1" applyAlignment="1">
      <alignment horizontal="left" wrapText="1"/>
    </xf>
    <xf numFmtId="3" fontId="3" fillId="15" borderId="1" xfId="20" applyNumberFormat="1" applyFont="1" applyFill="1" applyBorder="1" applyAlignment="1">
      <alignment horizontal="center" wrapText="1"/>
    </xf>
    <xf numFmtId="0" fontId="3" fillId="16" borderId="1" xfId="0" applyFont="1" applyFill="1" applyBorder="1" applyAlignment="1" applyProtection="1">
      <alignment wrapText="1"/>
      <protection locked="0"/>
    </xf>
    <xf numFmtId="2" fontId="3" fillId="15" borderId="1" xfId="20" applyNumberFormat="1" applyFont="1" applyFill="1" applyBorder="1" applyAlignment="1">
      <alignment horizontal="center" wrapText="1"/>
    </xf>
    <xf numFmtId="173" fontId="3" fillId="16" borderId="1" xfId="20" applyNumberFormat="1" applyFont="1" applyFill="1" applyBorder="1" applyAlignment="1">
      <alignment wrapText="1"/>
    </xf>
    <xf numFmtId="9" fontId="3" fillId="15" borderId="1" xfId="20" applyFont="1" applyFill="1" applyBorder="1" applyAlignment="1" applyProtection="1">
      <alignment horizontal="center" wrapText="1"/>
    </xf>
    <xf numFmtId="173" fontId="3" fillId="15" borderId="1" xfId="20" applyNumberFormat="1" applyFont="1" applyFill="1" applyBorder="1" applyAlignment="1">
      <alignment wrapText="1"/>
    </xf>
    <xf numFmtId="0" fontId="3" fillId="15" borderId="1" xfId="0" applyFont="1" applyFill="1" applyBorder="1" applyAlignment="1" applyProtection="1">
      <alignment wrapText="1"/>
      <protection locked="0"/>
    </xf>
    <xf numFmtId="0" fontId="3" fillId="15" borderId="1" xfId="0" applyFont="1" applyFill="1" applyBorder="1" applyAlignment="1">
      <alignment wrapText="1"/>
    </xf>
    <xf numFmtId="0" fontId="3" fillId="15" borderId="25" xfId="0" applyFont="1" applyFill="1" applyBorder="1" applyAlignment="1">
      <alignment horizontal="right"/>
    </xf>
    <xf numFmtId="0" fontId="3" fillId="15" borderId="6" xfId="0" applyFont="1" applyFill="1" applyBorder="1" applyAlignment="1">
      <alignment horizontal="left"/>
    </xf>
    <xf numFmtId="0" fontId="3" fillId="15" borderId="8" xfId="0" applyFont="1" applyFill="1" applyBorder="1"/>
    <xf numFmtId="0" fontId="3" fillId="15" borderId="30" xfId="0" applyFont="1" applyFill="1" applyBorder="1"/>
    <xf numFmtId="0" fontId="3" fillId="15" borderId="0" xfId="12" applyFont="1" applyFill="1" applyBorder="1"/>
    <xf numFmtId="0" fontId="3" fillId="16" borderId="17" xfId="0" applyFont="1" applyFill="1" applyBorder="1" applyProtection="1"/>
    <xf numFmtId="0" fontId="3" fillId="16" borderId="18" xfId="0" applyFont="1" applyFill="1" applyBorder="1" applyProtection="1"/>
    <xf numFmtId="0" fontId="3" fillId="16" borderId="19" xfId="0" applyFont="1" applyFill="1" applyBorder="1" applyProtection="1"/>
    <xf numFmtId="0" fontId="3" fillId="16" borderId="3" xfId="0" applyFont="1" applyFill="1" applyBorder="1" applyProtection="1"/>
    <xf numFmtId="0" fontId="3" fillId="16" borderId="0" xfId="0" applyFont="1" applyFill="1" applyBorder="1" applyProtection="1"/>
    <xf numFmtId="0" fontId="3" fillId="16" borderId="4" xfId="0" applyFont="1" applyFill="1" applyBorder="1" applyProtection="1"/>
    <xf numFmtId="0" fontId="16" fillId="16" borderId="0" xfId="0" applyFont="1" applyFill="1" applyBorder="1" applyAlignment="1" applyProtection="1">
      <alignment horizontal="center"/>
    </xf>
    <xf numFmtId="0" fontId="3" fillId="16" borderId="4" xfId="0" applyFont="1" applyFill="1" applyBorder="1" applyAlignment="1" applyProtection="1">
      <alignment vertical="top" wrapText="1"/>
    </xf>
    <xf numFmtId="0" fontId="3" fillId="16" borderId="14" xfId="0" applyFont="1" applyFill="1" applyBorder="1" applyProtection="1"/>
    <xf numFmtId="0" fontId="3" fillId="16" borderId="15" xfId="0" applyFont="1" applyFill="1" applyBorder="1" applyProtection="1"/>
    <xf numFmtId="0" fontId="3" fillId="16" borderId="16" xfId="0" applyFont="1" applyFill="1" applyBorder="1" applyProtection="1"/>
    <xf numFmtId="49" fontId="6" fillId="16" borderId="0" xfId="0" applyNumberFormat="1" applyFont="1" applyFill="1" applyBorder="1" applyProtection="1"/>
    <xf numFmtId="0" fontId="6" fillId="16" borderId="0" xfId="0" applyFont="1" applyFill="1" applyBorder="1" applyAlignment="1" applyProtection="1">
      <alignment horizontal="left"/>
    </xf>
    <xf numFmtId="0" fontId="3" fillId="16" borderId="0" xfId="0" applyFont="1" applyFill="1" applyBorder="1" applyAlignment="1">
      <alignment horizontal="center" vertical="center"/>
    </xf>
    <xf numFmtId="9" fontId="60" fillId="15" borderId="0" xfId="0" applyNumberFormat="1" applyFont="1" applyFill="1" applyBorder="1" applyAlignment="1" applyProtection="1">
      <alignment vertical="center"/>
    </xf>
    <xf numFmtId="0" fontId="3" fillId="16" borderId="7" xfId="0" applyFont="1" applyFill="1" applyBorder="1" applyAlignment="1"/>
    <xf numFmtId="0" fontId="3" fillId="16" borderId="10" xfId="0" applyFont="1" applyFill="1" applyBorder="1" applyAlignment="1"/>
    <xf numFmtId="0" fontId="6" fillId="16" borderId="0" xfId="0" applyFont="1" applyFill="1" applyBorder="1"/>
    <xf numFmtId="0" fontId="3" fillId="16" borderId="15" xfId="0" applyFont="1" applyFill="1" applyBorder="1" applyAlignment="1">
      <alignment horizontal="center" vertical="center"/>
    </xf>
    <xf numFmtId="0" fontId="32" fillId="16" borderId="0" xfId="0" applyFont="1" applyFill="1" applyBorder="1" applyAlignment="1" applyProtection="1"/>
    <xf numFmtId="0" fontId="6" fillId="16" borderId="0" xfId="0" applyFont="1" applyFill="1" applyBorder="1" applyAlignment="1" applyProtection="1">
      <alignment horizontal="center"/>
    </xf>
    <xf numFmtId="167" fontId="6" fillId="16" borderId="0" xfId="0" applyNumberFormat="1" applyFont="1" applyFill="1" applyBorder="1" applyAlignment="1" applyProtection="1">
      <alignment horizontal="center"/>
    </xf>
    <xf numFmtId="0" fontId="6" fillId="16" borderId="0" xfId="0" applyFont="1" applyFill="1" applyBorder="1" applyProtection="1"/>
    <xf numFmtId="0" fontId="3" fillId="15" borderId="30" xfId="12" applyFont="1" applyFill="1" applyBorder="1" applyAlignment="1" applyProtection="1">
      <alignment horizontal="left"/>
    </xf>
    <xf numFmtId="3" fontId="6" fillId="15" borderId="0" xfId="12" applyNumberFormat="1" applyFont="1" applyFill="1" applyBorder="1" applyAlignment="1" applyProtection="1">
      <alignment horizontal="right"/>
    </xf>
    <xf numFmtId="3" fontId="3" fillId="15" borderId="25" xfId="12" applyNumberFormat="1" applyFont="1" applyFill="1" applyBorder="1" applyAlignment="1" applyProtection="1">
      <alignment horizontal="left"/>
    </xf>
    <xf numFmtId="0" fontId="3" fillId="15" borderId="30" xfId="12" applyFont="1" applyFill="1" applyBorder="1"/>
    <xf numFmtId="9" fontId="6" fillId="15" borderId="0" xfId="12" applyNumberFormat="1" applyFont="1" applyFill="1" applyBorder="1" applyAlignment="1" applyProtection="1">
      <alignment horizontal="center"/>
    </xf>
    <xf numFmtId="0" fontId="6" fillId="15" borderId="0" xfId="0" applyFont="1" applyFill="1" applyBorder="1" applyAlignment="1">
      <alignment horizontal="center" vertical="center"/>
    </xf>
    <xf numFmtId="0" fontId="7" fillId="0" borderId="0" xfId="0" applyFont="1" applyFill="1" applyBorder="1"/>
    <xf numFmtId="49" fontId="63" fillId="0" borderId="0" xfId="0" applyNumberFormat="1" applyFont="1" applyFill="1" applyBorder="1" applyProtection="1"/>
    <xf numFmtId="0" fontId="3" fillId="21" borderId="25" xfId="0" applyFont="1" applyFill="1" applyBorder="1"/>
    <xf numFmtId="0" fontId="6" fillId="21" borderId="25" xfId="0" applyFont="1" applyFill="1" applyBorder="1"/>
    <xf numFmtId="0" fontId="64" fillId="15" borderId="0" xfId="0" applyFont="1" applyFill="1" applyBorder="1" applyAlignment="1">
      <alignment horizontal="center" vertical="center"/>
    </xf>
    <xf numFmtId="0" fontId="8" fillId="15" borderId="0" xfId="0" applyFont="1" applyFill="1" applyBorder="1"/>
    <xf numFmtId="0" fontId="7" fillId="15" borderId="0" xfId="0" applyFont="1" applyFill="1" applyBorder="1" applyProtection="1">
      <protection locked="0"/>
    </xf>
    <xf numFmtId="0" fontId="3" fillId="21" borderId="6" xfId="0" applyFont="1" applyFill="1" applyBorder="1"/>
    <xf numFmtId="0" fontId="3" fillId="21" borderId="21" xfId="0" applyFont="1" applyFill="1" applyBorder="1"/>
    <xf numFmtId="0" fontId="7" fillId="0" borderId="0" xfId="0" applyFont="1" applyFill="1" applyBorder="1" applyAlignment="1">
      <alignment vertical="center"/>
    </xf>
    <xf numFmtId="0" fontId="29" fillId="0" borderId="0" xfId="0" applyFont="1" applyFill="1" applyBorder="1" applyAlignment="1">
      <alignment horizontal="center" vertical="center"/>
    </xf>
    <xf numFmtId="0" fontId="7" fillId="0" borderId="3" xfId="0" applyFont="1" applyFill="1" applyBorder="1"/>
    <xf numFmtId="0" fontId="32" fillId="0" borderId="0" xfId="0" applyFont="1" applyFill="1" applyBorder="1" applyAlignment="1">
      <alignment vertical="center"/>
    </xf>
    <xf numFmtId="0" fontId="7" fillId="16" borderId="0" xfId="0" applyFont="1" applyFill="1" applyBorder="1" applyAlignment="1">
      <alignment horizontal="left" vertical="center"/>
    </xf>
    <xf numFmtId="0" fontId="7" fillId="16" borderId="0" xfId="0" applyFont="1" applyFill="1" applyBorder="1" applyAlignment="1">
      <alignment horizontal="centerContinuous"/>
    </xf>
    <xf numFmtId="0" fontId="7" fillId="16" borderId="0" xfId="0" applyFont="1" applyFill="1" applyBorder="1" applyAlignment="1">
      <alignment horizontal="right"/>
    </xf>
    <xf numFmtId="0" fontId="6" fillId="17" borderId="0" xfId="0" applyFont="1" applyFill="1" applyBorder="1" applyAlignment="1">
      <alignment horizontal="center" vertical="center"/>
    </xf>
    <xf numFmtId="0" fontId="16" fillId="15" borderId="0" xfId="0" applyFont="1" applyFill="1" applyBorder="1" applyAlignment="1">
      <alignment horizontal="center" vertical="center"/>
    </xf>
    <xf numFmtId="49" fontId="6" fillId="22" borderId="12" xfId="16" applyNumberFormat="1" applyFont="1" applyFill="1" applyBorder="1" applyAlignment="1" applyProtection="1">
      <alignment horizontal="right"/>
    </xf>
    <xf numFmtId="49" fontId="5" fillId="22" borderId="12" xfId="16" applyNumberFormat="1" applyFont="1" applyFill="1" applyBorder="1" applyAlignment="1" applyProtection="1">
      <alignment horizontal="right"/>
    </xf>
    <xf numFmtId="0" fontId="51" fillId="15" borderId="17" xfId="0" applyFont="1" applyFill="1" applyBorder="1"/>
    <xf numFmtId="0" fontId="51" fillId="15" borderId="3" xfId="0" applyFont="1" applyFill="1" applyBorder="1"/>
    <xf numFmtId="0" fontId="7" fillId="15" borderId="3" xfId="0" applyFont="1" applyFill="1" applyBorder="1" applyAlignment="1">
      <alignment vertical="center"/>
    </xf>
    <xf numFmtId="0" fontId="7" fillId="15" borderId="3" xfId="0" applyFont="1" applyFill="1" applyBorder="1" applyAlignment="1">
      <alignment horizontal="left" vertical="center"/>
    </xf>
    <xf numFmtId="0" fontId="55" fillId="15" borderId="4" xfId="0" applyFont="1" applyFill="1" applyBorder="1"/>
    <xf numFmtId="0" fontId="55" fillId="15" borderId="15" xfId="0" applyFont="1" applyFill="1" applyBorder="1"/>
    <xf numFmtId="0" fontId="55" fillId="15" borderId="16" xfId="0" applyFont="1" applyFill="1" applyBorder="1"/>
    <xf numFmtId="171" fontId="30" fillId="15" borderId="0" xfId="1" applyNumberFormat="1" applyFont="1" applyFill="1" applyBorder="1"/>
    <xf numFmtId="0" fontId="9" fillId="0" borderId="0" xfId="0" applyFont="1" applyFill="1" applyBorder="1" applyProtection="1">
      <protection locked="0"/>
    </xf>
    <xf numFmtId="171" fontId="5" fillId="15" borderId="0" xfId="1" applyNumberFormat="1" applyFont="1" applyFill="1" applyBorder="1" applyAlignment="1">
      <alignment horizontal="center"/>
    </xf>
    <xf numFmtId="0" fontId="55" fillId="15" borderId="3" xfId="0" applyFont="1" applyFill="1" applyBorder="1"/>
    <xf numFmtId="0" fontId="55" fillId="15" borderId="4" xfId="0" quotePrefix="1" applyFont="1" applyFill="1" applyBorder="1" applyAlignment="1">
      <alignment horizontal="left"/>
    </xf>
    <xf numFmtId="0" fontId="65" fillId="15" borderId="3" xfId="0" applyFont="1" applyFill="1" applyBorder="1"/>
    <xf numFmtId="37" fontId="65" fillId="0" borderId="13" xfId="1" applyNumberFormat="1" applyFont="1" applyFill="1" applyBorder="1" applyProtection="1">
      <protection locked="0"/>
    </xf>
    <xf numFmtId="37" fontId="65" fillId="0" borderId="9" xfId="1" applyNumberFormat="1" applyFont="1" applyFill="1" applyBorder="1" applyProtection="1">
      <protection locked="0"/>
    </xf>
    <xf numFmtId="0" fontId="65" fillId="15" borderId="4" xfId="0" quotePrefix="1" applyFont="1" applyFill="1" applyBorder="1" applyAlignment="1">
      <alignment horizontal="left"/>
    </xf>
    <xf numFmtId="0" fontId="55" fillId="15" borderId="4" xfId="0" applyFont="1" applyFill="1" applyBorder="1" applyAlignment="1">
      <alignment horizontal="left"/>
    </xf>
    <xf numFmtId="0" fontId="65" fillId="0" borderId="9" xfId="0" applyFont="1" applyFill="1" applyBorder="1" applyAlignment="1" applyProtection="1">
      <alignment horizontal="left"/>
      <protection locked="0"/>
    </xf>
    <xf numFmtId="0" fontId="65" fillId="15" borderId="4" xfId="0" applyFont="1" applyFill="1" applyBorder="1"/>
    <xf numFmtId="0" fontId="55" fillId="0" borderId="9" xfId="0" applyFont="1" applyFill="1" applyBorder="1" applyAlignment="1" applyProtection="1">
      <alignment horizontal="left"/>
      <protection locked="0"/>
    </xf>
    <xf numFmtId="37" fontId="55" fillId="0" borderId="12" xfId="1" applyNumberFormat="1" applyFont="1" applyFill="1" applyBorder="1" applyProtection="1">
      <protection locked="0"/>
    </xf>
    <xf numFmtId="37" fontId="55" fillId="0" borderId="0" xfId="1" applyNumberFormat="1" applyFont="1" applyFill="1" applyBorder="1" applyProtection="1">
      <protection locked="0"/>
    </xf>
    <xf numFmtId="37" fontId="65" fillId="0" borderId="12" xfId="1" applyNumberFormat="1" applyFont="1" applyFill="1" applyBorder="1" applyProtection="1">
      <protection locked="0"/>
    </xf>
    <xf numFmtId="37" fontId="65" fillId="0" borderId="0" xfId="1" applyNumberFormat="1" applyFont="1" applyFill="1" applyBorder="1" applyProtection="1">
      <protection locked="0"/>
    </xf>
    <xf numFmtId="0" fontId="65" fillId="15" borderId="4" xfId="0" applyFont="1" applyFill="1" applyBorder="1" applyAlignment="1">
      <alignment horizontal="left"/>
    </xf>
    <xf numFmtId="0" fontId="55" fillId="15" borderId="34" xfId="0" applyFont="1" applyFill="1" applyBorder="1"/>
    <xf numFmtId="0" fontId="55" fillId="0" borderId="9" xfId="0" quotePrefix="1" applyFont="1" applyFill="1" applyBorder="1" applyAlignment="1" applyProtection="1">
      <alignment horizontal="left"/>
      <protection locked="0"/>
    </xf>
    <xf numFmtId="168" fontId="55" fillId="0" borderId="13" xfId="1" applyNumberFormat="1" applyFont="1" applyFill="1" applyBorder="1" applyProtection="1">
      <protection locked="0"/>
    </xf>
    <xf numFmtId="168" fontId="55" fillId="0" borderId="9" xfId="1" applyNumberFormat="1" applyFont="1" applyFill="1" applyBorder="1" applyProtection="1">
      <protection locked="0"/>
    </xf>
    <xf numFmtId="0" fontId="55" fillId="0" borderId="14" xfId="0" applyFont="1" applyFill="1" applyBorder="1"/>
    <xf numFmtId="0" fontId="55" fillId="0" borderId="15" xfId="0" applyFont="1" applyFill="1" applyBorder="1"/>
    <xf numFmtId="0" fontId="55" fillId="0" borderId="15" xfId="0" applyFont="1" applyBorder="1"/>
    <xf numFmtId="0" fontId="55" fillId="15" borderId="15" xfId="0" applyFont="1" applyFill="1" applyBorder="1" applyAlignment="1">
      <alignment horizontal="center"/>
    </xf>
    <xf numFmtId="171" fontId="9" fillId="0" borderId="0" xfId="1" applyNumberFormat="1" applyFont="1" applyFill="1" applyBorder="1"/>
    <xf numFmtId="49" fontId="53" fillId="22" borderId="13" xfId="16" applyNumberFormat="1" applyFont="1" applyFill="1" applyBorder="1" applyAlignment="1" applyProtection="1">
      <alignment horizontal="right"/>
    </xf>
    <xf numFmtId="0" fontId="65" fillId="0" borderId="9" xfId="0" quotePrefix="1" applyFont="1" applyFill="1" applyBorder="1" applyAlignment="1" applyProtection="1">
      <alignment horizontal="left"/>
      <protection locked="0"/>
    </xf>
    <xf numFmtId="37" fontId="3" fillId="0" borderId="0" xfId="0" applyNumberFormat="1" applyFont="1" applyFill="1" applyBorder="1"/>
    <xf numFmtId="37" fontId="49" fillId="0" borderId="0" xfId="0" applyNumberFormat="1" applyFont="1" applyFill="1" applyBorder="1"/>
    <xf numFmtId="0" fontId="6" fillId="23" borderId="9" xfId="0" applyFont="1" applyFill="1" applyBorder="1" applyAlignment="1">
      <alignment horizontal="left"/>
    </xf>
    <xf numFmtId="0" fontId="6" fillId="21" borderId="6" xfId="0" quotePrefix="1" applyFont="1" applyFill="1" applyBorder="1" applyAlignment="1">
      <alignment horizontal="left"/>
    </xf>
    <xf numFmtId="0" fontId="6" fillId="21" borderId="6" xfId="0" applyFont="1" applyFill="1" applyBorder="1"/>
    <xf numFmtId="0" fontId="6" fillId="21" borderId="0" xfId="0" applyFont="1" applyFill="1" applyBorder="1" applyAlignment="1">
      <alignment horizontal="left"/>
    </xf>
    <xf numFmtId="0" fontId="6" fillId="21" borderId="0" xfId="0" quotePrefix="1" applyFont="1" applyFill="1" applyBorder="1" applyAlignment="1">
      <alignment horizontal="left"/>
    </xf>
    <xf numFmtId="0" fontId="6" fillId="21" borderId="25" xfId="0" quotePrefix="1" applyFont="1" applyFill="1" applyBorder="1" applyAlignment="1">
      <alignment horizontal="left"/>
    </xf>
    <xf numFmtId="0" fontId="6" fillId="21" borderId="25" xfId="0" applyFont="1" applyFill="1" applyBorder="1" applyAlignment="1">
      <alignment horizontal="left"/>
    </xf>
    <xf numFmtId="0" fontId="3" fillId="21" borderId="7" xfId="0" applyFont="1" applyFill="1" applyBorder="1"/>
    <xf numFmtId="0" fontId="6" fillId="21" borderId="1" xfId="0" applyFont="1" applyFill="1" applyBorder="1"/>
    <xf numFmtId="0" fontId="6" fillId="21" borderId="2" xfId="0" applyFont="1" applyFill="1" applyBorder="1"/>
    <xf numFmtId="0" fontId="6" fillId="23" borderId="2" xfId="0" applyFont="1" applyFill="1" applyBorder="1"/>
    <xf numFmtId="172" fontId="6" fillId="16" borderId="18" xfId="16" applyFont="1" applyFill="1" applyBorder="1" applyAlignment="1">
      <alignment horizontal="center"/>
    </xf>
    <xf numFmtId="172" fontId="6" fillId="21" borderId="2" xfId="16" quotePrefix="1" applyNumberFormat="1" applyFont="1" applyFill="1" applyBorder="1" applyAlignment="1" applyProtection="1">
      <alignment horizontal="left"/>
    </xf>
    <xf numFmtId="172" fontId="6" fillId="21" borderId="25" xfId="16" quotePrefix="1" applyNumberFormat="1" applyFont="1" applyFill="1" applyBorder="1" applyAlignment="1" applyProtection="1">
      <alignment horizontal="left"/>
    </xf>
    <xf numFmtId="172" fontId="6" fillId="21" borderId="21" xfId="16" quotePrefix="1" applyNumberFormat="1" applyFont="1" applyFill="1" applyBorder="1" applyAlignment="1" applyProtection="1">
      <alignment horizontal="left"/>
    </xf>
    <xf numFmtId="0" fontId="8" fillId="0" borderId="18" xfId="0" applyFont="1" applyFill="1" applyBorder="1"/>
    <xf numFmtId="0" fontId="8" fillId="0" borderId="19" xfId="0" applyFont="1" applyFill="1" applyBorder="1"/>
    <xf numFmtId="0" fontId="8" fillId="0" borderId="4" xfId="0" applyFont="1" applyFill="1" applyBorder="1"/>
    <xf numFmtId="0" fontId="8" fillId="0" borderId="0" xfId="0" applyFont="1" applyFill="1" applyBorder="1"/>
    <xf numFmtId="0" fontId="3" fillId="0" borderId="18" xfId="17" applyFont="1" applyFill="1" applyBorder="1"/>
    <xf numFmtId="0" fontId="3" fillId="0" borderId="17" xfId="17" applyFont="1" applyFill="1" applyBorder="1"/>
    <xf numFmtId="0" fontId="8" fillId="0" borderId="18" xfId="17" applyFont="1" applyFill="1" applyBorder="1"/>
    <xf numFmtId="0" fontId="3" fillId="0" borderId="19" xfId="17" applyFont="1" applyFill="1" applyBorder="1"/>
    <xf numFmtId="0" fontId="3" fillId="0" borderId="4" xfId="17" applyFont="1" applyFill="1" applyBorder="1"/>
    <xf numFmtId="0" fontId="7" fillId="0" borderId="0" xfId="17" applyFont="1" applyFill="1" applyBorder="1" applyAlignment="1">
      <alignment horizontal="left"/>
    </xf>
    <xf numFmtId="167" fontId="22" fillId="0" borderId="0" xfId="11" applyNumberFormat="1" applyFont="1" applyFill="1" applyBorder="1" applyAlignment="1" applyProtection="1">
      <alignment horizontal="center"/>
    </xf>
    <xf numFmtId="0" fontId="8" fillId="0" borderId="0" xfId="17" applyFont="1" applyFill="1" applyBorder="1" applyAlignment="1">
      <alignment horizontal="centerContinuous"/>
    </xf>
    <xf numFmtId="0" fontId="3" fillId="0" borderId="4" xfId="17" applyFont="1" applyFill="1" applyBorder="1" applyAlignment="1"/>
    <xf numFmtId="0" fontId="6" fillId="0" borderId="0" xfId="17" applyFont="1" applyFill="1" applyBorder="1" applyAlignment="1">
      <alignment horizontal="centerContinuous"/>
    </xf>
    <xf numFmtId="0" fontId="3" fillId="0" borderId="15" xfId="17" applyFont="1" applyFill="1" applyBorder="1"/>
    <xf numFmtId="0" fontId="3" fillId="0" borderId="16" xfId="17" applyFont="1" applyFill="1" applyBorder="1"/>
    <xf numFmtId="0" fontId="3" fillId="15" borderId="15" xfId="12" applyFont="1" applyFill="1" applyBorder="1" applyAlignment="1" applyProtection="1">
      <alignment horizontal="left"/>
    </xf>
    <xf numFmtId="0" fontId="6" fillId="15" borderId="15" xfId="12" applyFont="1" applyFill="1" applyBorder="1" applyAlignment="1" applyProtection="1">
      <alignment horizontal="left"/>
    </xf>
    <xf numFmtId="0" fontId="51" fillId="15" borderId="4" xfId="0" applyFont="1" applyFill="1" applyBorder="1"/>
    <xf numFmtId="0" fontId="51" fillId="15" borderId="14" xfId="0" applyFont="1" applyFill="1" applyBorder="1"/>
    <xf numFmtId="0" fontId="51" fillId="15" borderId="16" xfId="0" applyFont="1" applyFill="1" applyBorder="1"/>
    <xf numFmtId="0" fontId="3" fillId="22" borderId="29" xfId="12" applyFont="1" applyFill="1" applyBorder="1"/>
    <xf numFmtId="0" fontId="6" fillId="23" borderId="2" xfId="12" applyFont="1" applyFill="1" applyBorder="1" applyProtection="1"/>
    <xf numFmtId="0" fontId="3" fillId="15" borderId="2" xfId="12" applyFont="1" applyFill="1" applyBorder="1" applyProtection="1"/>
    <xf numFmtId="0" fontId="3" fillId="15" borderId="25" xfId="12" applyFont="1" applyFill="1" applyBorder="1" applyProtection="1"/>
    <xf numFmtId="0" fontId="3" fillId="23" borderId="25" xfId="12" applyFont="1" applyFill="1" applyBorder="1" applyProtection="1"/>
    <xf numFmtId="3" fontId="3" fillId="23" borderId="25" xfId="12" applyNumberFormat="1" applyFont="1" applyFill="1" applyBorder="1" applyAlignment="1" applyProtection="1">
      <alignment horizontal="left"/>
    </xf>
    <xf numFmtId="0" fontId="6" fillId="15" borderId="2" xfId="12" applyFont="1" applyFill="1" applyBorder="1" applyProtection="1"/>
    <xf numFmtId="3" fontId="3" fillId="15" borderId="21" xfId="12" applyNumberFormat="1" applyFont="1" applyFill="1" applyBorder="1" applyProtection="1"/>
    <xf numFmtId="3" fontId="3" fillId="15" borderId="21" xfId="12" applyNumberFormat="1" applyFont="1" applyFill="1" applyBorder="1" applyAlignment="1" applyProtection="1">
      <alignment horizontal="left"/>
    </xf>
    <xf numFmtId="172" fontId="32" fillId="16" borderId="0" xfId="16" applyNumberFormat="1" applyFont="1" applyFill="1" applyBorder="1" applyAlignment="1" applyProtection="1">
      <alignment horizontal="center" vertical="center"/>
    </xf>
    <xf numFmtId="172" fontId="7" fillId="16" borderId="0" xfId="16" applyFont="1" applyFill="1" applyBorder="1" applyAlignment="1">
      <alignment horizontal="center" vertical="center"/>
    </xf>
    <xf numFmtId="0" fontId="6" fillId="0" borderId="0" xfId="0" applyFont="1" applyFill="1" applyBorder="1" applyAlignment="1">
      <alignment horizontal="center" vertical="center"/>
    </xf>
    <xf numFmtId="0" fontId="5" fillId="0" borderId="0" xfId="17" applyFont="1" applyFill="1" applyBorder="1" applyAlignment="1">
      <alignment horizontal="center"/>
    </xf>
    <xf numFmtId="0" fontId="6" fillId="15" borderId="2" xfId="12" applyFont="1" applyFill="1" applyBorder="1" applyAlignment="1" applyProtection="1"/>
    <xf numFmtId="0" fontId="6" fillId="15" borderId="21" xfId="12" applyFont="1" applyFill="1" applyBorder="1" applyAlignment="1" applyProtection="1"/>
    <xf numFmtId="0" fontId="6" fillId="15" borderId="2" xfId="12" applyFont="1" applyFill="1" applyBorder="1" applyAlignment="1" applyProtection="1">
      <alignment horizontal="left"/>
    </xf>
    <xf numFmtId="0" fontId="3" fillId="15" borderId="25" xfId="12" applyFont="1" applyFill="1" applyBorder="1" applyAlignment="1" applyProtection="1"/>
    <xf numFmtId="0" fontId="3" fillId="15" borderId="21" xfId="12" applyFont="1" applyFill="1" applyBorder="1" applyAlignment="1" applyProtection="1"/>
    <xf numFmtId="0" fontId="3" fillId="15" borderId="0" xfId="12" applyFont="1" applyFill="1" applyBorder="1" applyAlignment="1" applyProtection="1">
      <alignment horizontal="left"/>
    </xf>
    <xf numFmtId="0" fontId="3" fillId="15" borderId="2" xfId="12" applyFont="1" applyFill="1" applyBorder="1" applyAlignment="1" applyProtection="1">
      <alignment horizontal="left"/>
    </xf>
    <xf numFmtId="0" fontId="3" fillId="15" borderId="25" xfId="12" applyFont="1" applyFill="1" applyBorder="1" applyAlignment="1" applyProtection="1">
      <alignment horizontal="left"/>
    </xf>
    <xf numFmtId="0" fontId="3" fillId="15" borderId="21" xfId="12" applyFont="1" applyFill="1" applyBorder="1" applyAlignment="1" applyProtection="1">
      <alignment horizontal="left"/>
    </xf>
    <xf numFmtId="0" fontId="6" fillId="17" borderId="6" xfId="0" applyFont="1" applyFill="1" applyBorder="1" applyAlignment="1">
      <alignment horizontal="center" vertical="center"/>
    </xf>
    <xf numFmtId="0" fontId="32" fillId="15" borderId="0" xfId="12" applyFont="1" applyFill="1" applyBorder="1" applyAlignment="1">
      <alignment horizontal="center" vertical="center"/>
    </xf>
    <xf numFmtId="0" fontId="3" fillId="15" borderId="15" xfId="12" applyFont="1" applyFill="1" applyBorder="1"/>
    <xf numFmtId="0" fontId="51" fillId="15" borderId="0" xfId="0" applyFont="1" applyFill="1" applyBorder="1"/>
    <xf numFmtId="0" fontId="51" fillId="15" borderId="15" xfId="0" applyFont="1" applyFill="1" applyBorder="1"/>
    <xf numFmtId="0" fontId="51" fillId="0" borderId="17" xfId="0" applyFont="1" applyBorder="1"/>
    <xf numFmtId="0" fontId="51" fillId="0" borderId="18" xfId="0" applyFont="1" applyBorder="1"/>
    <xf numFmtId="0" fontId="51" fillId="0" borderId="3" xfId="0" applyFont="1" applyBorder="1"/>
    <xf numFmtId="0" fontId="51" fillId="0" borderId="14" xfId="0" applyFont="1" applyBorder="1"/>
    <xf numFmtId="0" fontId="51" fillId="0" borderId="15" xfId="0" applyFont="1" applyBorder="1"/>
    <xf numFmtId="0" fontId="6" fillId="21" borderId="2" xfId="0" applyFont="1" applyFill="1" applyBorder="1" applyAlignment="1">
      <alignment horizontal="left"/>
    </xf>
    <xf numFmtId="0" fontId="6" fillId="21" borderId="21" xfId="0" applyFont="1" applyFill="1" applyBorder="1"/>
    <xf numFmtId="0" fontId="9" fillId="15" borderId="25" xfId="0" applyFont="1" applyFill="1" applyBorder="1" applyAlignment="1">
      <alignment horizontal="left"/>
    </xf>
    <xf numFmtId="0" fontId="9" fillId="15" borderId="21" xfId="0" quotePrefix="1" applyFont="1" applyFill="1" applyBorder="1" applyAlignment="1">
      <alignment horizontal="left"/>
    </xf>
    <xf numFmtId="0" fontId="9" fillId="15" borderId="2" xfId="0" applyFont="1" applyFill="1" applyBorder="1"/>
    <xf numFmtId="0" fontId="9" fillId="9" borderId="25" xfId="0" applyFont="1" applyFill="1" applyBorder="1" applyAlignment="1">
      <alignment horizontal="left"/>
    </xf>
    <xf numFmtId="0" fontId="9" fillId="9" borderId="21" xfId="0" applyFont="1" applyFill="1" applyBorder="1"/>
    <xf numFmtId="0" fontId="9" fillId="9" borderId="21" xfId="0" quotePrefix="1" applyFont="1" applyFill="1" applyBorder="1" applyAlignment="1">
      <alignment horizontal="left"/>
    </xf>
    <xf numFmtId="0" fontId="6" fillId="15" borderId="9" xfId="12" applyFont="1" applyFill="1" applyBorder="1" applyAlignment="1" applyProtection="1">
      <alignment vertical="center"/>
    </xf>
    <xf numFmtId="0" fontId="6" fillId="23" borderId="5" xfId="12" applyFont="1" applyFill="1" applyBorder="1" applyAlignment="1" applyProtection="1">
      <alignment horizontal="left"/>
    </xf>
    <xf numFmtId="0" fontId="6" fillId="23" borderId="6" xfId="12" applyFont="1" applyFill="1" applyBorder="1" applyAlignment="1" applyProtection="1">
      <alignment horizontal="left"/>
    </xf>
    <xf numFmtId="3" fontId="3" fillId="23" borderId="6" xfId="12" applyNumberFormat="1" applyFont="1" applyFill="1" applyBorder="1" applyAlignment="1" applyProtection="1">
      <alignment horizontal="left"/>
    </xf>
    <xf numFmtId="0" fontId="35" fillId="15" borderId="0" xfId="12" applyFont="1" applyFill="1" applyBorder="1" applyAlignment="1" applyProtection="1">
      <alignment horizontal="left"/>
    </xf>
    <xf numFmtId="0" fontId="3" fillId="15" borderId="2" xfId="12" quotePrefix="1" applyFont="1" applyFill="1" applyBorder="1" applyAlignment="1" applyProtection="1">
      <alignment horizontal="left"/>
    </xf>
    <xf numFmtId="0" fontId="3" fillId="15" borderId="25" xfId="12" applyFont="1" applyFill="1" applyBorder="1" applyAlignment="1">
      <alignment horizontal="left"/>
    </xf>
    <xf numFmtId="0" fontId="3" fillId="15" borderId="2" xfId="12" quotePrefix="1" applyFont="1" applyFill="1" applyBorder="1" applyAlignment="1">
      <alignment horizontal="left"/>
    </xf>
    <xf numFmtId="0" fontId="3" fillId="15" borderId="2" xfId="12" applyFont="1" applyFill="1" applyBorder="1" applyAlignment="1">
      <alignment horizontal="left"/>
    </xf>
    <xf numFmtId="0" fontId="9" fillId="15" borderId="2" xfId="12" applyFont="1" applyFill="1" applyBorder="1" applyAlignment="1" applyProtection="1"/>
    <xf numFmtId="0" fontId="9" fillId="15" borderId="25" xfId="12" applyFont="1" applyFill="1" applyBorder="1" applyAlignment="1" applyProtection="1"/>
    <xf numFmtId="0" fontId="9" fillId="15" borderId="21" xfId="12" applyFont="1" applyFill="1" applyBorder="1" applyAlignment="1" applyProtection="1"/>
    <xf numFmtId="0" fontId="6" fillId="15" borderId="0" xfId="0" applyFont="1" applyFill="1" applyBorder="1" applyAlignment="1">
      <alignment vertical="center"/>
    </xf>
    <xf numFmtId="0" fontId="16" fillId="0" borderId="0" xfId="0" applyFont="1" applyFill="1" applyBorder="1" applyAlignment="1">
      <alignment horizontal="center" vertical="center"/>
    </xf>
    <xf numFmtId="0" fontId="16" fillId="15" borderId="0" xfId="11" applyFont="1" applyFill="1" applyBorder="1" applyAlignment="1" applyProtection="1">
      <alignment horizontal="center"/>
    </xf>
    <xf numFmtId="0" fontId="28" fillId="15" borderId="0" xfId="11" applyFont="1" applyFill="1" applyBorder="1" applyAlignment="1">
      <alignment horizontal="center" vertical="center"/>
    </xf>
    <xf numFmtId="0" fontId="6" fillId="16" borderId="21" xfId="0" applyFont="1" applyFill="1" applyBorder="1" applyAlignment="1">
      <alignment horizontal="center" vertical="center"/>
    </xf>
    <xf numFmtId="0" fontId="6" fillId="15" borderId="0" xfId="0" applyFont="1" applyFill="1" applyBorder="1" applyAlignment="1">
      <alignment horizontal="center" vertical="center"/>
    </xf>
    <xf numFmtId="0" fontId="6" fillId="16" borderId="0" xfId="0" applyFont="1" applyFill="1" applyBorder="1" applyAlignment="1">
      <alignment vertical="center"/>
    </xf>
    <xf numFmtId="0" fontId="32" fillId="16" borderId="0" xfId="0" applyFont="1" applyFill="1" applyBorder="1" applyAlignment="1">
      <alignment horizontal="center" vertical="center"/>
    </xf>
    <xf numFmtId="0" fontId="3" fillId="23" borderId="25" xfId="0" applyFont="1" applyFill="1" applyBorder="1" applyProtection="1"/>
    <xf numFmtId="0" fontId="55" fillId="15" borderId="17" xfId="0" applyFont="1" applyFill="1" applyBorder="1" applyAlignment="1">
      <alignment wrapText="1"/>
    </xf>
    <xf numFmtId="0" fontId="55" fillId="15" borderId="18" xfId="0" applyFont="1" applyFill="1" applyBorder="1" applyAlignment="1">
      <alignment wrapText="1"/>
    </xf>
    <xf numFmtId="0" fontId="0" fillId="15" borderId="17" xfId="0" applyFill="1" applyBorder="1"/>
    <xf numFmtId="0" fontId="0" fillId="15" borderId="3" xfId="0" applyFill="1" applyBorder="1"/>
    <xf numFmtId="0" fontId="0" fillId="15" borderId="14" xfId="0" applyFill="1" applyBorder="1"/>
    <xf numFmtId="0" fontId="24" fillId="0" borderId="30" xfId="0" applyFont="1" applyBorder="1" applyAlignment="1">
      <alignment wrapText="1"/>
    </xf>
    <xf numFmtId="0" fontId="0" fillId="15" borderId="18" xfId="0" applyFill="1" applyBorder="1"/>
    <xf numFmtId="0" fontId="0" fillId="15" borderId="0" xfId="0" applyFill="1" applyBorder="1"/>
    <xf numFmtId="0" fontId="55" fillId="15" borderId="3" xfId="0" applyFont="1" applyFill="1" applyBorder="1" applyAlignment="1">
      <alignment wrapText="1"/>
    </xf>
    <xf numFmtId="0" fontId="0" fillId="15" borderId="15" xfId="0" applyFill="1" applyBorder="1"/>
    <xf numFmtId="0" fontId="51" fillId="15" borderId="0" xfId="0" applyFont="1" applyFill="1"/>
    <xf numFmtId="0" fontId="23" fillId="23" borderId="0" xfId="0" applyFont="1" applyFill="1" applyBorder="1" applyAlignment="1">
      <alignment wrapText="1"/>
    </xf>
    <xf numFmtId="176" fontId="24" fillId="23" borderId="0" xfId="0" applyNumberFormat="1" applyFont="1" applyFill="1" applyBorder="1" applyAlignment="1">
      <alignment wrapText="1"/>
    </xf>
    <xf numFmtId="0" fontId="24" fillId="23" borderId="0" xfId="0" applyFont="1" applyFill="1" applyBorder="1" applyAlignment="1">
      <alignment wrapText="1"/>
    </xf>
    <xf numFmtId="0" fontId="24" fillId="23" borderId="30" xfId="0" applyFont="1" applyFill="1" applyBorder="1" applyAlignment="1">
      <alignment wrapText="1"/>
    </xf>
    <xf numFmtId="0" fontId="23" fillId="23" borderId="9" xfId="0" applyFont="1" applyFill="1" applyBorder="1" applyAlignment="1">
      <alignment wrapText="1"/>
    </xf>
    <xf numFmtId="176" fontId="24" fillId="23" borderId="9" xfId="0" applyNumberFormat="1" applyFont="1" applyFill="1" applyBorder="1" applyAlignment="1">
      <alignment wrapText="1"/>
    </xf>
    <xf numFmtId="0" fontId="24" fillId="23" borderId="9" xfId="0" applyFont="1" applyFill="1" applyBorder="1" applyAlignment="1">
      <alignment wrapText="1"/>
    </xf>
    <xf numFmtId="0" fontId="23" fillId="23" borderId="0" xfId="0" applyFont="1" applyFill="1" applyBorder="1" applyAlignment="1">
      <alignment horizontal="left" wrapText="1"/>
    </xf>
    <xf numFmtId="176" fontId="24" fillId="23" borderId="0" xfId="0" applyNumberFormat="1" applyFont="1" applyFill="1" applyBorder="1" applyAlignment="1">
      <alignment horizontal="left" vertical="center" wrapText="1"/>
    </xf>
    <xf numFmtId="0" fontId="24" fillId="23" borderId="0" xfId="0" applyFont="1" applyFill="1" applyBorder="1" applyAlignment="1">
      <alignment horizontal="left" vertical="center" wrapText="1"/>
    </xf>
    <xf numFmtId="0" fontId="23" fillId="23" borderId="30" xfId="0" applyFont="1" applyFill="1" applyBorder="1" applyAlignment="1">
      <alignment wrapText="1"/>
    </xf>
    <xf numFmtId="170" fontId="3" fillId="0" borderId="0" xfId="0" applyNumberFormat="1" applyFont="1" applyFill="1" applyBorder="1" applyAlignment="1" applyProtection="1">
      <alignment horizontal="center"/>
      <protection locked="0"/>
    </xf>
    <xf numFmtId="49" fontId="3" fillId="0" borderId="1" xfId="0" applyNumberFormat="1" applyFont="1" applyFill="1" applyBorder="1" applyAlignment="1" applyProtection="1">
      <alignment horizontal="left"/>
      <protection locked="0"/>
    </xf>
    <xf numFmtId="0" fontId="15" fillId="0" borderId="18" xfId="0" applyFont="1" applyFill="1" applyBorder="1" applyAlignment="1">
      <alignment horizontal="centerContinuous"/>
    </xf>
    <xf numFmtId="49" fontId="6" fillId="0" borderId="15" xfId="0" applyNumberFormat="1" applyFont="1" applyFill="1" applyBorder="1" applyProtection="1"/>
    <xf numFmtId="49" fontId="6" fillId="0" borderId="15" xfId="0" applyNumberFormat="1" applyFont="1" applyFill="1" applyBorder="1" applyAlignment="1" applyProtection="1">
      <alignment horizontal="center"/>
    </xf>
    <xf numFmtId="49" fontId="3" fillId="0" borderId="1" xfId="0" applyNumberFormat="1" applyFont="1" applyFill="1" applyBorder="1" applyAlignment="1" applyProtection="1">
      <alignment horizontal="left" wrapText="1" readingOrder="2"/>
      <protection locked="0"/>
    </xf>
    <xf numFmtId="49" fontId="3" fillId="0" borderId="1" xfId="0" applyNumberFormat="1" applyFont="1" applyFill="1" applyBorder="1" applyAlignment="1" applyProtection="1">
      <alignment horizontal="left" wrapText="1"/>
      <protection locked="0"/>
    </xf>
    <xf numFmtId="0" fontId="3" fillId="0" borderId="1" xfId="0" applyNumberFormat="1" applyFont="1" applyFill="1" applyBorder="1" applyAlignment="1" applyProtection="1">
      <alignment horizontal="left" wrapText="1"/>
      <protection locked="0"/>
    </xf>
    <xf numFmtId="0" fontId="32" fillId="16" borderId="0" xfId="0" applyFont="1" applyFill="1" applyBorder="1" applyAlignment="1" applyProtection="1">
      <alignment vertical="center"/>
    </xf>
    <xf numFmtId="0" fontId="3" fillId="16" borderId="0" xfId="15" applyNumberFormat="1" applyFont="1" applyFill="1" applyBorder="1" applyAlignment="1">
      <alignment horizontal="left"/>
    </xf>
    <xf numFmtId="0" fontId="3" fillId="23" borderId="25" xfId="12" applyFont="1" applyFill="1" applyBorder="1" applyAlignment="1" applyProtection="1">
      <alignment horizontal="left"/>
    </xf>
    <xf numFmtId="0" fontId="7" fillId="0" borderId="0" xfId="0" applyFont="1" applyFill="1" applyBorder="1" applyAlignment="1" applyProtection="1">
      <alignment horizontal="left"/>
    </xf>
    <xf numFmtId="167" fontId="62" fillId="0" borderId="0" xfId="0" applyNumberFormat="1" applyFont="1" applyFill="1" applyBorder="1" applyAlignment="1" applyProtection="1">
      <alignment horizontal="center"/>
    </xf>
    <xf numFmtId="0" fontId="6" fillId="0" borderId="0" xfId="0" applyFont="1" applyFill="1" applyBorder="1" applyAlignment="1" applyProtection="1">
      <alignment horizontal="left"/>
    </xf>
    <xf numFmtId="0" fontId="6" fillId="0" borderId="0" xfId="0" applyFont="1" applyFill="1" applyBorder="1" applyAlignment="1" applyProtection="1">
      <alignment horizontal="center"/>
    </xf>
    <xf numFmtId="38" fontId="3" fillId="0" borderId="1" xfId="0" applyNumberFormat="1" applyFont="1" applyFill="1" applyBorder="1" applyAlignment="1" applyProtection="1">
      <alignment horizontal="right" vertical="center"/>
      <protection locked="0"/>
    </xf>
    <xf numFmtId="38" fontId="3" fillId="21" borderId="1" xfId="0" applyNumberFormat="1" applyFont="1" applyFill="1" applyBorder="1" applyAlignment="1" applyProtection="1">
      <alignment horizontal="right"/>
    </xf>
    <xf numFmtId="38" fontId="3" fillId="0" borderId="1" xfId="1" applyNumberFormat="1" applyFont="1" applyFill="1" applyBorder="1" applyAlignment="1" applyProtection="1">
      <protection locked="0"/>
    </xf>
    <xf numFmtId="38" fontId="3" fillId="0" borderId="1" xfId="1" applyNumberFormat="1" applyFont="1" applyFill="1" applyBorder="1" applyProtection="1">
      <protection locked="0"/>
    </xf>
    <xf numFmtId="38" fontId="3" fillId="0" borderId="2" xfId="1" applyNumberFormat="1" applyFont="1" applyFill="1" applyBorder="1" applyProtection="1">
      <protection locked="0"/>
    </xf>
    <xf numFmtId="38" fontId="3" fillId="0" borderId="2" xfId="1" applyNumberFormat="1" applyFont="1" applyFill="1" applyBorder="1" applyAlignment="1" applyProtection="1">
      <protection locked="0"/>
    </xf>
    <xf numFmtId="38" fontId="3" fillId="15" borderId="1" xfId="1" applyNumberFormat="1" applyFont="1" applyFill="1" applyBorder="1" applyProtection="1">
      <protection locked="0"/>
    </xf>
    <xf numFmtId="38" fontId="3" fillId="15" borderId="21" xfId="1" applyNumberFormat="1" applyFont="1" applyFill="1" applyBorder="1" applyProtection="1">
      <protection locked="0"/>
    </xf>
    <xf numFmtId="38" fontId="3" fillId="15" borderId="25" xfId="1" applyNumberFormat="1" applyFont="1" applyFill="1" applyBorder="1" applyProtection="1">
      <protection locked="0"/>
    </xf>
    <xf numFmtId="38" fontId="3" fillId="15" borderId="1" xfId="1" applyNumberFormat="1" applyFont="1" applyFill="1" applyBorder="1" applyProtection="1"/>
    <xf numFmtId="38" fontId="3" fillId="15" borderId="1" xfId="1" applyNumberFormat="1" applyFont="1" applyFill="1" applyBorder="1"/>
    <xf numFmtId="38" fontId="3" fillId="15" borderId="2" xfId="1" applyNumberFormat="1" applyFont="1" applyFill="1" applyBorder="1"/>
    <xf numFmtId="38" fontId="3" fillId="15" borderId="29" xfId="1" applyNumberFormat="1" applyFont="1" applyFill="1" applyBorder="1" applyProtection="1">
      <protection locked="0"/>
    </xf>
    <xf numFmtId="38" fontId="3" fillId="15" borderId="7" xfId="1" applyNumberFormat="1" applyFont="1" applyFill="1" applyBorder="1" applyProtection="1">
      <protection locked="0"/>
    </xf>
    <xf numFmtId="38" fontId="3" fillId="15" borderId="6" xfId="1" applyNumberFormat="1" applyFont="1" applyFill="1" applyBorder="1" applyProtection="1">
      <protection locked="0"/>
    </xf>
    <xf numFmtId="38" fontId="3" fillId="16" borderId="1" xfId="1" applyNumberFormat="1" applyFont="1" applyFill="1" applyBorder="1"/>
    <xf numFmtId="38" fontId="55" fillId="0" borderId="13" xfId="1" applyNumberFormat="1" applyFont="1" applyFill="1" applyBorder="1" applyProtection="1">
      <protection locked="0"/>
    </xf>
    <xf numFmtId="38" fontId="55" fillId="0" borderId="9" xfId="1" applyNumberFormat="1" applyFont="1" applyFill="1" applyBorder="1" applyProtection="1">
      <protection locked="0"/>
    </xf>
    <xf numFmtId="38" fontId="65" fillId="0" borderId="13" xfId="1" applyNumberFormat="1" applyFont="1" applyFill="1" applyBorder="1" applyProtection="1">
      <protection locked="0"/>
    </xf>
    <xf numFmtId="38" fontId="65" fillId="0" borderId="9" xfId="1" applyNumberFormat="1" applyFont="1" applyFill="1" applyBorder="1" applyProtection="1">
      <protection locked="0"/>
    </xf>
    <xf numFmtId="38" fontId="55" fillId="0" borderId="1" xfId="1" applyNumberFormat="1" applyFont="1" applyFill="1" applyBorder="1" applyProtection="1">
      <protection locked="0"/>
    </xf>
    <xf numFmtId="38" fontId="55" fillId="0" borderId="13" xfId="1" applyNumberFormat="1" applyFont="1" applyFill="1" applyBorder="1"/>
    <xf numFmtId="38" fontId="55" fillId="0" borderId="9" xfId="1" applyNumberFormat="1" applyFont="1" applyFill="1" applyBorder="1"/>
    <xf numFmtId="38" fontId="3" fillId="15" borderId="13" xfId="1" applyNumberFormat="1" applyFont="1" applyFill="1" applyBorder="1" applyProtection="1">
      <protection locked="0"/>
    </xf>
    <xf numFmtId="38" fontId="3" fillId="15" borderId="10" xfId="1" applyNumberFormat="1" applyFont="1" applyFill="1" applyBorder="1" applyProtection="1">
      <protection locked="0"/>
    </xf>
    <xf numFmtId="38" fontId="3" fillId="15" borderId="9" xfId="1" applyNumberFormat="1" applyFont="1" applyFill="1" applyBorder="1" applyProtection="1">
      <protection locked="0"/>
    </xf>
    <xf numFmtId="38" fontId="3" fillId="15" borderId="1" xfId="2" applyNumberFormat="1" applyFont="1" applyFill="1" applyBorder="1" applyProtection="1">
      <protection locked="0"/>
    </xf>
    <xf numFmtId="38" fontId="3" fillId="15" borderId="9" xfId="2" applyNumberFormat="1" applyFont="1" applyFill="1" applyBorder="1" applyProtection="1">
      <protection locked="0"/>
    </xf>
    <xf numFmtId="38" fontId="3" fillId="9" borderId="29" xfId="1" applyNumberFormat="1" applyFont="1" applyFill="1" applyBorder="1" applyProtection="1">
      <protection locked="0"/>
    </xf>
    <xf numFmtId="38" fontId="3" fillId="0" borderId="29" xfId="1" applyNumberFormat="1" applyFont="1" applyFill="1" applyBorder="1" applyProtection="1">
      <protection locked="0"/>
    </xf>
    <xf numFmtId="38" fontId="3" fillId="0" borderId="7" xfId="1" applyNumberFormat="1" applyFont="1" applyFill="1" applyBorder="1" applyProtection="1">
      <protection locked="0"/>
    </xf>
    <xf numFmtId="38" fontId="3" fillId="9" borderId="1" xfId="1" applyNumberFormat="1" applyFont="1" applyFill="1" applyBorder="1" applyProtection="1">
      <protection locked="0"/>
    </xf>
    <xf numFmtId="38" fontId="3" fillId="0" borderId="21" xfId="1" applyNumberFormat="1" applyFont="1" applyFill="1" applyBorder="1" applyProtection="1">
      <protection locked="0"/>
    </xf>
    <xf numFmtId="38" fontId="3" fillId="9" borderId="13" xfId="1" applyNumberFormat="1" applyFont="1" applyFill="1" applyBorder="1" applyProtection="1">
      <protection locked="0"/>
    </xf>
    <xf numFmtId="38" fontId="3" fillId="0" borderId="13" xfId="1" applyNumberFormat="1" applyFont="1" applyFill="1" applyBorder="1" applyProtection="1">
      <protection locked="0"/>
    </xf>
    <xf numFmtId="38" fontId="3" fillId="0" borderId="10" xfId="1" applyNumberFormat="1" applyFont="1" applyFill="1" applyBorder="1" applyProtection="1">
      <protection locked="0"/>
    </xf>
    <xf numFmtId="38" fontId="3" fillId="9" borderId="12" xfId="1" applyNumberFormat="1" applyFont="1" applyFill="1" applyBorder="1" applyProtection="1">
      <protection locked="0"/>
    </xf>
    <xf numFmtId="38" fontId="3" fillId="0" borderId="12" xfId="1" applyNumberFormat="1" applyFont="1" applyFill="1" applyBorder="1" applyProtection="1">
      <protection locked="0"/>
    </xf>
    <xf numFmtId="38" fontId="3" fillId="0" borderId="30" xfId="1" applyNumberFormat="1" applyFont="1" applyFill="1" applyBorder="1" applyProtection="1">
      <protection locked="0"/>
    </xf>
    <xf numFmtId="38" fontId="3" fillId="0" borderId="1" xfId="17" applyNumberFormat="1" applyFont="1" applyBorder="1" applyProtection="1">
      <protection locked="0"/>
    </xf>
    <xf numFmtId="38" fontId="3" fillId="9" borderId="20" xfId="0" applyNumberFormat="1" applyFont="1" applyFill="1" applyBorder="1" applyAlignment="1" applyProtection="1">
      <alignment horizontal="right" vertical="center"/>
      <protection locked="0"/>
    </xf>
    <xf numFmtId="38" fontId="3" fillId="15" borderId="1" xfId="12" applyNumberFormat="1" applyFont="1" applyFill="1" applyBorder="1" applyAlignment="1" applyProtection="1">
      <alignment horizontal="right"/>
      <protection locked="0"/>
    </xf>
    <xf numFmtId="38" fontId="3" fillId="23" borderId="1" xfId="12" applyNumberFormat="1" applyFont="1" applyFill="1" applyBorder="1" applyAlignment="1" applyProtection="1">
      <alignment horizontal="right"/>
    </xf>
    <xf numFmtId="38" fontId="6" fillId="23" borderId="1" xfId="12" applyNumberFormat="1" applyFont="1" applyFill="1" applyBorder="1" applyAlignment="1" applyProtection="1">
      <alignment horizontal="right"/>
    </xf>
    <xf numFmtId="38" fontId="3" fillId="0" borderId="1" xfId="12" applyNumberFormat="1" applyFont="1" applyFill="1" applyBorder="1" applyAlignment="1" applyProtection="1">
      <alignment horizontal="right"/>
      <protection locked="0"/>
    </xf>
    <xf numFmtId="38" fontId="3" fillId="15" borderId="1" xfId="12" applyNumberFormat="1" applyFont="1" applyFill="1" applyBorder="1" applyAlignment="1" applyProtection="1">
      <alignment horizontal="right"/>
    </xf>
    <xf numFmtId="38" fontId="3" fillId="23" borderId="1" xfId="12" applyNumberFormat="1" applyFont="1" applyFill="1" applyBorder="1" applyAlignment="1" applyProtection="1">
      <alignment horizontal="center"/>
    </xf>
    <xf numFmtId="38" fontId="30" fillId="23" borderId="1" xfId="12" applyNumberFormat="1" applyFont="1" applyFill="1" applyBorder="1" applyAlignment="1" applyProtection="1">
      <alignment horizontal="right"/>
    </xf>
    <xf numFmtId="38" fontId="30" fillId="15" borderId="1" xfId="12" applyNumberFormat="1" applyFont="1" applyFill="1" applyBorder="1" applyAlignment="1" applyProtection="1">
      <alignment horizontal="right"/>
    </xf>
    <xf numFmtId="38" fontId="24" fillId="23" borderId="1" xfId="0" applyNumberFormat="1" applyFont="1" applyFill="1" applyBorder="1" applyAlignment="1">
      <alignment wrapText="1"/>
    </xf>
    <xf numFmtId="38" fontId="3" fillId="0" borderId="1" xfId="0" applyNumberFormat="1" applyFont="1" applyFill="1" applyBorder="1" applyAlignment="1" applyProtection="1">
      <alignment horizontal="right"/>
      <protection locked="0"/>
    </xf>
    <xf numFmtId="38" fontId="3" fillId="0" borderId="29" xfId="0" applyNumberFormat="1" applyFont="1" applyFill="1" applyBorder="1" applyAlignment="1" applyProtection="1">
      <alignment horizontal="right"/>
      <protection locked="0"/>
    </xf>
    <xf numFmtId="38" fontId="3" fillId="10" borderId="1" xfId="0" applyNumberFormat="1" applyFont="1" applyFill="1" applyBorder="1" applyAlignment="1" applyProtection="1">
      <alignment horizontal="right"/>
    </xf>
    <xf numFmtId="0" fontId="39" fillId="0" borderId="4" xfId="0" applyFont="1" applyFill="1" applyBorder="1" applyAlignment="1" applyProtection="1">
      <alignment horizontal="center" vertical="center"/>
    </xf>
    <xf numFmtId="0" fontId="42" fillId="0" borderId="24" xfId="0" applyFont="1" applyFill="1" applyBorder="1" applyAlignment="1" applyProtection="1">
      <alignment vertical="top" wrapText="1"/>
    </xf>
    <xf numFmtId="0" fontId="3" fillId="0" borderId="24" xfId="0" applyFont="1" applyFill="1" applyBorder="1" applyProtection="1"/>
    <xf numFmtId="49" fontId="6" fillId="0" borderId="4" xfId="0" applyNumberFormat="1" applyFont="1" applyFill="1" applyBorder="1" applyProtection="1"/>
    <xf numFmtId="0" fontId="3" fillId="15" borderId="24" xfId="0" applyFont="1" applyFill="1" applyBorder="1"/>
    <xf numFmtId="0" fontId="5" fillId="16" borderId="0" xfId="0" applyFont="1" applyFill="1" applyBorder="1"/>
    <xf numFmtId="0" fontId="6" fillId="15" borderId="3" xfId="0" applyFont="1" applyFill="1" applyBorder="1"/>
    <xf numFmtId="0" fontId="5" fillId="16" borderId="0" xfId="0" applyFont="1" applyFill="1" applyBorder="1" applyAlignment="1">
      <alignment vertical="center"/>
    </xf>
    <xf numFmtId="38" fontId="6" fillId="12" borderId="1" xfId="0" applyNumberFormat="1" applyFont="1" applyFill="1" applyBorder="1" applyAlignment="1" applyProtection="1"/>
    <xf numFmtId="4" fontId="3" fillId="0" borderId="1" xfId="0" applyNumberFormat="1" applyFont="1" applyFill="1" applyBorder="1" applyAlignment="1" applyProtection="1">
      <alignment horizontal="center" vertical="center"/>
      <protection locked="0"/>
    </xf>
    <xf numFmtId="38" fontId="3" fillId="0" borderId="1" xfId="0" applyNumberFormat="1" applyFont="1" applyFill="1" applyBorder="1" applyAlignment="1" applyProtection="1">
      <alignment vertical="center"/>
      <protection locked="0"/>
    </xf>
    <xf numFmtId="38" fontId="3" fillId="0" borderId="1" xfId="0" applyNumberFormat="1" applyFont="1" applyFill="1" applyBorder="1" applyAlignment="1" applyProtection="1">
      <protection locked="0"/>
    </xf>
    <xf numFmtId="38" fontId="3" fillId="0" borderId="29" xfId="0" applyNumberFormat="1" applyFont="1" applyFill="1" applyBorder="1" applyAlignment="1" applyProtection="1">
      <protection locked="0"/>
    </xf>
    <xf numFmtId="4" fontId="3" fillId="0" borderId="2" xfId="0" applyNumberFormat="1" applyFont="1" applyFill="1" applyBorder="1" applyAlignment="1" applyProtection="1">
      <alignment horizontal="left"/>
      <protection locked="0"/>
    </xf>
    <xf numFmtId="3" fontId="3" fillId="0" borderId="1" xfId="0" applyNumberFormat="1" applyFont="1" applyFill="1" applyBorder="1" applyAlignment="1" applyProtection="1">
      <alignment horizontal="center"/>
      <protection locked="0"/>
    </xf>
    <xf numFmtId="0" fontId="3" fillId="0" borderId="1" xfId="0" applyNumberFormat="1" applyFont="1" applyFill="1" applyBorder="1" applyAlignment="1" applyProtection="1">
      <alignment horizontal="left"/>
      <protection locked="0"/>
    </xf>
    <xf numFmtId="0" fontId="6" fillId="0" borderId="2" xfId="11" quotePrefix="1" applyFont="1" applyFill="1" applyBorder="1" applyAlignment="1">
      <alignment horizontal="left"/>
    </xf>
    <xf numFmtId="0" fontId="6" fillId="15" borderId="30" xfId="11" applyFont="1" applyFill="1" applyBorder="1" applyAlignment="1">
      <alignment horizontal="right"/>
    </xf>
    <xf numFmtId="0" fontId="6" fillId="23" borderId="2" xfId="11" quotePrefix="1" applyFont="1" applyFill="1" applyBorder="1" applyAlignment="1">
      <alignment horizontal="left"/>
    </xf>
    <xf numFmtId="0" fontId="6" fillId="23" borderId="21" xfId="11" applyFont="1" applyFill="1" applyBorder="1" applyAlignment="1">
      <alignment horizontal="left"/>
    </xf>
    <xf numFmtId="0" fontId="6" fillId="23" borderId="25" xfId="11" applyFont="1" applyFill="1" applyBorder="1" applyAlignment="1">
      <alignment horizontal="left"/>
    </xf>
    <xf numFmtId="0" fontId="6" fillId="23" borderId="20" xfId="11" applyFont="1" applyFill="1" applyBorder="1"/>
    <xf numFmtId="0" fontId="3" fillId="23" borderId="9" xfId="11" applyFont="1" applyFill="1" applyBorder="1"/>
    <xf numFmtId="0" fontId="3" fillId="23" borderId="10" xfId="11" applyFont="1" applyFill="1" applyBorder="1"/>
    <xf numFmtId="0" fontId="3" fillId="23" borderId="21" xfId="11" applyFont="1" applyFill="1" applyBorder="1"/>
    <xf numFmtId="0" fontId="3" fillId="23" borderId="25" xfId="11" applyFont="1" applyFill="1" applyBorder="1"/>
    <xf numFmtId="0" fontId="6" fillId="23" borderId="2" xfId="11" applyFont="1" applyFill="1" applyBorder="1"/>
    <xf numFmtId="49" fontId="6" fillId="23" borderId="2" xfId="11" applyNumberFormat="1" applyFont="1" applyFill="1" applyBorder="1" applyAlignment="1">
      <alignment horizontal="right"/>
    </xf>
    <xf numFmtId="0" fontId="6" fillId="23" borderId="25" xfId="11" applyFont="1" applyFill="1" applyBorder="1"/>
    <xf numFmtId="0" fontId="6" fillId="23" borderId="21" xfId="11" applyFont="1" applyFill="1" applyBorder="1"/>
    <xf numFmtId="0" fontId="3" fillId="23" borderId="1" xfId="11" applyFont="1" applyFill="1" applyBorder="1" applyProtection="1">
      <protection locked="0"/>
    </xf>
    <xf numFmtId="38" fontId="3" fillId="23" borderId="1" xfId="11" applyNumberFormat="1" applyFont="1" applyFill="1" applyBorder="1"/>
    <xf numFmtId="38" fontId="6" fillId="23" borderId="1" xfId="11" applyNumberFormat="1" applyFont="1" applyFill="1" applyBorder="1"/>
    <xf numFmtId="38" fontId="3" fillId="0" borderId="13" xfId="11" applyNumberFormat="1" applyFont="1" applyFill="1" applyBorder="1"/>
    <xf numFmtId="38" fontId="3" fillId="0" borderId="13" xfId="11" applyNumberFormat="1" applyFont="1" applyBorder="1" applyProtection="1">
      <protection locked="0"/>
    </xf>
    <xf numFmtId="38" fontId="3" fillId="0" borderId="1" xfId="11" applyNumberFormat="1" applyFont="1" applyBorder="1" applyProtection="1">
      <protection locked="0"/>
    </xf>
    <xf numFmtId="38" fontId="3" fillId="7" borderId="1" xfId="11" applyNumberFormat="1" applyFont="1" applyFill="1" applyBorder="1" applyProtection="1">
      <protection locked="0"/>
    </xf>
    <xf numFmtId="38" fontId="3" fillId="6" borderId="1" xfId="11" applyNumberFormat="1" applyFont="1" applyFill="1" applyBorder="1" applyProtection="1">
      <protection locked="0"/>
    </xf>
    <xf numFmtId="38" fontId="3" fillId="23" borderId="13" xfId="11" applyNumberFormat="1" applyFont="1" applyFill="1" applyBorder="1"/>
    <xf numFmtId="38" fontId="3" fillId="5" borderId="1" xfId="11" applyNumberFormat="1" applyFont="1" applyFill="1" applyBorder="1" applyProtection="1">
      <protection locked="0"/>
    </xf>
    <xf numFmtId="38" fontId="3" fillId="0" borderId="29" xfId="11" applyNumberFormat="1" applyFont="1" applyFill="1" applyBorder="1" applyProtection="1"/>
    <xf numFmtId="38" fontId="3" fillId="0" borderId="1" xfId="11" applyNumberFormat="1" applyFont="1" applyFill="1" applyBorder="1" applyProtection="1"/>
    <xf numFmtId="0" fontId="9" fillId="14" borderId="25" xfId="11" applyFont="1" applyFill="1" applyBorder="1"/>
    <xf numFmtId="0" fontId="9" fillId="14" borderId="21" xfId="11" applyFont="1" applyFill="1" applyBorder="1"/>
    <xf numFmtId="49" fontId="6" fillId="14" borderId="2" xfId="11" applyNumberFormat="1" applyFont="1" applyFill="1" applyBorder="1" applyAlignment="1">
      <alignment horizontal="right"/>
    </xf>
    <xf numFmtId="0" fontId="9" fillId="14" borderId="25" xfId="11" applyFont="1" applyFill="1" applyBorder="1" applyAlignment="1">
      <alignment horizontal="left"/>
    </xf>
    <xf numFmtId="0" fontId="9" fillId="14" borderId="25" xfId="11" quotePrefix="1" applyFont="1" applyFill="1" applyBorder="1" applyAlignment="1">
      <alignment horizontal="left"/>
    </xf>
    <xf numFmtId="0" fontId="9" fillId="14" borderId="21" xfId="11" quotePrefix="1" applyFont="1" applyFill="1" applyBorder="1" applyAlignment="1">
      <alignment horizontal="left"/>
    </xf>
    <xf numFmtId="49" fontId="6" fillId="14" borderId="2" xfId="13" applyNumberFormat="1" applyFont="1" applyFill="1" applyBorder="1" applyAlignment="1">
      <alignment horizontal="right"/>
    </xf>
    <xf numFmtId="0" fontId="9" fillId="14" borderId="25" xfId="13" applyFont="1" applyFill="1" applyBorder="1" applyAlignment="1">
      <alignment horizontal="left"/>
    </xf>
    <xf numFmtId="0" fontId="9" fillId="14" borderId="25" xfId="13" quotePrefix="1" applyFont="1" applyFill="1" applyBorder="1" applyAlignment="1">
      <alignment horizontal="left"/>
    </xf>
    <xf numFmtId="0" fontId="9" fillId="14" borderId="21" xfId="13" quotePrefix="1" applyFont="1" applyFill="1" applyBorder="1" applyAlignment="1">
      <alignment horizontal="left"/>
    </xf>
    <xf numFmtId="0" fontId="9" fillId="14" borderId="25" xfId="13" applyFont="1" applyFill="1" applyBorder="1"/>
    <xf numFmtId="0" fontId="9" fillId="14" borderId="21" xfId="13" applyFont="1" applyFill="1" applyBorder="1"/>
    <xf numFmtId="37" fontId="3" fillId="14" borderId="1" xfId="13" applyNumberFormat="1" applyFont="1" applyFill="1" applyBorder="1" applyProtection="1"/>
    <xf numFmtId="38" fontId="3" fillId="14" borderId="1" xfId="13" applyNumberFormat="1" applyFont="1" applyFill="1" applyBorder="1" applyProtection="1"/>
    <xf numFmtId="38" fontId="3" fillId="5" borderId="1" xfId="13" applyNumberFormat="1" applyFont="1" applyFill="1" applyBorder="1" applyProtection="1">
      <protection locked="0"/>
    </xf>
    <xf numFmtId="38" fontId="3" fillId="14" borderId="1" xfId="11" applyNumberFormat="1" applyFont="1" applyFill="1" applyBorder="1" applyProtection="1"/>
    <xf numFmtId="49" fontId="7" fillId="0" borderId="0" xfId="0" applyNumberFormat="1" applyFont="1" applyFill="1" applyBorder="1" applyAlignment="1" applyProtection="1">
      <alignment horizontal="left"/>
    </xf>
    <xf numFmtId="49" fontId="7" fillId="0" borderId="4" xfId="0" applyNumberFormat="1" applyFont="1" applyFill="1" applyBorder="1" applyAlignment="1" applyProtection="1">
      <alignment horizontal="left"/>
    </xf>
    <xf numFmtId="0" fontId="3" fillId="0" borderId="1" xfId="0" applyNumberFormat="1" applyFont="1" applyFill="1" applyBorder="1" applyAlignment="1" applyProtection="1">
      <alignment horizontal="left" vertical="center"/>
      <protection locked="0"/>
    </xf>
    <xf numFmtId="0" fontId="8" fillId="0" borderId="24" xfId="0" applyFont="1" applyFill="1" applyBorder="1" applyAlignment="1">
      <alignment horizontal="center" vertical="center"/>
    </xf>
    <xf numFmtId="0" fontId="24" fillId="0" borderId="1" xfId="11" applyFont="1" applyBorder="1" applyAlignment="1">
      <alignment horizontal="center"/>
    </xf>
    <xf numFmtId="3" fontId="3" fillId="0" borderId="1" xfId="0" applyNumberFormat="1" applyFont="1" applyFill="1" applyBorder="1" applyAlignment="1" applyProtection="1">
      <protection locked="0"/>
    </xf>
    <xf numFmtId="0" fontId="16" fillId="0" borderId="18" xfId="0" applyFont="1" applyFill="1" applyBorder="1" applyAlignment="1">
      <alignment horizontal="center" vertical="center"/>
    </xf>
    <xf numFmtId="0" fontId="5" fillId="0" borderId="9" xfId="0" applyFont="1" applyFill="1" applyBorder="1"/>
    <xf numFmtId="0" fontId="5" fillId="0" borderId="9" xfId="0" applyFont="1" applyFill="1" applyBorder="1" applyAlignment="1">
      <alignment horizontal="left"/>
    </xf>
    <xf numFmtId="49" fontId="7" fillId="0" borderId="9" xfId="0" applyNumberFormat="1" applyFont="1" applyFill="1" applyBorder="1" applyAlignment="1" applyProtection="1">
      <alignment horizontal="left"/>
    </xf>
    <xf numFmtId="0" fontId="7" fillId="0" borderId="17" xfId="0" applyFont="1" applyFill="1" applyBorder="1" applyAlignment="1">
      <alignment horizontal="right"/>
    </xf>
    <xf numFmtId="0" fontId="7" fillId="0" borderId="18" xfId="0" applyFont="1" applyFill="1" applyBorder="1" applyAlignment="1">
      <alignment horizontal="right"/>
    </xf>
    <xf numFmtId="0" fontId="7" fillId="0" borderId="19" xfId="0" applyFont="1" applyFill="1" applyBorder="1" applyAlignment="1">
      <alignment horizontal="right"/>
    </xf>
    <xf numFmtId="0" fontId="7" fillId="0" borderId="3" xfId="0" applyFont="1" applyFill="1" applyBorder="1" applyAlignment="1">
      <alignment horizontal="right"/>
    </xf>
    <xf numFmtId="0" fontId="7" fillId="0" borderId="0" xfId="0" applyFont="1" applyFill="1" applyBorder="1" applyAlignment="1">
      <alignment horizontal="right"/>
    </xf>
    <xf numFmtId="0" fontId="7" fillId="0" borderId="4" xfId="0" applyFont="1" applyFill="1" applyBorder="1" applyAlignment="1">
      <alignment horizontal="right"/>
    </xf>
    <xf numFmtId="0" fontId="28" fillId="0" borderId="0" xfId="0" applyFont="1" applyFill="1" applyBorder="1" applyAlignment="1">
      <alignment horizontal="center" vertical="center"/>
    </xf>
    <xf numFmtId="0" fontId="7" fillId="0" borderId="14" xfId="0" applyFont="1" applyFill="1" applyBorder="1" applyAlignment="1">
      <alignment horizontal="right"/>
    </xf>
    <xf numFmtId="0" fontId="7" fillId="0" borderId="16" xfId="0" applyFont="1" applyFill="1" applyBorder="1" applyAlignment="1">
      <alignment horizontal="right"/>
    </xf>
    <xf numFmtId="171" fontId="68" fillId="15" borderId="0" xfId="1" applyNumberFormat="1" applyFont="1" applyFill="1" applyBorder="1" applyAlignment="1">
      <alignment horizontal="center"/>
    </xf>
    <xf numFmtId="0" fontId="69" fillId="15" borderId="0" xfId="0" applyFont="1" applyFill="1" applyBorder="1" applyAlignment="1">
      <alignment horizontal="center" vertical="center"/>
    </xf>
    <xf numFmtId="0" fontId="70" fillId="15" borderId="0" xfId="0" applyFont="1" applyFill="1" applyBorder="1" applyAlignment="1">
      <alignment vertical="center"/>
    </xf>
    <xf numFmtId="0" fontId="70" fillId="15" borderId="0" xfId="0" applyFont="1" applyFill="1" applyBorder="1" applyAlignment="1">
      <alignment horizontal="center" vertical="center"/>
    </xf>
    <xf numFmtId="0" fontId="56" fillId="15" borderId="0" xfId="0" applyFont="1" applyFill="1" applyBorder="1"/>
    <xf numFmtId="38" fontId="56" fillId="15" borderId="11" xfId="0" applyNumberFormat="1" applyFont="1" applyFill="1" applyBorder="1"/>
    <xf numFmtId="0" fontId="71" fillId="15" borderId="0" xfId="0" applyFont="1" applyFill="1" applyBorder="1"/>
    <xf numFmtId="37" fontId="56" fillId="15" borderId="0" xfId="0" applyNumberFormat="1" applyFont="1" applyFill="1" applyBorder="1"/>
    <xf numFmtId="3" fontId="6" fillId="15" borderId="1" xfId="17" applyNumberFormat="1" applyFont="1" applyFill="1" applyBorder="1"/>
    <xf numFmtId="0" fontId="6" fillId="0" borderId="0" xfId="17" applyFont="1" applyFill="1" applyBorder="1"/>
    <xf numFmtId="38" fontId="6" fillId="15" borderId="1" xfId="17" applyNumberFormat="1" applyFont="1" applyFill="1" applyBorder="1"/>
    <xf numFmtId="0" fontId="6" fillId="15" borderId="25" xfId="17" applyFont="1" applyFill="1" applyBorder="1" applyAlignment="1">
      <alignment horizontal="center"/>
    </xf>
    <xf numFmtId="0" fontId="3" fillId="0" borderId="31" xfId="0" applyFont="1" applyFill="1" applyBorder="1"/>
    <xf numFmtId="49" fontId="6" fillId="0" borderId="31" xfId="0" applyNumberFormat="1" applyFont="1" applyFill="1" applyBorder="1" applyAlignment="1" applyProtection="1">
      <alignment horizontal="right"/>
    </xf>
    <xf numFmtId="38" fontId="3" fillId="9" borderId="1" xfId="0" applyNumberFormat="1" applyFont="1" applyFill="1" applyBorder="1" applyProtection="1">
      <protection locked="0"/>
    </xf>
    <xf numFmtId="0" fontId="5" fillId="9" borderId="25" xfId="0" quotePrefix="1" applyFont="1" applyFill="1" applyBorder="1" applyAlignment="1">
      <alignment horizontal="left"/>
    </xf>
    <xf numFmtId="0" fontId="5" fillId="9" borderId="5" xfId="0" quotePrefix="1" applyFont="1" applyFill="1" applyBorder="1" applyAlignment="1">
      <alignment horizontal="left"/>
    </xf>
    <xf numFmtId="37" fontId="3" fillId="9" borderId="1" xfId="0" applyNumberFormat="1" applyFont="1" applyFill="1" applyBorder="1" applyProtection="1">
      <protection locked="0"/>
    </xf>
    <xf numFmtId="0" fontId="51" fillId="0" borderId="16" xfId="0" applyFont="1" applyBorder="1"/>
    <xf numFmtId="38" fontId="3" fillId="15" borderId="1" xfId="0" applyNumberFormat="1" applyFont="1" applyFill="1" applyBorder="1" applyProtection="1">
      <protection locked="0"/>
    </xf>
    <xf numFmtId="38" fontId="3" fillId="15" borderId="1" xfId="0" applyNumberFormat="1" applyFont="1" applyFill="1" applyBorder="1" applyProtection="1"/>
    <xf numFmtId="38" fontId="3" fillId="15" borderId="1" xfId="1" applyNumberFormat="1" applyFont="1" applyFill="1" applyBorder="1" applyAlignment="1"/>
    <xf numFmtId="38" fontId="3" fillId="15" borderId="2" xfId="1" applyNumberFormat="1" applyFont="1" applyFill="1" applyBorder="1" applyProtection="1"/>
    <xf numFmtId="38" fontId="3" fillId="15" borderId="1" xfId="1" applyNumberFormat="1" applyFont="1" applyFill="1" applyBorder="1" applyAlignment="1" applyProtection="1"/>
    <xf numFmtId="38" fontId="3" fillId="15" borderId="1" xfId="1" applyNumberFormat="1" applyFont="1" applyFill="1" applyBorder="1" applyAlignment="1" applyProtection="1">
      <protection locked="0"/>
    </xf>
    <xf numFmtId="38" fontId="3" fillId="15" borderId="25" xfId="1" applyNumberFormat="1" applyFont="1" applyFill="1" applyBorder="1" applyAlignment="1"/>
    <xf numFmtId="0" fontId="3" fillId="15" borderId="0" xfId="0" applyFont="1" applyFill="1" applyBorder="1" applyAlignment="1">
      <alignment horizontal="right"/>
    </xf>
    <xf numFmtId="0" fontId="3" fillId="16" borderId="3" xfId="0" applyFont="1" applyFill="1" applyBorder="1" applyAlignment="1">
      <alignment horizontal="right"/>
    </xf>
    <xf numFmtId="0" fontId="3" fillId="15" borderId="18" xfId="0" applyFont="1" applyFill="1" applyBorder="1" applyAlignment="1">
      <alignment horizontal="center" vertical="center"/>
    </xf>
    <xf numFmtId="178" fontId="61" fillId="15" borderId="0" xfId="0" applyNumberFormat="1" applyFont="1" applyFill="1" applyBorder="1" applyAlignment="1" applyProtection="1">
      <alignment vertical="center"/>
    </xf>
    <xf numFmtId="0" fontId="3" fillId="16" borderId="6" xfId="0" applyFont="1" applyFill="1" applyBorder="1" applyAlignment="1"/>
    <xf numFmtId="0" fontId="3" fillId="16" borderId="9" xfId="0" applyFont="1" applyFill="1" applyBorder="1" applyAlignment="1"/>
    <xf numFmtId="0" fontId="3" fillId="16" borderId="6" xfId="0" applyFont="1" applyFill="1" applyBorder="1"/>
    <xf numFmtId="0" fontId="3" fillId="16" borderId="10" xfId="0" applyFont="1" applyFill="1" applyBorder="1"/>
    <xf numFmtId="0" fontId="57" fillId="16" borderId="6" xfId="0" applyFont="1" applyFill="1" applyBorder="1" applyAlignment="1">
      <alignment vertical="center"/>
    </xf>
    <xf numFmtId="0" fontId="57" fillId="16" borderId="7" xfId="0" applyFont="1" applyFill="1" applyBorder="1" applyAlignment="1">
      <alignment vertical="center"/>
    </xf>
    <xf numFmtId="0" fontId="57" fillId="16" borderId="9" xfId="0" applyFont="1" applyFill="1" applyBorder="1" applyAlignment="1">
      <alignment vertical="center"/>
    </xf>
    <xf numFmtId="0" fontId="57" fillId="16" borderId="10" xfId="0" applyFont="1" applyFill="1" applyBorder="1" applyAlignment="1">
      <alignment vertical="center"/>
    </xf>
    <xf numFmtId="37" fontId="3" fillId="0" borderId="25" xfId="11" applyNumberFormat="1" applyFont="1" applyFill="1" applyBorder="1"/>
    <xf numFmtId="0" fontId="3" fillId="5" borderId="31" xfId="11" applyFont="1" applyFill="1" applyBorder="1"/>
    <xf numFmtId="0" fontId="3" fillId="5" borderId="26" xfId="11" applyFont="1" applyFill="1" applyBorder="1"/>
    <xf numFmtId="37" fontId="3" fillId="15" borderId="25" xfId="11" applyNumberFormat="1" applyFont="1" applyFill="1" applyBorder="1"/>
    <xf numFmtId="38" fontId="3" fillId="0" borderId="1" xfId="11" applyNumberFormat="1" applyFont="1" applyFill="1" applyBorder="1" applyProtection="1">
      <protection locked="0"/>
    </xf>
    <xf numFmtId="0" fontId="7" fillId="16" borderId="18" xfId="0" applyFont="1" applyFill="1" applyBorder="1" applyAlignment="1">
      <alignment vertical="center"/>
    </xf>
    <xf numFmtId="0" fontId="7" fillId="16" borderId="19" xfId="0" applyFont="1" applyFill="1" applyBorder="1" applyAlignment="1">
      <alignment vertical="center"/>
    </xf>
    <xf numFmtId="0" fontId="7" fillId="16" borderId="4" xfId="0" applyFont="1" applyFill="1" applyBorder="1" applyAlignment="1">
      <alignment vertical="center"/>
    </xf>
    <xf numFmtId="0" fontId="8" fillId="16" borderId="4" xfId="17" applyFont="1" applyFill="1" applyBorder="1" applyAlignment="1">
      <alignment horizontal="centerContinuous"/>
    </xf>
    <xf numFmtId="38" fontId="3" fillId="0" borderId="1" xfId="17" applyNumberFormat="1" applyFont="1" applyFill="1" applyBorder="1" applyAlignment="1" applyProtection="1">
      <alignment horizontal="right" vertical="center"/>
      <protection locked="0"/>
    </xf>
    <xf numFmtId="9" fontId="3" fillId="0" borderId="1" xfId="17" applyNumberFormat="1" applyFont="1" applyFill="1" applyBorder="1" applyAlignment="1" applyProtection="1">
      <alignment horizontal="right"/>
    </xf>
    <xf numFmtId="0" fontId="43" fillId="22" borderId="1" xfId="0" applyFont="1" applyFill="1" applyBorder="1" applyAlignment="1">
      <alignment vertical="center"/>
    </xf>
    <xf numFmtId="38" fontId="3" fillId="16" borderId="1" xfId="0" applyNumberFormat="1" applyFont="1" applyFill="1" applyBorder="1" applyProtection="1">
      <protection locked="0"/>
    </xf>
    <xf numFmtId="38" fontId="3" fillId="16" borderId="1" xfId="0" applyNumberFormat="1" applyFont="1" applyFill="1" applyBorder="1" applyAlignment="1" applyProtection="1">
      <alignment horizontal="right"/>
      <protection locked="0"/>
    </xf>
    <xf numFmtId="38" fontId="3" fillId="16" borderId="1" xfId="0" applyNumberFormat="1" applyFont="1" applyFill="1" applyBorder="1" applyAlignment="1"/>
    <xf numFmtId="38" fontId="6" fillId="16" borderId="1" xfId="0" applyNumberFormat="1" applyFont="1" applyFill="1" applyBorder="1" applyProtection="1">
      <protection locked="0"/>
    </xf>
    <xf numFmtId="38" fontId="3" fillId="16" borderId="1" xfId="0" applyNumberFormat="1" applyFont="1" applyFill="1" applyBorder="1"/>
    <xf numFmtId="38" fontId="6" fillId="20" borderId="1" xfId="0" applyNumberFormat="1" applyFont="1" applyFill="1" applyBorder="1" applyAlignment="1">
      <alignment vertical="center"/>
    </xf>
    <xf numFmtId="0" fontId="3" fillId="14" borderId="13" xfId="0" applyFont="1" applyFill="1" applyBorder="1" applyProtection="1">
      <protection locked="0"/>
    </xf>
    <xf numFmtId="4" fontId="3" fillId="16" borderId="1" xfId="0" applyNumberFormat="1" applyFont="1" applyFill="1" applyBorder="1" applyProtection="1">
      <protection locked="0"/>
    </xf>
    <xf numFmtId="4" fontId="6" fillId="20" borderId="1" xfId="0" applyNumberFormat="1" applyFont="1" applyFill="1" applyBorder="1" applyAlignment="1" applyProtection="1">
      <alignment vertical="center"/>
    </xf>
    <xf numFmtId="0" fontId="6" fillId="21" borderId="7" xfId="0" applyFont="1" applyFill="1" applyBorder="1"/>
    <xf numFmtId="0" fontId="6" fillId="21" borderId="9" xfId="0" applyFont="1" applyFill="1" applyBorder="1"/>
    <xf numFmtId="0" fontId="6" fillId="21" borderId="10" xfId="0" applyFont="1" applyFill="1" applyBorder="1"/>
    <xf numFmtId="38" fontId="3" fillId="16" borderId="21" xfId="0" applyNumberFormat="1" applyFont="1" applyFill="1" applyBorder="1" applyProtection="1">
      <protection locked="0"/>
    </xf>
    <xf numFmtId="10" fontId="3" fillId="16" borderId="1" xfId="0" applyNumberFormat="1" applyFont="1" applyFill="1" applyBorder="1" applyProtection="1">
      <protection locked="0"/>
    </xf>
    <xf numFmtId="38" fontId="3" fillId="15" borderId="25" xfId="12" applyNumberFormat="1" applyFont="1" applyFill="1" applyBorder="1" applyProtection="1">
      <protection locked="0"/>
    </xf>
    <xf numFmtId="38" fontId="3" fillId="15" borderId="1" xfId="12" applyNumberFormat="1" applyFont="1" applyFill="1" applyBorder="1" applyAlignment="1" applyProtection="1">
      <protection locked="0"/>
    </xf>
    <xf numFmtId="38" fontId="3" fillId="15" borderId="21" xfId="12" applyNumberFormat="1" applyFont="1" applyFill="1" applyBorder="1" applyProtection="1">
      <protection locked="0"/>
    </xf>
    <xf numFmtId="38" fontId="6" fillId="15" borderId="21" xfId="12" applyNumberFormat="1" applyFont="1" applyFill="1" applyBorder="1"/>
    <xf numFmtId="0" fontId="6" fillId="23" borderId="1" xfId="12" applyFont="1" applyFill="1" applyBorder="1" applyAlignment="1">
      <alignment horizontal="center"/>
    </xf>
    <xf numFmtId="0" fontId="6" fillId="23" borderId="21" xfId="12" applyFont="1" applyFill="1" applyBorder="1" applyAlignment="1">
      <alignment horizontal="center"/>
    </xf>
    <xf numFmtId="0" fontId="6" fillId="23" borderId="25" xfId="12" applyFont="1" applyFill="1" applyBorder="1"/>
    <xf numFmtId="0" fontId="3" fillId="23" borderId="25" xfId="12" applyFont="1" applyFill="1" applyBorder="1"/>
    <xf numFmtId="3" fontId="6" fillId="23" borderId="1" xfId="12" applyNumberFormat="1" applyFont="1" applyFill="1" applyBorder="1" applyAlignment="1">
      <alignment horizontal="center"/>
    </xf>
    <xf numFmtId="3" fontId="6" fillId="23" borderId="21" xfId="12" applyNumberFormat="1" applyFont="1" applyFill="1" applyBorder="1" applyAlignment="1">
      <alignment horizontal="center"/>
    </xf>
    <xf numFmtId="0" fontId="3" fillId="23" borderId="21" xfId="12" applyFont="1" applyFill="1" applyBorder="1"/>
    <xf numFmtId="3" fontId="6" fillId="23" borderId="21" xfId="12" applyNumberFormat="1" applyFont="1" applyFill="1" applyBorder="1"/>
    <xf numFmtId="0" fontId="6" fillId="23" borderId="21" xfId="12" applyFont="1" applyFill="1" applyBorder="1"/>
    <xf numFmtId="3" fontId="3" fillId="23" borderId="21" xfId="12" applyNumberFormat="1" applyFont="1" applyFill="1" applyBorder="1"/>
    <xf numFmtId="3" fontId="6" fillId="23" borderId="10" xfId="12" applyNumberFormat="1" applyFont="1" applyFill="1" applyBorder="1" applyAlignment="1">
      <alignment horizontal="center"/>
    </xf>
    <xf numFmtId="3" fontId="6" fillId="23" borderId="1" xfId="12" applyNumberFormat="1" applyFont="1" applyFill="1" applyBorder="1"/>
    <xf numFmtId="3" fontId="3" fillId="23" borderId="25" xfId="12" applyNumberFormat="1" applyFont="1" applyFill="1" applyBorder="1"/>
    <xf numFmtId="0" fontId="5" fillId="23" borderId="25" xfId="12" applyFont="1" applyFill="1" applyBorder="1"/>
    <xf numFmtId="38" fontId="3" fillId="15" borderId="1" xfId="12" applyNumberFormat="1" applyFont="1" applyFill="1" applyBorder="1" applyProtection="1">
      <protection locked="0"/>
    </xf>
    <xf numFmtId="38" fontId="6" fillId="15" borderId="1" xfId="12" applyNumberFormat="1" applyFont="1" applyFill="1" applyBorder="1"/>
    <xf numFmtId="38" fontId="3" fillId="19" borderId="21" xfId="12" applyNumberFormat="1" applyFont="1" applyFill="1" applyBorder="1" applyProtection="1">
      <protection locked="0"/>
    </xf>
    <xf numFmtId="38" fontId="6" fillId="19" borderId="21" xfId="12" applyNumberFormat="1" applyFont="1" applyFill="1" applyBorder="1"/>
    <xf numFmtId="38" fontId="3" fillId="15" borderId="21" xfId="12" applyNumberFormat="1" applyFont="1" applyFill="1" applyBorder="1" applyAlignment="1" applyProtection="1">
      <protection locked="0"/>
    </xf>
    <xf numFmtId="0" fontId="9" fillId="15" borderId="2" xfId="12" applyFont="1" applyFill="1" applyBorder="1"/>
    <xf numFmtId="4" fontId="3" fillId="15" borderId="21" xfId="12" applyNumberFormat="1" applyFont="1" applyFill="1" applyBorder="1" applyProtection="1">
      <protection locked="0"/>
    </xf>
    <xf numFmtId="38" fontId="3" fillId="15" borderId="10" xfId="12" applyNumberFormat="1" applyFont="1" applyFill="1" applyBorder="1" applyAlignment="1" applyProtection="1">
      <protection locked="0"/>
    </xf>
    <xf numFmtId="38" fontId="3" fillId="15" borderId="10" xfId="12" applyNumberFormat="1" applyFont="1" applyFill="1" applyBorder="1" applyProtection="1">
      <protection locked="0"/>
    </xf>
    <xf numFmtId="38" fontId="3" fillId="15" borderId="30" xfId="12" applyNumberFormat="1" applyFont="1" applyFill="1" applyBorder="1" applyProtection="1">
      <protection locked="0"/>
    </xf>
    <xf numFmtId="38" fontId="6" fillId="15" borderId="10" xfId="12" applyNumberFormat="1" applyFont="1" applyFill="1" applyBorder="1"/>
    <xf numFmtId="38" fontId="3" fillId="15" borderId="1" xfId="0" applyNumberFormat="1" applyFont="1" applyFill="1" applyBorder="1" applyAlignment="1" applyProtection="1">
      <alignment horizontal="right" vertical="center"/>
      <protection locked="0"/>
    </xf>
    <xf numFmtId="170" fontId="3" fillId="15" borderId="1" xfId="0" applyNumberFormat="1" applyFont="1" applyFill="1" applyBorder="1" applyAlignment="1" applyProtection="1">
      <alignment horizontal="center" vertical="center"/>
      <protection locked="0"/>
    </xf>
    <xf numFmtId="49" fontId="3" fillId="23" borderId="25" xfId="14" applyNumberFormat="1" applyFont="1" applyFill="1" applyBorder="1"/>
    <xf numFmtId="0" fontId="3" fillId="23" borderId="25" xfId="14" applyFont="1" applyFill="1" applyBorder="1"/>
    <xf numFmtId="3" fontId="6" fillId="23" borderId="25" xfId="14" applyNumberFormat="1" applyFont="1" applyFill="1" applyBorder="1" applyAlignment="1" applyProtection="1">
      <alignment horizontal="center" vertical="center"/>
    </xf>
    <xf numFmtId="3" fontId="3" fillId="23" borderId="25" xfId="14" applyNumberFormat="1" applyFont="1" applyFill="1" applyBorder="1"/>
    <xf numFmtId="3" fontId="3" fillId="23" borderId="28" xfId="14" applyNumberFormat="1" applyFont="1" applyFill="1" applyBorder="1"/>
    <xf numFmtId="0" fontId="7" fillId="15" borderId="17" xfId="12" applyFont="1" applyFill="1" applyBorder="1"/>
    <xf numFmtId="0" fontId="7" fillId="15" borderId="3" xfId="12" applyFont="1" applyFill="1" applyBorder="1"/>
    <xf numFmtId="0" fontId="3" fillId="15" borderId="3" xfId="12" applyFont="1" applyFill="1" applyBorder="1"/>
    <xf numFmtId="0" fontId="3" fillId="15" borderId="14" xfId="12" applyFont="1" applyFill="1" applyBorder="1"/>
    <xf numFmtId="0" fontId="3" fillId="15" borderId="16" xfId="12" applyFont="1" applyFill="1" applyBorder="1"/>
    <xf numFmtId="0" fontId="7" fillId="15" borderId="19" xfId="12" applyFont="1" applyFill="1" applyBorder="1"/>
    <xf numFmtId="0" fontId="7" fillId="15" borderId="4" xfId="12" applyFont="1" applyFill="1" applyBorder="1"/>
    <xf numFmtId="0" fontId="7" fillId="15" borderId="4" xfId="12" applyFont="1" applyFill="1" applyBorder="1" applyAlignment="1">
      <alignment horizontal="centerContinuous"/>
    </xf>
    <xf numFmtId="0" fontId="6" fillId="15" borderId="4" xfId="12" applyFont="1" applyFill="1" applyBorder="1" applyAlignment="1">
      <alignment horizontal="center"/>
    </xf>
    <xf numFmtId="0" fontId="3" fillId="15" borderId="4" xfId="12" applyFont="1" applyFill="1" applyBorder="1"/>
    <xf numFmtId="0" fontId="7" fillId="15" borderId="18" xfId="12" applyFont="1" applyFill="1" applyBorder="1"/>
    <xf numFmtId="0" fontId="7" fillId="15" borderId="0" xfId="12" applyFont="1" applyFill="1" applyBorder="1"/>
    <xf numFmtId="0" fontId="7" fillId="15" borderId="0" xfId="12" applyFont="1" applyFill="1" applyBorder="1" applyAlignment="1">
      <alignment horizontal="centerContinuous"/>
    </xf>
    <xf numFmtId="0" fontId="7" fillId="15" borderId="0" xfId="12" applyFont="1" applyFill="1" applyBorder="1" applyAlignment="1">
      <alignment horizontal="right"/>
    </xf>
    <xf numFmtId="0" fontId="6" fillId="15" borderId="0" xfId="12" applyFont="1" applyFill="1" applyBorder="1" applyAlignment="1">
      <alignment horizontal="center" vertical="center"/>
    </xf>
    <xf numFmtId="0" fontId="6" fillId="23" borderId="7" xfId="12" applyFont="1" applyFill="1" applyBorder="1"/>
    <xf numFmtId="0" fontId="6" fillId="23" borderId="5" xfId="12" applyFont="1" applyFill="1" applyBorder="1"/>
    <xf numFmtId="38" fontId="3" fillId="0" borderId="1" xfId="12" applyNumberFormat="1" applyFont="1" applyBorder="1" applyAlignment="1" applyProtection="1">
      <protection locked="0"/>
    </xf>
    <xf numFmtId="0" fontId="6" fillId="15" borderId="2" xfId="12" applyFont="1" applyFill="1" applyBorder="1" applyAlignment="1">
      <alignment horizontal="center" vertical="center"/>
    </xf>
    <xf numFmtId="0" fontId="6" fillId="15" borderId="25" xfId="12" applyFont="1" applyFill="1" applyBorder="1" applyAlignment="1">
      <alignment horizontal="center" vertical="center"/>
    </xf>
    <xf numFmtId="3" fontId="6" fillId="15" borderId="25" xfId="12" applyNumberFormat="1" applyFont="1" applyFill="1" applyBorder="1" applyAlignment="1">
      <alignment horizontal="center" vertical="center"/>
    </xf>
    <xf numFmtId="0" fontId="12" fillId="0" borderId="0" xfId="0" applyFont="1" applyFill="1" applyBorder="1" applyProtection="1"/>
    <xf numFmtId="0" fontId="10" fillId="0" borderId="15" xfId="15" applyNumberFormat="1" applyFont="1" applyFill="1" applyBorder="1" applyAlignment="1"/>
    <xf numFmtId="0" fontId="10" fillId="0" borderId="15" xfId="15" applyNumberFormat="1" applyFont="1" applyFill="1" applyBorder="1" applyAlignment="1">
      <alignment horizontal="center"/>
    </xf>
    <xf numFmtId="0" fontId="45" fillId="0" borderId="1" xfId="18" applyFont="1" applyFill="1" applyBorder="1" applyProtection="1"/>
    <xf numFmtId="0" fontId="20" fillId="22" borderId="29" xfId="18" applyFont="1" applyFill="1" applyBorder="1" applyProtection="1"/>
    <xf numFmtId="0" fontId="17" fillId="22" borderId="13" xfId="18" applyFont="1" applyFill="1" applyBorder="1" applyProtection="1"/>
    <xf numFmtId="0" fontId="58" fillId="0" borderId="1" xfId="0" applyFont="1" applyFill="1" applyBorder="1" applyAlignment="1" applyProtection="1">
      <alignment horizontal="left" indent="4"/>
      <protection locked="0"/>
    </xf>
    <xf numFmtId="169" fontId="58" fillId="0" borderId="1" xfId="0" applyNumberFormat="1" applyFont="1" applyFill="1" applyBorder="1" applyAlignment="1" applyProtection="1">
      <alignment horizontal="left"/>
      <protection locked="0"/>
    </xf>
    <xf numFmtId="0" fontId="3" fillId="0" borderId="1" xfId="0" applyNumberFormat="1" applyFont="1" applyFill="1" applyBorder="1" applyAlignment="1" applyProtection="1">
      <alignment vertical="center"/>
      <protection locked="0"/>
    </xf>
    <xf numFmtId="0" fontId="5" fillId="23" borderId="1" xfId="19" applyFont="1" applyFill="1" applyBorder="1" applyProtection="1"/>
    <xf numFmtId="0" fontId="9" fillId="23" borderId="1" xfId="19" applyFont="1" applyFill="1" applyBorder="1" applyProtection="1"/>
    <xf numFmtId="38" fontId="10" fillId="21" borderId="1" xfId="15" applyNumberFormat="1" applyFont="1" applyFill="1" applyBorder="1" applyAlignment="1">
      <alignment horizontal="right" vertical="top" wrapText="1"/>
    </xf>
    <xf numFmtId="0" fontId="13" fillId="0" borderId="0" xfId="15" applyNumberFormat="1" applyFont="1" applyFill="1" applyBorder="1" applyAlignment="1">
      <alignment horizontal="left" vertical="center"/>
    </xf>
    <xf numFmtId="38" fontId="10" fillId="21" borderId="1" xfId="15" applyNumberFormat="1" applyFont="1" applyFill="1" applyBorder="1" applyAlignment="1" applyProtection="1">
      <alignment horizontal="right" vertical="top"/>
    </xf>
    <xf numFmtId="38" fontId="11" fillId="21" borderId="1" xfId="15" applyNumberFormat="1" applyFont="1" applyFill="1" applyBorder="1" applyAlignment="1">
      <alignment horizontal="right" vertical="top"/>
    </xf>
    <xf numFmtId="38" fontId="10" fillId="21" borderId="1" xfId="15" applyNumberFormat="1" applyFont="1" applyFill="1" applyBorder="1" applyAlignment="1">
      <alignment horizontal="right" vertical="top"/>
    </xf>
    <xf numFmtId="0" fontId="6" fillId="23" borderId="2" xfId="0" applyNumberFormat="1" applyFont="1" applyFill="1" applyBorder="1" applyAlignment="1" applyProtection="1">
      <alignment vertical="center"/>
    </xf>
    <xf numFmtId="0" fontId="10" fillId="21" borderId="25" xfId="0" applyFont="1" applyFill="1" applyBorder="1" applyProtection="1"/>
    <xf numFmtId="0" fontId="11" fillId="21" borderId="25" xfId="0" applyNumberFormat="1" applyFont="1" applyFill="1" applyBorder="1" applyAlignment="1" applyProtection="1">
      <alignment horizontal="center"/>
    </xf>
    <xf numFmtId="0" fontId="11" fillId="21" borderId="21" xfId="0" applyNumberFormat="1" applyFont="1" applyFill="1" applyBorder="1" applyAlignment="1" applyProtection="1">
      <alignment horizontal="center"/>
    </xf>
    <xf numFmtId="3" fontId="3" fillId="0" borderId="1" xfId="0" applyNumberFormat="1" applyFont="1" applyFill="1" applyBorder="1" applyAlignment="1" applyProtection="1">
      <alignment horizontal="right" vertical="center"/>
      <protection locked="0"/>
    </xf>
    <xf numFmtId="37" fontId="10" fillId="23" borderId="2" xfId="15" applyNumberFormat="1" applyFont="1" applyFill="1" applyBorder="1" applyAlignment="1">
      <alignment horizontal="right"/>
    </xf>
    <xf numFmtId="0" fontId="11" fillId="23" borderId="25" xfId="0" applyFont="1" applyFill="1" applyBorder="1" applyAlignment="1" applyProtection="1">
      <alignment horizontal="right"/>
    </xf>
    <xf numFmtId="37" fontId="11" fillId="21" borderId="21" xfId="0" applyNumberFormat="1" applyFont="1" applyFill="1" applyBorder="1" applyAlignment="1" applyProtection="1">
      <alignment horizontal="center"/>
    </xf>
    <xf numFmtId="38" fontId="3" fillId="9" borderId="1" xfId="0" applyNumberFormat="1" applyFont="1" applyFill="1" applyBorder="1" applyAlignment="1" applyProtection="1">
      <alignment horizontal="right" vertical="center"/>
      <protection locked="0"/>
    </xf>
    <xf numFmtId="37" fontId="10" fillId="23" borderId="25" xfId="15" applyNumberFormat="1" applyFont="1" applyFill="1" applyBorder="1" applyAlignment="1" applyProtection="1">
      <alignment horizontal="right"/>
    </xf>
    <xf numFmtId="38" fontId="3" fillId="0" borderId="1" xfId="11" applyNumberFormat="1" applyFont="1" applyFill="1" applyBorder="1" applyAlignment="1" applyProtection="1">
      <protection locked="0"/>
    </xf>
    <xf numFmtId="0" fontId="6" fillId="23" borderId="9" xfId="11" applyFont="1" applyFill="1" applyBorder="1" applyAlignment="1"/>
    <xf numFmtId="0" fontId="6" fillId="24" borderId="9" xfId="11" applyFont="1" applyFill="1" applyBorder="1" applyAlignment="1">
      <alignment horizontal="left"/>
    </xf>
    <xf numFmtId="0" fontId="6" fillId="23" borderId="9" xfId="11" applyFont="1" applyFill="1" applyBorder="1" applyAlignment="1">
      <alignment horizontal="center"/>
    </xf>
    <xf numFmtId="0" fontId="6" fillId="23" borderId="25" xfId="11" applyFont="1" applyFill="1" applyBorder="1" applyAlignment="1">
      <alignment horizontal="center"/>
    </xf>
    <xf numFmtId="0" fontId="6" fillId="23" borderId="0" xfId="11" applyFont="1" applyFill="1" applyBorder="1" applyAlignment="1">
      <alignment horizontal="center"/>
    </xf>
    <xf numFmtId="0" fontId="6" fillId="23" borderId="30" xfId="11" applyFont="1" applyFill="1" applyBorder="1" applyAlignment="1">
      <alignment horizontal="center"/>
    </xf>
    <xf numFmtId="0" fontId="6" fillId="23" borderId="2" xfId="11" quotePrefix="1" applyFont="1" applyFill="1" applyBorder="1" applyAlignment="1"/>
    <xf numFmtId="0" fontId="6" fillId="23" borderId="25" xfId="11" quotePrefix="1" applyFont="1" applyFill="1" applyBorder="1" applyAlignment="1"/>
    <xf numFmtId="0" fontId="6" fillId="24" borderId="25" xfId="11" applyFont="1" applyFill="1" applyBorder="1" applyAlignment="1">
      <alignment horizontal="left"/>
    </xf>
    <xf numFmtId="38" fontId="6" fillId="23" borderId="1" xfId="11" applyNumberFormat="1" applyFont="1" applyFill="1" applyBorder="1" applyAlignment="1"/>
    <xf numFmtId="38" fontId="6" fillId="23" borderId="1" xfId="11" quotePrefix="1" applyNumberFormat="1" applyFont="1" applyFill="1" applyBorder="1" applyAlignment="1"/>
    <xf numFmtId="0" fontId="6" fillId="23" borderId="2" xfId="11" applyFont="1" applyFill="1" applyBorder="1" applyAlignment="1"/>
    <xf numFmtId="0" fontId="6" fillId="23" borderId="25" xfId="11" quotePrefix="1" applyFont="1" applyFill="1" applyBorder="1" applyAlignment="1">
      <alignment horizontal="right"/>
    </xf>
    <xf numFmtId="3" fontId="6" fillId="23" borderId="1" xfId="11" applyNumberFormat="1" applyFont="1" applyFill="1" applyBorder="1" applyAlignment="1"/>
    <xf numFmtId="0" fontId="6" fillId="15" borderId="8" xfId="11" quotePrefix="1" applyFont="1" applyFill="1" applyBorder="1" applyAlignment="1">
      <alignment horizontal="left"/>
    </xf>
    <xf numFmtId="0" fontId="6" fillId="15" borderId="0" xfId="11" quotePrefix="1" applyFont="1" applyFill="1" applyBorder="1" applyAlignment="1">
      <alignment horizontal="left"/>
    </xf>
    <xf numFmtId="0" fontId="6" fillId="15" borderId="30" xfId="11" quotePrefix="1" applyFont="1" applyFill="1" applyBorder="1" applyAlignment="1">
      <alignment horizontal="left"/>
    </xf>
    <xf numFmtId="0" fontId="6" fillId="15" borderId="5" xfId="11" quotePrefix="1" applyFont="1" applyFill="1" applyBorder="1" applyAlignment="1">
      <alignment horizontal="left"/>
    </xf>
    <xf numFmtId="0" fontId="6" fillId="15" borderId="6" xfId="11" quotePrefix="1" applyFont="1" applyFill="1" applyBorder="1" applyAlignment="1">
      <alignment horizontal="left"/>
    </xf>
    <xf numFmtId="0" fontId="6" fillId="15" borderId="7" xfId="11" quotePrefix="1" applyFont="1" applyFill="1" applyBorder="1" applyAlignment="1">
      <alignment horizontal="left"/>
    </xf>
    <xf numFmtId="0" fontId="3" fillId="15" borderId="8" xfId="11" quotePrefix="1" applyFont="1" applyFill="1" applyBorder="1" applyAlignment="1">
      <alignment horizontal="left"/>
    </xf>
    <xf numFmtId="0" fontId="3" fillId="15" borderId="0" xfId="11" quotePrefix="1" applyFont="1" applyFill="1" applyBorder="1" applyAlignment="1">
      <alignment horizontal="left"/>
    </xf>
    <xf numFmtId="0" fontId="3" fillId="15" borderId="30" xfId="11" quotePrefix="1" applyFont="1" applyFill="1" applyBorder="1" applyAlignment="1">
      <alignment horizontal="left"/>
    </xf>
    <xf numFmtId="0" fontId="6" fillId="15" borderId="25" xfId="11" quotePrefix="1" applyFont="1" applyFill="1" applyBorder="1" applyAlignment="1">
      <alignment horizontal="left"/>
    </xf>
    <xf numFmtId="0" fontId="6" fillId="15" borderId="21" xfId="11" quotePrefix="1" applyFont="1" applyFill="1" applyBorder="1" applyAlignment="1">
      <alignment horizontal="left"/>
    </xf>
    <xf numFmtId="0" fontId="3" fillId="15" borderId="21" xfId="11" applyFont="1" applyFill="1" applyBorder="1"/>
    <xf numFmtId="0" fontId="7" fillId="16" borderId="0" xfId="0" applyFont="1" applyFill="1" applyBorder="1" applyAlignment="1" applyProtection="1">
      <alignment horizontal="left"/>
    </xf>
    <xf numFmtId="167" fontId="62" fillId="16" borderId="0" xfId="0" applyNumberFormat="1" applyFont="1" applyFill="1" applyBorder="1" applyAlignment="1" applyProtection="1">
      <alignment horizontal="center"/>
    </xf>
    <xf numFmtId="0" fontId="6" fillId="16" borderId="0" xfId="0" applyFont="1" applyFill="1" applyBorder="1" applyAlignment="1" applyProtection="1">
      <alignment horizontal="center" vertical="center"/>
    </xf>
    <xf numFmtId="38" fontId="3" fillId="21" borderId="1" xfId="15" applyNumberFormat="1" applyFont="1" applyFill="1" applyBorder="1" applyAlignment="1">
      <alignment horizontal="right" vertical="top"/>
    </xf>
    <xf numFmtId="0" fontId="5" fillId="23" borderId="2" xfId="19" applyFont="1" applyFill="1" applyBorder="1" applyProtection="1"/>
    <xf numFmtId="0" fontId="6" fillId="23" borderId="25" xfId="15" applyNumberFormat="1" applyFont="1" applyFill="1" applyBorder="1" applyAlignment="1">
      <alignment horizontal="right"/>
    </xf>
    <xf numFmtId="0" fontId="6" fillId="23" borderId="25" xfId="15" applyNumberFormat="1" applyFont="1" applyFill="1" applyBorder="1" applyAlignment="1" applyProtection="1"/>
    <xf numFmtId="0" fontId="3" fillId="21" borderId="25" xfId="0" applyNumberFormat="1" applyFont="1" applyFill="1" applyBorder="1" applyAlignment="1" applyProtection="1">
      <alignment horizontal="center"/>
    </xf>
    <xf numFmtId="0" fontId="3" fillId="21" borderId="21" xfId="0" applyNumberFormat="1" applyFont="1" applyFill="1" applyBorder="1" applyAlignment="1" applyProtection="1">
      <alignment horizontal="right"/>
    </xf>
    <xf numFmtId="38" fontId="6" fillId="21" borderId="1" xfId="15" applyNumberFormat="1" applyFont="1" applyFill="1" applyBorder="1" applyAlignment="1">
      <alignment horizontal="right" vertical="top"/>
    </xf>
    <xf numFmtId="9" fontId="3" fillId="21" borderId="1" xfId="0" applyNumberFormat="1" applyFont="1" applyFill="1" applyBorder="1" applyAlignment="1" applyProtection="1">
      <alignment horizontal="center"/>
    </xf>
    <xf numFmtId="0" fontId="6" fillId="23" borderId="2" xfId="15" applyNumberFormat="1" applyFont="1" applyFill="1" applyBorder="1" applyAlignment="1">
      <alignment horizontal="right"/>
    </xf>
    <xf numFmtId="0" fontId="42" fillId="23" borderId="2" xfId="0" applyFont="1" applyFill="1" applyBorder="1" applyAlignment="1" applyProtection="1">
      <alignment horizontal="center"/>
    </xf>
    <xf numFmtId="0" fontId="6" fillId="21" borderId="25" xfId="0" applyFont="1" applyFill="1" applyBorder="1" applyProtection="1"/>
    <xf numFmtId="0" fontId="3" fillId="21" borderId="21" xfId="0" applyNumberFormat="1" applyFont="1" applyFill="1" applyBorder="1" applyAlignment="1" applyProtection="1">
      <alignment horizontal="center"/>
    </xf>
    <xf numFmtId="38" fontId="10" fillId="0" borderId="1" xfId="15" applyNumberFormat="1" applyFont="1" applyFill="1" applyBorder="1" applyAlignment="1">
      <alignment horizontal="right" vertical="center"/>
    </xf>
    <xf numFmtId="9" fontId="11" fillId="21" borderId="1" xfId="0" applyNumberFormat="1" applyFont="1" applyFill="1" applyBorder="1" applyAlignment="1" applyProtection="1">
      <alignment horizontal="center"/>
    </xf>
    <xf numFmtId="3" fontId="3" fillId="21" borderId="1" xfId="0" applyNumberFormat="1" applyFont="1" applyFill="1" applyBorder="1" applyAlignment="1" applyProtection="1">
      <alignment horizontal="right" vertical="center"/>
    </xf>
    <xf numFmtId="38" fontId="6" fillId="21" borderId="1" xfId="0" applyNumberFormat="1" applyFont="1" applyFill="1" applyBorder="1" applyAlignment="1" applyProtection="1">
      <alignment horizontal="right" vertical="center"/>
    </xf>
    <xf numFmtId="38" fontId="11" fillId="0" borderId="2" xfId="0" applyNumberFormat="1" applyFont="1" applyFill="1" applyBorder="1" applyAlignment="1" applyProtection="1">
      <alignment horizontal="right" vertical="center"/>
      <protection locked="0"/>
    </xf>
    <xf numFmtId="0" fontId="3" fillId="0" borderId="2" xfId="0" applyNumberFormat="1" applyFont="1" applyFill="1" applyBorder="1" applyAlignment="1" applyProtection="1">
      <alignment vertical="center"/>
      <protection locked="0"/>
    </xf>
    <xf numFmtId="38" fontId="10" fillId="23" borderId="2" xfId="15" applyNumberFormat="1" applyFont="1" applyFill="1" applyBorder="1" applyAlignment="1">
      <alignment horizontal="right"/>
    </xf>
    <xf numFmtId="0" fontId="11" fillId="23" borderId="25" xfId="0" applyFont="1" applyFill="1" applyBorder="1" applyProtection="1"/>
    <xf numFmtId="38" fontId="11" fillId="21" borderId="21" xfId="0" applyNumberFormat="1" applyFont="1" applyFill="1" applyBorder="1" applyAlignment="1" applyProtection="1">
      <alignment horizontal="right"/>
    </xf>
    <xf numFmtId="0" fontId="32" fillId="0" borderId="0" xfId="17" applyFont="1" applyFill="1" applyBorder="1" applyAlignment="1">
      <alignment horizontal="center" vertical="center"/>
    </xf>
    <xf numFmtId="0" fontId="6" fillId="23" borderId="0" xfId="0" applyFont="1" applyFill="1" applyBorder="1"/>
    <xf numFmtId="0" fontId="3" fillId="23" borderId="0" xfId="0" applyFont="1" applyFill="1" applyBorder="1"/>
    <xf numFmtId="0" fontId="3" fillId="23" borderId="30" xfId="0" applyFont="1" applyFill="1" applyBorder="1"/>
    <xf numFmtId="0" fontId="6" fillId="23" borderId="25" xfId="0" applyFont="1" applyFill="1" applyBorder="1" applyAlignment="1">
      <alignment horizontal="left"/>
    </xf>
    <xf numFmtId="0" fontId="6" fillId="23" borderId="25" xfId="0" quotePrefix="1" applyFont="1" applyFill="1" applyBorder="1" applyAlignment="1">
      <alignment horizontal="left"/>
    </xf>
    <xf numFmtId="0" fontId="6" fillId="23" borderId="25" xfId="0" applyFont="1" applyFill="1" applyBorder="1"/>
    <xf numFmtId="0" fontId="3" fillId="23" borderId="25" xfId="0" applyFont="1" applyFill="1" applyBorder="1"/>
    <xf numFmtId="0" fontId="49" fillId="23" borderId="25" xfId="0" applyFont="1" applyFill="1" applyBorder="1"/>
    <xf numFmtId="38" fontId="6" fillId="20" borderId="1" xfId="1" applyNumberFormat="1" applyFont="1" applyFill="1" applyBorder="1" applyAlignment="1">
      <alignment horizontal="right"/>
    </xf>
    <xf numFmtId="0" fontId="6" fillId="23" borderId="6" xfId="0" applyFont="1" applyFill="1" applyBorder="1"/>
    <xf numFmtId="0" fontId="3" fillId="23" borderId="6" xfId="0" applyFont="1" applyFill="1" applyBorder="1"/>
    <xf numFmtId="0" fontId="9" fillId="23" borderId="25" xfId="0" applyFont="1" applyFill="1" applyBorder="1" applyAlignment="1"/>
    <xf numFmtId="0" fontId="9" fillId="23" borderId="25" xfId="0" applyFont="1" applyFill="1" applyBorder="1"/>
    <xf numFmtId="0" fontId="3" fillId="23" borderId="25" xfId="0" applyFont="1" applyFill="1" applyBorder="1" applyAlignment="1">
      <alignment horizontal="centerContinuous"/>
    </xf>
    <xf numFmtId="0" fontId="3" fillId="23" borderId="21" xfId="0" applyFont="1" applyFill="1" applyBorder="1"/>
    <xf numFmtId="38" fontId="6" fillId="21" borderId="1" xfId="1" applyNumberFormat="1" applyFont="1" applyFill="1" applyBorder="1" applyAlignment="1" applyProtection="1"/>
    <xf numFmtId="38" fontId="6" fillId="21" borderId="2" xfId="1" applyNumberFormat="1" applyFont="1" applyFill="1" applyBorder="1" applyAlignment="1" applyProtection="1"/>
    <xf numFmtId="38" fontId="6" fillId="23" borderId="1" xfId="1" applyNumberFormat="1" applyFont="1" applyFill="1" applyBorder="1" applyAlignment="1" applyProtection="1">
      <protection locked="0"/>
    </xf>
    <xf numFmtId="38" fontId="6" fillId="23" borderId="2" xfId="1" applyNumberFormat="1" applyFont="1" applyFill="1" applyBorder="1" applyAlignment="1" applyProtection="1">
      <protection locked="0"/>
    </xf>
    <xf numFmtId="38" fontId="3" fillId="16" borderId="1" xfId="1" applyNumberFormat="1" applyFont="1" applyFill="1" applyBorder="1" applyAlignment="1" applyProtection="1"/>
    <xf numFmtId="38" fontId="3" fillId="16" borderId="2" xfId="1" applyNumberFormat="1" applyFont="1" applyFill="1" applyBorder="1" applyAlignment="1" applyProtection="1"/>
    <xf numFmtId="38" fontId="6" fillId="23" borderId="1" xfId="1" applyNumberFormat="1" applyFont="1" applyFill="1" applyBorder="1" applyAlignment="1" applyProtection="1">
      <alignment horizontal="centerContinuous"/>
      <protection locked="0"/>
    </xf>
    <xf numFmtId="38" fontId="6" fillId="23" borderId="21" xfId="1" applyNumberFormat="1" applyFont="1" applyFill="1" applyBorder="1" applyAlignment="1" applyProtection="1">
      <alignment horizontal="center"/>
      <protection locked="0"/>
    </xf>
    <xf numFmtId="38" fontId="6" fillId="23" borderId="25" xfId="1" applyNumberFormat="1" applyFont="1" applyFill="1" applyBorder="1" applyAlignment="1" applyProtection="1">
      <alignment horizontal="center"/>
      <protection locked="0"/>
    </xf>
    <xf numFmtId="38" fontId="6" fillId="23" borderId="1" xfId="1" applyNumberFormat="1" applyFont="1" applyFill="1" applyBorder="1" applyProtection="1">
      <protection locked="0"/>
    </xf>
    <xf numFmtId="38" fontId="6" fillId="23" borderId="21" xfId="1" applyNumberFormat="1" applyFont="1" applyFill="1" applyBorder="1" applyProtection="1">
      <protection locked="0"/>
    </xf>
    <xf numFmtId="38" fontId="6" fillId="23" borderId="25" xfId="1" applyNumberFormat="1" applyFont="1" applyFill="1" applyBorder="1" applyProtection="1">
      <protection locked="0"/>
    </xf>
    <xf numFmtId="38" fontId="6" fillId="23" borderId="1" xfId="1" applyNumberFormat="1" applyFont="1" applyFill="1" applyBorder="1"/>
    <xf numFmtId="38" fontId="6" fillId="21" borderId="1" xfId="1" applyNumberFormat="1" applyFont="1" applyFill="1" applyBorder="1"/>
    <xf numFmtId="38" fontId="6" fillId="15" borderId="1" xfId="1" applyNumberFormat="1" applyFont="1" applyFill="1" applyBorder="1" applyProtection="1"/>
    <xf numFmtId="38" fontId="3" fillId="16" borderId="1" xfId="1" applyNumberFormat="1" applyFont="1" applyFill="1" applyBorder="1" applyProtection="1"/>
    <xf numFmtId="38" fontId="6" fillId="21" borderId="29" xfId="1" applyNumberFormat="1" applyFont="1" applyFill="1" applyBorder="1"/>
    <xf numFmtId="38" fontId="6" fillId="23" borderId="5" xfId="1" applyNumberFormat="1" applyFont="1" applyFill="1" applyBorder="1"/>
    <xf numFmtId="0" fontId="3" fillId="16" borderId="6" xfId="0" applyFont="1" applyFill="1" applyBorder="1" applyAlignment="1">
      <alignment horizontal="left"/>
    </xf>
    <xf numFmtId="38" fontId="3" fillId="16" borderId="2" xfId="1" applyNumberFormat="1" applyFont="1" applyFill="1" applyBorder="1"/>
    <xf numFmtId="38" fontId="3" fillId="16" borderId="2" xfId="1" applyNumberFormat="1" applyFont="1" applyFill="1" applyBorder="1" applyProtection="1"/>
    <xf numFmtId="38" fontId="6" fillId="21" borderId="2" xfId="1" applyNumberFormat="1" applyFont="1" applyFill="1" applyBorder="1"/>
    <xf numFmtId="38" fontId="6" fillId="23" borderId="29" xfId="1" applyNumberFormat="1" applyFont="1" applyFill="1" applyBorder="1" applyProtection="1">
      <protection locked="0"/>
    </xf>
    <xf numFmtId="38" fontId="6" fillId="23" borderId="7" xfId="1" applyNumberFormat="1" applyFont="1" applyFill="1" applyBorder="1" applyProtection="1">
      <protection locked="0"/>
    </xf>
    <xf numFmtId="38" fontId="6" fillId="23" borderId="6" xfId="1" applyNumberFormat="1" applyFont="1" applyFill="1" applyBorder="1" applyProtection="1">
      <protection locked="0"/>
    </xf>
    <xf numFmtId="38" fontId="6" fillId="21" borderId="1" xfId="1" applyNumberFormat="1" applyFont="1" applyFill="1" applyBorder="1" applyProtection="1"/>
    <xf numFmtId="38" fontId="6" fillId="21" borderId="2" xfId="1" applyNumberFormat="1" applyFont="1" applyFill="1" applyBorder="1" applyProtection="1"/>
    <xf numFmtId="38" fontId="6" fillId="21" borderId="1" xfId="1" applyNumberFormat="1" applyFont="1" applyFill="1" applyBorder="1" applyProtection="1">
      <protection locked="0"/>
    </xf>
    <xf numFmtId="38" fontId="6" fillId="21" borderId="21" xfId="1" applyNumberFormat="1" applyFont="1" applyFill="1" applyBorder="1" applyProtection="1">
      <protection locked="0"/>
    </xf>
    <xf numFmtId="38" fontId="6" fillId="21" borderId="25" xfId="1" applyNumberFormat="1" applyFont="1" applyFill="1" applyBorder="1" applyProtection="1">
      <protection locked="0"/>
    </xf>
    <xf numFmtId="0" fontId="3" fillId="16" borderId="2" xfId="0" applyFont="1" applyFill="1" applyBorder="1" applyAlignment="1">
      <alignment horizontal="left"/>
    </xf>
    <xf numFmtId="0" fontId="3" fillId="16" borderId="2" xfId="0" applyFont="1" applyFill="1" applyBorder="1"/>
    <xf numFmtId="38" fontId="56" fillId="23" borderId="13" xfId="1" applyNumberFormat="1" applyFont="1" applyFill="1" applyBorder="1" applyProtection="1"/>
    <xf numFmtId="38" fontId="56" fillId="23" borderId="1" xfId="1" applyNumberFormat="1" applyFont="1" applyFill="1" applyBorder="1" applyProtection="1"/>
    <xf numFmtId="38" fontId="56" fillId="23" borderId="13" xfId="1" applyNumberFormat="1" applyFont="1" applyFill="1" applyBorder="1"/>
    <xf numFmtId="38" fontId="55" fillId="15" borderId="13" xfId="1" applyNumberFormat="1" applyFont="1" applyFill="1" applyBorder="1"/>
    <xf numFmtId="38" fontId="55" fillId="15" borderId="12" xfId="1" applyNumberFormat="1" applyFont="1" applyFill="1" applyBorder="1"/>
    <xf numFmtId="38" fontId="3" fillId="16" borderId="13" xfId="1" applyNumberFormat="1" applyFont="1" applyFill="1" applyBorder="1"/>
    <xf numFmtId="38" fontId="3" fillId="16" borderId="20" xfId="1" applyNumberFormat="1" applyFont="1" applyFill="1" applyBorder="1"/>
    <xf numFmtId="172" fontId="6" fillId="23" borderId="2" xfId="16" quotePrefix="1" applyNumberFormat="1" applyFont="1" applyFill="1" applyBorder="1" applyAlignment="1" applyProtection="1">
      <alignment horizontal="left"/>
    </xf>
    <xf numFmtId="172" fontId="6" fillId="23" borderId="25" xfId="16" quotePrefix="1" applyNumberFormat="1" applyFont="1" applyFill="1" applyBorder="1" applyAlignment="1" applyProtection="1">
      <alignment horizontal="left"/>
    </xf>
    <xf numFmtId="172" fontId="6" fillId="23" borderId="21" xfId="16" quotePrefix="1" applyNumberFormat="1" applyFont="1" applyFill="1" applyBorder="1" applyAlignment="1" applyProtection="1">
      <alignment horizontal="left"/>
    </xf>
    <xf numFmtId="172" fontId="3" fillId="16" borderId="2" xfId="16" quotePrefix="1" applyNumberFormat="1" applyFont="1" applyFill="1" applyBorder="1" applyAlignment="1" applyProtection="1">
      <alignment horizontal="left"/>
    </xf>
    <xf numFmtId="172" fontId="3" fillId="16" borderId="25" xfId="16" quotePrefix="1" applyNumberFormat="1" applyFont="1" applyFill="1" applyBorder="1" applyAlignment="1" applyProtection="1">
      <alignment horizontal="left"/>
    </xf>
    <xf numFmtId="172" fontId="3" fillId="16" borderId="21" xfId="16" quotePrefix="1" applyNumberFormat="1" applyFont="1" applyFill="1" applyBorder="1" applyAlignment="1" applyProtection="1">
      <alignment horizontal="left"/>
    </xf>
    <xf numFmtId="172" fontId="3" fillId="16" borderId="2" xfId="16" applyNumberFormat="1" applyFont="1" applyFill="1" applyBorder="1" applyAlignment="1" applyProtection="1">
      <alignment horizontal="left"/>
    </xf>
    <xf numFmtId="172" fontId="3" fillId="16" borderId="25" xfId="16" applyNumberFormat="1" applyFont="1" applyFill="1" applyBorder="1" applyAlignment="1" applyProtection="1">
      <alignment horizontal="left"/>
    </xf>
    <xf numFmtId="172" fontId="3" fillId="16" borderId="21" xfId="16" applyNumberFormat="1" applyFont="1" applyFill="1" applyBorder="1" applyAlignment="1" applyProtection="1">
      <alignment horizontal="left"/>
    </xf>
    <xf numFmtId="38" fontId="6" fillId="21" borderId="13" xfId="1" applyNumberFormat="1" applyFont="1" applyFill="1" applyBorder="1"/>
    <xf numFmtId="38" fontId="6" fillId="21" borderId="20" xfId="1" applyNumberFormat="1" applyFont="1" applyFill="1" applyBorder="1"/>
    <xf numFmtId="38" fontId="6" fillId="23" borderId="13" xfId="1" applyNumberFormat="1" applyFont="1" applyFill="1" applyBorder="1" applyProtection="1">
      <protection locked="0"/>
    </xf>
    <xf numFmtId="38" fontId="6" fillId="23" borderId="10" xfId="1" applyNumberFormat="1" applyFont="1" applyFill="1" applyBorder="1" applyProtection="1">
      <protection locked="0"/>
    </xf>
    <xf numFmtId="38" fontId="6" fillId="23" borderId="9" xfId="1" applyNumberFormat="1" applyFont="1" applyFill="1" applyBorder="1" applyProtection="1">
      <protection locked="0"/>
    </xf>
    <xf numFmtId="38" fontId="6" fillId="23" borderId="1" xfId="2" applyNumberFormat="1" applyFont="1" applyFill="1" applyBorder="1" applyProtection="1">
      <protection locked="0"/>
    </xf>
    <xf numFmtId="38" fontId="6" fillId="23" borderId="9" xfId="2" applyNumberFormat="1" applyFont="1" applyFill="1" applyBorder="1" applyProtection="1">
      <protection locked="0"/>
    </xf>
    <xf numFmtId="38" fontId="6" fillId="21" borderId="1" xfId="2" applyNumberFormat="1" applyFont="1" applyFill="1" applyBorder="1"/>
    <xf numFmtId="38" fontId="6" fillId="21" borderId="13" xfId="2" applyNumberFormat="1" applyFont="1" applyFill="1" applyBorder="1"/>
    <xf numFmtId="38" fontId="6" fillId="21" borderId="13" xfId="1" applyNumberFormat="1" applyFont="1" applyFill="1" applyBorder="1" applyProtection="1">
      <protection locked="0"/>
    </xf>
    <xf numFmtId="38" fontId="6" fillId="21" borderId="10" xfId="1" applyNumberFormat="1" applyFont="1" applyFill="1" applyBorder="1" applyProtection="1">
      <protection locked="0"/>
    </xf>
    <xf numFmtId="38" fontId="6" fillId="21" borderId="9" xfId="1" applyNumberFormat="1" applyFont="1" applyFill="1" applyBorder="1" applyProtection="1">
      <protection locked="0"/>
    </xf>
    <xf numFmtId="38" fontId="6" fillId="21" borderId="1" xfId="2" applyNumberFormat="1" applyFont="1" applyFill="1" applyBorder="1" applyProtection="1">
      <protection locked="0"/>
    </xf>
    <xf numFmtId="38" fontId="6" fillId="21" borderId="9" xfId="2" applyNumberFormat="1" applyFont="1" applyFill="1" applyBorder="1" applyProtection="1">
      <protection locked="0"/>
    </xf>
    <xf numFmtId="38" fontId="6" fillId="23" borderId="1" xfId="12" applyNumberFormat="1" applyFont="1" applyFill="1" applyBorder="1" applyAlignment="1" applyProtection="1">
      <alignment horizontal="center"/>
    </xf>
    <xf numFmtId="0" fontId="6" fillId="23" borderId="2" xfId="12" applyFont="1" applyFill="1" applyBorder="1" applyAlignment="1" applyProtection="1">
      <alignment horizontal="left"/>
    </xf>
    <xf numFmtId="0" fontId="6" fillId="23" borderId="25" xfId="12" applyFont="1" applyFill="1" applyBorder="1" applyAlignment="1" applyProtection="1">
      <alignment horizontal="left"/>
    </xf>
    <xf numFmtId="0" fontId="6" fillId="23" borderId="21" xfId="12" applyFont="1" applyFill="1" applyBorder="1" applyAlignment="1" applyProtection="1">
      <alignment horizontal="left"/>
    </xf>
    <xf numFmtId="0" fontId="6" fillId="23" borderId="1" xfId="12" applyFont="1" applyFill="1" applyBorder="1" applyAlignment="1" applyProtection="1">
      <alignment horizontal="left"/>
    </xf>
    <xf numFmtId="0" fontId="6" fillId="23" borderId="9" xfId="0" applyFont="1" applyFill="1" applyBorder="1" applyAlignment="1">
      <alignment horizontal="left" vertical="center"/>
    </xf>
    <xf numFmtId="0" fontId="6" fillId="23" borderId="9" xfId="0" applyFont="1" applyFill="1" applyBorder="1" applyAlignment="1">
      <alignment horizontal="center" vertical="center"/>
    </xf>
    <xf numFmtId="0" fontId="3" fillId="23" borderId="1" xfId="0" applyFont="1" applyFill="1" applyBorder="1" applyProtection="1">
      <protection locked="0"/>
    </xf>
    <xf numFmtId="171" fontId="6" fillId="23" borderId="1" xfId="1" applyNumberFormat="1" applyFont="1" applyFill="1" applyBorder="1"/>
    <xf numFmtId="171" fontId="6" fillId="23" borderId="21" xfId="1" applyNumberFormat="1" applyFont="1" applyFill="1" applyBorder="1" applyAlignment="1"/>
    <xf numFmtId="0" fontId="6" fillId="23" borderId="2" xfId="0" quotePrefix="1" applyFont="1" applyFill="1" applyBorder="1" applyAlignment="1">
      <alignment horizontal="left"/>
    </xf>
    <xf numFmtId="38" fontId="6" fillId="23" borderId="1" xfId="1" applyNumberFormat="1" applyFont="1" applyFill="1" applyBorder="1" applyAlignment="1"/>
    <xf numFmtId="171" fontId="3" fillId="23" borderId="1" xfId="1" applyNumberFormat="1" applyFont="1" applyFill="1" applyBorder="1" applyAlignment="1"/>
    <xf numFmtId="0" fontId="6" fillId="23" borderId="2" xfId="0" applyFont="1" applyFill="1" applyBorder="1" applyAlignment="1">
      <alignment horizontal="left" vertical="center"/>
    </xf>
    <xf numFmtId="0" fontId="6" fillId="23" borderId="25" xfId="0" applyFont="1" applyFill="1" applyBorder="1" applyAlignment="1">
      <alignment horizontal="center" vertical="center"/>
    </xf>
    <xf numFmtId="0" fontId="6" fillId="23" borderId="1" xfId="0" applyFont="1" applyFill="1" applyBorder="1" applyAlignment="1">
      <alignment horizontal="center" vertical="center"/>
    </xf>
    <xf numFmtId="179" fontId="3" fillId="0" borderId="1" xfId="0" applyNumberFormat="1" applyFont="1" applyFill="1" applyBorder="1" applyAlignment="1" applyProtection="1">
      <protection locked="0"/>
    </xf>
    <xf numFmtId="179" fontId="3" fillId="0" borderId="1" xfId="0" applyNumberFormat="1" applyFont="1" applyFill="1" applyBorder="1" applyAlignment="1" applyProtection="1">
      <alignment horizontal="right"/>
      <protection locked="0"/>
    </xf>
    <xf numFmtId="179" fontId="3" fillId="0" borderId="29" xfId="0" applyNumberFormat="1" applyFont="1" applyFill="1" applyBorder="1" applyAlignment="1" applyProtection="1">
      <alignment horizontal="right"/>
      <protection locked="0"/>
    </xf>
    <xf numFmtId="0" fontId="42" fillId="17" borderId="1" xfId="0" applyFont="1" applyFill="1" applyBorder="1" applyAlignment="1">
      <alignment wrapText="1"/>
    </xf>
    <xf numFmtId="0" fontId="3" fillId="15" borderId="25" xfId="0" applyFont="1" applyFill="1" applyBorder="1" applyAlignment="1">
      <alignment horizontal="left"/>
    </xf>
    <xf numFmtId="0" fontId="3" fillId="15" borderId="21" xfId="0" applyFont="1" applyFill="1" applyBorder="1" applyAlignment="1">
      <alignment horizontal="left"/>
    </xf>
    <xf numFmtId="0" fontId="3" fillId="25" borderId="25" xfId="0" applyFont="1" applyFill="1" applyBorder="1" applyAlignment="1">
      <alignment vertical="center"/>
    </xf>
    <xf numFmtId="49" fontId="6" fillId="25" borderId="12" xfId="16" applyNumberFormat="1" applyFont="1" applyFill="1" applyBorder="1" applyAlignment="1" applyProtection="1">
      <alignment horizontal="right"/>
    </xf>
    <xf numFmtId="49" fontId="6" fillId="25" borderId="13" xfId="16" applyNumberFormat="1" applyFont="1" applyFill="1" applyBorder="1" applyAlignment="1" applyProtection="1">
      <alignment horizontal="right"/>
    </xf>
    <xf numFmtId="38" fontId="6" fillId="21" borderId="1" xfId="1" applyNumberFormat="1" applyFont="1" applyFill="1" applyBorder="1" applyAlignment="1">
      <alignment horizontal="right"/>
    </xf>
    <xf numFmtId="38" fontId="6" fillId="23" borderId="1" xfId="1" applyNumberFormat="1" applyFont="1" applyFill="1" applyBorder="1" applyAlignment="1">
      <alignment horizontal="right"/>
    </xf>
    <xf numFmtId="0" fontId="9" fillId="16" borderId="25" xfId="0" applyFont="1" applyFill="1" applyBorder="1"/>
    <xf numFmtId="49" fontId="6" fillId="26" borderId="12" xfId="16" applyNumberFormat="1" applyFont="1" applyFill="1" applyBorder="1" applyAlignment="1" applyProtection="1">
      <alignment horizontal="right"/>
    </xf>
    <xf numFmtId="49" fontId="5" fillId="26" borderId="12" xfId="16" applyNumberFormat="1" applyFont="1" applyFill="1" applyBorder="1" applyAlignment="1" applyProtection="1">
      <alignment horizontal="right"/>
    </xf>
    <xf numFmtId="0" fontId="6" fillId="26" borderId="5" xfId="0" applyFont="1" applyFill="1" applyBorder="1" applyAlignment="1">
      <alignment vertical="center"/>
    </xf>
    <xf numFmtId="0" fontId="6" fillId="26" borderId="8" xfId="0" applyFont="1" applyFill="1" applyBorder="1" applyAlignment="1">
      <alignment vertical="center"/>
    </xf>
    <xf numFmtId="49" fontId="6" fillId="26" borderId="8" xfId="16" applyNumberFormat="1" applyFont="1" applyFill="1" applyBorder="1" applyAlignment="1" applyProtection="1">
      <alignment horizontal="right"/>
    </xf>
    <xf numFmtId="49" fontId="6" fillId="26" borderId="20" xfId="16" applyNumberFormat="1" applyFont="1" applyFill="1" applyBorder="1" applyAlignment="1" applyProtection="1">
      <alignment horizontal="right"/>
    </xf>
    <xf numFmtId="38" fontId="6" fillId="23" borderId="1" xfId="1" applyNumberFormat="1" applyFont="1" applyFill="1" applyBorder="1" applyProtection="1"/>
    <xf numFmtId="38" fontId="5" fillId="23" borderId="1" xfId="1" applyNumberFormat="1" applyFont="1" applyFill="1" applyBorder="1" applyProtection="1"/>
    <xf numFmtId="37" fontId="6" fillId="23" borderId="1" xfId="1" applyNumberFormat="1" applyFont="1" applyFill="1" applyBorder="1"/>
    <xf numFmtId="37" fontId="6" fillId="23" borderId="29" xfId="1" applyNumberFormat="1" applyFont="1" applyFill="1" applyBorder="1"/>
    <xf numFmtId="38" fontId="6" fillId="23" borderId="13" xfId="1" applyNumberFormat="1" applyFont="1" applyFill="1" applyBorder="1"/>
    <xf numFmtId="168" fontId="6" fillId="23" borderId="1" xfId="1" applyNumberFormat="1" applyFont="1" applyFill="1" applyBorder="1"/>
    <xf numFmtId="38" fontId="6" fillId="23" borderId="12" xfId="1" applyNumberFormat="1" applyFont="1" applyFill="1" applyBorder="1"/>
    <xf numFmtId="38" fontId="55" fillId="15" borderId="13" xfId="1" applyNumberFormat="1" applyFont="1" applyFill="1" applyBorder="1" applyProtection="1"/>
    <xf numFmtId="172" fontId="6" fillId="25" borderId="5" xfId="16" applyNumberFormat="1" applyFont="1" applyFill="1" applyBorder="1" applyAlignment="1" applyProtection="1">
      <alignment horizontal="center" vertical="center"/>
    </xf>
    <xf numFmtId="172" fontId="6" fillId="25" borderId="6" xfId="16" applyNumberFormat="1" applyFont="1" applyFill="1" applyBorder="1" applyAlignment="1" applyProtection="1">
      <alignment horizontal="center" vertical="center"/>
    </xf>
    <xf numFmtId="172" fontId="6" fillId="25" borderId="7" xfId="16" applyNumberFormat="1" applyFont="1" applyFill="1" applyBorder="1" applyAlignment="1" applyProtection="1">
      <alignment horizontal="center" vertical="center"/>
    </xf>
    <xf numFmtId="172" fontId="6" fillId="25" borderId="8" xfId="16" applyNumberFormat="1" applyFont="1" applyFill="1" applyBorder="1" applyAlignment="1" applyProtection="1">
      <alignment horizontal="center" vertical="center"/>
    </xf>
    <xf numFmtId="172" fontId="6" fillId="25" borderId="0" xfId="16" applyNumberFormat="1" applyFont="1" applyFill="1" applyBorder="1" applyAlignment="1" applyProtection="1">
      <alignment horizontal="center" vertical="center"/>
    </xf>
    <xf numFmtId="172" fontId="6" fillId="25" borderId="30" xfId="16" applyNumberFormat="1" applyFont="1" applyFill="1" applyBorder="1" applyAlignment="1" applyProtection="1">
      <alignment horizontal="center" vertical="center"/>
    </xf>
    <xf numFmtId="0" fontId="3" fillId="25" borderId="5" xfId="0" applyFont="1" applyFill="1" applyBorder="1"/>
    <xf numFmtId="0" fontId="3" fillId="25" borderId="8" xfId="0" applyFont="1" applyFill="1" applyBorder="1"/>
    <xf numFmtId="0" fontId="6" fillId="25" borderId="12" xfId="0" quotePrefix="1" applyFont="1" applyFill="1" applyBorder="1" applyAlignment="1">
      <alignment horizontal="right"/>
    </xf>
    <xf numFmtId="0" fontId="6" fillId="26" borderId="1" xfId="17" applyFont="1" applyFill="1" applyBorder="1" applyAlignment="1">
      <alignment horizontal="center" vertical="center"/>
    </xf>
    <xf numFmtId="0" fontId="6" fillId="26" borderId="21" xfId="17" applyFont="1" applyFill="1" applyBorder="1" applyAlignment="1">
      <alignment horizontal="center" vertical="center"/>
    </xf>
    <xf numFmtId="0" fontId="6" fillId="26" borderId="7" xfId="17" applyFont="1" applyFill="1" applyBorder="1" applyAlignment="1">
      <alignment horizontal="center" vertical="center"/>
    </xf>
    <xf numFmtId="0" fontId="3" fillId="26" borderId="2" xfId="17" applyFont="1" applyFill="1" applyBorder="1" applyAlignment="1">
      <alignment horizontal="center"/>
    </xf>
    <xf numFmtId="0" fontId="3" fillId="26" borderId="25" xfId="17" applyFont="1" applyFill="1" applyBorder="1" applyAlignment="1">
      <alignment horizontal="center"/>
    </xf>
    <xf numFmtId="0" fontId="3" fillId="26" borderId="21" xfId="17" applyFont="1" applyFill="1" applyBorder="1"/>
    <xf numFmtId="0" fontId="6" fillId="26" borderId="1" xfId="17" applyFont="1" applyFill="1" applyBorder="1"/>
    <xf numFmtId="0" fontId="6" fillId="26" borderId="1" xfId="17" applyFont="1" applyFill="1" applyBorder="1" applyAlignment="1">
      <alignment horizontal="center"/>
    </xf>
    <xf numFmtId="0" fontId="6" fillId="26" borderId="1" xfId="17" applyFont="1" applyFill="1" applyBorder="1" applyAlignment="1">
      <alignment horizontal="left"/>
    </xf>
    <xf numFmtId="0" fontId="6" fillId="26" borderId="2" xfId="17" applyFont="1" applyFill="1" applyBorder="1" applyAlignment="1">
      <alignment horizontal="center" vertical="center"/>
    </xf>
    <xf numFmtId="0" fontId="6" fillId="26" borderId="25" xfId="17" applyFont="1" applyFill="1" applyBorder="1" applyAlignment="1">
      <alignment horizontal="center" vertical="center"/>
    </xf>
    <xf numFmtId="38" fontId="6" fillId="23" borderId="1" xfId="17" applyNumberFormat="1" applyFont="1" applyFill="1" applyBorder="1"/>
    <xf numFmtId="0" fontId="6" fillId="23" borderId="21" xfId="17" applyFont="1" applyFill="1" applyBorder="1" applyAlignment="1">
      <alignment horizontal="center"/>
    </xf>
    <xf numFmtId="0" fontId="3" fillId="23" borderId="2" xfId="17" applyFont="1" applyFill="1" applyBorder="1" applyAlignment="1">
      <alignment horizontal="center"/>
    </xf>
    <xf numFmtId="0" fontId="3" fillId="23" borderId="25" xfId="17" applyFont="1" applyFill="1" applyBorder="1" applyAlignment="1">
      <alignment horizontal="center"/>
    </xf>
    <xf numFmtId="0" fontId="3" fillId="23" borderId="21" xfId="17" applyFont="1" applyFill="1" applyBorder="1" applyAlignment="1">
      <alignment horizontal="center"/>
    </xf>
    <xf numFmtId="0" fontId="6" fillId="23" borderId="2" xfId="17" applyFont="1" applyFill="1" applyBorder="1" applyAlignment="1">
      <alignment horizontal="center" vertical="center"/>
    </xf>
    <xf numFmtId="0" fontId="6" fillId="23" borderId="25" xfId="17" applyFont="1" applyFill="1" applyBorder="1" applyAlignment="1">
      <alignment horizontal="center" vertical="center"/>
    </xf>
    <xf numFmtId="0" fontId="6" fillId="23" borderId="21" xfId="17" applyFont="1" applyFill="1" applyBorder="1" applyAlignment="1">
      <alignment horizontal="center" vertical="center"/>
    </xf>
    <xf numFmtId="38" fontId="3" fillId="0" borderId="2" xfId="17" applyNumberFormat="1" applyFont="1" applyBorder="1" applyProtection="1">
      <protection locked="0"/>
    </xf>
    <xf numFmtId="3" fontId="6" fillId="23" borderId="21" xfId="17" applyNumberFormat="1" applyFont="1" applyFill="1" applyBorder="1" applyAlignment="1">
      <alignment horizontal="center"/>
    </xf>
    <xf numFmtId="0" fontId="32" fillId="16" borderId="0" xfId="0" applyFont="1" applyFill="1" applyBorder="1" applyAlignment="1" applyProtection="1">
      <alignment horizontal="center"/>
    </xf>
    <xf numFmtId="0" fontId="6" fillId="26" borderId="12" xfId="12" applyFont="1" applyFill="1" applyBorder="1" applyAlignment="1" applyProtection="1">
      <alignment horizontal="left"/>
    </xf>
    <xf numFmtId="2" fontId="6" fillId="26" borderId="12" xfId="12" applyNumberFormat="1" applyFont="1" applyFill="1" applyBorder="1" applyAlignment="1" applyProtection="1">
      <alignment horizontal="left"/>
    </xf>
    <xf numFmtId="0" fontId="6" fillId="26" borderId="12" xfId="12" applyFont="1" applyFill="1" applyBorder="1" applyAlignment="1" applyProtection="1">
      <alignment horizontal="left" vertical="distributed"/>
    </xf>
    <xf numFmtId="0" fontId="6" fillId="26" borderId="5" xfId="12" applyFont="1" applyFill="1" applyBorder="1" applyAlignment="1" applyProtection="1">
      <alignment vertical="center"/>
    </xf>
    <xf numFmtId="0" fontId="6" fillId="26" borderId="6" xfId="12" applyFont="1" applyFill="1" applyBorder="1" applyAlignment="1" applyProtection="1">
      <alignment vertical="center"/>
    </xf>
    <xf numFmtId="0" fontId="6" fillId="26" borderId="6" xfId="12" applyFont="1" applyFill="1" applyBorder="1" applyAlignment="1" applyProtection="1">
      <alignment horizontal="left" wrapText="1"/>
    </xf>
    <xf numFmtId="0" fontId="6" fillId="26" borderId="8" xfId="12" applyFont="1" applyFill="1" applyBorder="1" applyAlignment="1" applyProtection="1">
      <alignment vertical="center"/>
    </xf>
    <xf numFmtId="0" fontId="6" fillId="26" borderId="0" xfId="12" applyFont="1" applyFill="1" applyBorder="1" applyAlignment="1" applyProtection="1">
      <alignment vertical="center"/>
    </xf>
    <xf numFmtId="0" fontId="6" fillId="26" borderId="0" xfId="12" applyFont="1" applyFill="1" applyBorder="1" applyAlignment="1" applyProtection="1">
      <alignment horizontal="left" wrapText="1"/>
    </xf>
    <xf numFmtId="0" fontId="6" fillId="26" borderId="9" xfId="12" applyFont="1" applyFill="1" applyBorder="1" applyAlignment="1" applyProtection="1">
      <alignment horizontal="left" wrapText="1"/>
    </xf>
    <xf numFmtId="0" fontId="3" fillId="26" borderId="0" xfId="12" applyFont="1" applyFill="1" applyBorder="1" applyAlignment="1" applyProtection="1">
      <alignment horizontal="left"/>
    </xf>
    <xf numFmtId="0" fontId="35" fillId="26" borderId="0" xfId="12" applyFont="1" applyFill="1" applyBorder="1" applyAlignment="1" applyProtection="1">
      <alignment horizontal="left"/>
    </xf>
    <xf numFmtId="0" fontId="35" fillId="26" borderId="30" xfId="12" applyFont="1" applyFill="1" applyBorder="1" applyAlignment="1" applyProtection="1">
      <alignment horizontal="left"/>
    </xf>
    <xf numFmtId="0" fontId="6" fillId="26" borderId="29" xfId="12" quotePrefix="1" applyFont="1" applyFill="1" applyBorder="1" applyAlignment="1" applyProtection="1">
      <alignment horizontal="left"/>
    </xf>
    <xf numFmtId="0" fontId="6" fillId="26" borderId="12" xfId="12" quotePrefix="1" applyFont="1" applyFill="1" applyBorder="1" applyAlignment="1" applyProtection="1">
      <alignment horizontal="left"/>
    </xf>
    <xf numFmtId="0" fontId="3" fillId="26" borderId="12" xfId="12" applyFont="1" applyFill="1" applyBorder="1" applyAlignment="1" applyProtection="1">
      <alignment horizontal="left"/>
    </xf>
    <xf numFmtId="0" fontId="6" fillId="26" borderId="13" xfId="12" quotePrefix="1" applyFont="1" applyFill="1" applyBorder="1" applyAlignment="1" applyProtection="1">
      <alignment horizontal="left"/>
    </xf>
    <xf numFmtId="0" fontId="6" fillId="26" borderId="13" xfId="12" applyFont="1" applyFill="1" applyBorder="1" applyAlignment="1" applyProtection="1">
      <alignment horizontal="left"/>
    </xf>
    <xf numFmtId="3" fontId="3" fillId="23" borderId="21" xfId="12" applyNumberFormat="1" applyFont="1" applyFill="1" applyBorder="1" applyProtection="1"/>
    <xf numFmtId="9" fontId="3" fillId="14" borderId="1" xfId="20" applyFont="1" applyFill="1" applyBorder="1" applyAlignment="1">
      <alignment horizontal="center"/>
    </xf>
    <xf numFmtId="3" fontId="3" fillId="14" borderId="1" xfId="20" applyNumberFormat="1" applyFont="1" applyFill="1" applyBorder="1" applyAlignment="1">
      <alignment horizontal="center"/>
    </xf>
    <xf numFmtId="0" fontId="6" fillId="23" borderId="1" xfId="0" applyFont="1" applyFill="1" applyBorder="1" applyAlignment="1"/>
    <xf numFmtId="0" fontId="24" fillId="23" borderId="1" xfId="0" applyFont="1" applyFill="1" applyBorder="1" applyAlignment="1"/>
    <xf numFmtId="0" fontId="24" fillId="23" borderId="2" xfId="0" applyFont="1" applyFill="1" applyBorder="1" applyAlignment="1"/>
    <xf numFmtId="0" fontId="24" fillId="23" borderId="25" xfId="0" applyFont="1" applyFill="1" applyBorder="1" applyAlignment="1"/>
    <xf numFmtId="0" fontId="24" fillId="23" borderId="21" xfId="0" applyFont="1" applyFill="1" applyBorder="1" applyAlignment="1"/>
    <xf numFmtId="40" fontId="6" fillId="23" borderId="1" xfId="5" applyNumberFormat="1" applyFont="1" applyFill="1" applyBorder="1" applyAlignment="1"/>
    <xf numFmtId="40" fontId="3" fillId="23" borderId="1" xfId="0" applyNumberFormat="1" applyFont="1" applyFill="1" applyBorder="1" applyAlignment="1"/>
    <xf numFmtId="38" fontId="3" fillId="15" borderId="1" xfId="0" applyNumberFormat="1" applyFont="1" applyFill="1" applyBorder="1" applyAlignment="1" applyProtection="1">
      <protection locked="0"/>
    </xf>
    <xf numFmtId="38" fontId="3" fillId="15" borderId="29" xfId="0" applyNumberFormat="1" applyFont="1" applyFill="1" applyBorder="1" applyAlignment="1" applyProtection="1">
      <protection locked="0"/>
    </xf>
    <xf numFmtId="40" fontId="3" fillId="15" borderId="1" xfId="0" applyNumberFormat="1" applyFont="1" applyFill="1" applyBorder="1" applyAlignment="1"/>
    <xf numFmtId="0" fontId="51" fillId="15" borderId="15" xfId="0" applyFont="1" applyFill="1" applyBorder="1" applyAlignment="1">
      <alignment wrapText="1"/>
    </xf>
    <xf numFmtId="0" fontId="51" fillId="15" borderId="18" xfId="0" applyFont="1" applyFill="1" applyBorder="1" applyAlignment="1">
      <alignment wrapText="1"/>
    </xf>
    <xf numFmtId="0" fontId="34" fillId="15" borderId="5" xfId="0" applyFont="1" applyFill="1" applyBorder="1" applyAlignment="1">
      <alignment horizontal="left"/>
    </xf>
    <xf numFmtId="0" fontId="3" fillId="26" borderId="1" xfId="0" applyFont="1" applyFill="1" applyBorder="1" applyAlignment="1">
      <alignment wrapText="1"/>
    </xf>
    <xf numFmtId="0" fontId="43" fillId="25" borderId="29" xfId="0" applyFont="1" applyFill="1" applyBorder="1" applyAlignment="1">
      <alignment horizontal="left" wrapText="1"/>
    </xf>
    <xf numFmtId="0" fontId="3" fillId="26" borderId="12" xfId="0" applyFont="1" applyFill="1" applyBorder="1" applyAlignment="1">
      <alignment wrapText="1"/>
    </xf>
    <xf numFmtId="0" fontId="43" fillId="26" borderId="12" xfId="0" applyFont="1" applyFill="1" applyBorder="1" applyAlignment="1">
      <alignment horizontal="left" wrapText="1"/>
    </xf>
    <xf numFmtId="0" fontId="42" fillId="26" borderId="12" xfId="0" applyFont="1" applyFill="1" applyBorder="1" applyAlignment="1">
      <alignment horizontal="left" wrapText="1"/>
    </xf>
    <xf numFmtId="0" fontId="3" fillId="26" borderId="1" xfId="0" applyFont="1" applyFill="1" applyBorder="1" applyAlignment="1">
      <alignment horizontal="center" wrapText="1"/>
    </xf>
    <xf numFmtId="0" fontId="6" fillId="26" borderId="1" xfId="0" applyFont="1" applyFill="1" applyBorder="1" applyAlignment="1">
      <alignment horizontal="center" wrapText="1"/>
    </xf>
    <xf numFmtId="0" fontId="6" fillId="26" borderId="1" xfId="0" applyFont="1" applyFill="1" applyBorder="1" applyAlignment="1">
      <alignment horizontal="center" vertical="center" wrapText="1"/>
    </xf>
    <xf numFmtId="0" fontId="6" fillId="26" borderId="12" xfId="0" quotePrefix="1" applyFont="1" applyFill="1" applyBorder="1" applyAlignment="1">
      <alignment horizontal="right"/>
    </xf>
    <xf numFmtId="0" fontId="34" fillId="26" borderId="12" xfId="0" applyFont="1" applyFill="1" applyBorder="1" applyAlignment="1">
      <alignment horizontal="left"/>
    </xf>
    <xf numFmtId="0" fontId="34" fillId="26" borderId="13" xfId="0" applyFont="1" applyFill="1" applyBorder="1" applyAlignment="1">
      <alignment horizontal="left"/>
    </xf>
    <xf numFmtId="0" fontId="34" fillId="26" borderId="12" xfId="0" applyFont="1" applyFill="1" applyBorder="1" applyAlignment="1">
      <alignment horizontal="right"/>
    </xf>
    <xf numFmtId="0" fontId="6" fillId="26" borderId="12" xfId="0" applyFont="1" applyFill="1" applyBorder="1" applyAlignment="1">
      <alignment horizontal="center"/>
    </xf>
    <xf numFmtId="0" fontId="6" fillId="26" borderId="29" xfId="0" applyFont="1" applyFill="1" applyBorder="1" applyAlignment="1">
      <alignment horizontal="center"/>
    </xf>
    <xf numFmtId="0" fontId="6" fillId="21" borderId="1" xfId="0" applyFont="1" applyFill="1" applyBorder="1" applyAlignment="1">
      <alignment horizontal="left" wrapText="1"/>
    </xf>
    <xf numFmtId="0" fontId="42" fillId="23" borderId="1" xfId="0" applyFont="1" applyFill="1" applyBorder="1" applyAlignment="1">
      <alignment horizontal="center" wrapText="1"/>
    </xf>
    <xf numFmtId="0" fontId="42" fillId="23" borderId="1" xfId="0" applyFont="1" applyFill="1" applyBorder="1" applyAlignment="1">
      <alignment wrapText="1"/>
    </xf>
    <xf numFmtId="0" fontId="3" fillId="21" borderId="1" xfId="0" applyFont="1" applyFill="1" applyBorder="1" applyAlignment="1">
      <alignment wrapText="1"/>
    </xf>
    <xf numFmtId="9" fontId="3" fillId="23" borderId="1" xfId="20" applyFont="1" applyFill="1" applyBorder="1" applyAlignment="1" applyProtection="1">
      <alignment horizontal="center" wrapText="1"/>
    </xf>
    <xf numFmtId="0" fontId="50" fillId="21" borderId="1" xfId="0" applyFont="1" applyFill="1" applyBorder="1" applyAlignment="1">
      <alignment wrapText="1"/>
    </xf>
    <xf numFmtId="0" fontId="43" fillId="23" borderId="1" xfId="0" applyFont="1" applyFill="1" applyBorder="1" applyAlignment="1">
      <alignment wrapText="1"/>
    </xf>
    <xf numFmtId="173" fontId="3" fillId="21" borderId="1" xfId="20" applyNumberFormat="1" applyFont="1" applyFill="1" applyBorder="1" applyAlignment="1">
      <alignment wrapText="1"/>
    </xf>
    <xf numFmtId="0" fontId="3" fillId="21" borderId="1" xfId="0" applyFont="1" applyFill="1" applyBorder="1" applyAlignment="1" applyProtection="1">
      <alignment wrapText="1"/>
      <protection locked="0"/>
    </xf>
    <xf numFmtId="0" fontId="43" fillId="23" borderId="1" xfId="0" applyFont="1" applyFill="1" applyBorder="1" applyAlignment="1">
      <alignment horizontal="left" wrapText="1"/>
    </xf>
    <xf numFmtId="38" fontId="3" fillId="16" borderId="1" xfId="0" applyNumberFormat="1" applyFont="1" applyFill="1" applyBorder="1" applyAlignment="1" applyProtection="1">
      <alignment wrapText="1"/>
      <protection locked="0"/>
    </xf>
    <xf numFmtId="40" fontId="3" fillId="16" borderId="1" xfId="0" applyNumberFormat="1" applyFont="1" applyFill="1" applyBorder="1" applyAlignment="1">
      <alignment wrapText="1"/>
    </xf>
    <xf numFmtId="40" fontId="3" fillId="21" borderId="1" xfId="0" applyNumberFormat="1" applyFont="1" applyFill="1" applyBorder="1" applyAlignment="1">
      <alignment wrapText="1"/>
    </xf>
    <xf numFmtId="40" fontId="6" fillId="21" borderId="1" xfId="0" applyNumberFormat="1" applyFont="1" applyFill="1" applyBorder="1" applyAlignment="1">
      <alignment wrapText="1"/>
    </xf>
    <xf numFmtId="40" fontId="6" fillId="23" borderId="1" xfId="0" applyNumberFormat="1" applyFont="1" applyFill="1" applyBorder="1" applyAlignment="1">
      <alignment wrapText="1"/>
    </xf>
    <xf numFmtId="0" fontId="3" fillId="15" borderId="21" xfId="12" applyFont="1" applyFill="1" applyBorder="1" applyAlignment="1" applyProtection="1">
      <alignment horizontal="left"/>
    </xf>
    <xf numFmtId="0" fontId="3" fillId="15" borderId="25" xfId="12" applyFont="1" applyFill="1" applyBorder="1" applyAlignment="1">
      <alignment horizontal="left"/>
    </xf>
    <xf numFmtId="0" fontId="6" fillId="23" borderId="21" xfId="12" applyFont="1" applyFill="1" applyBorder="1" applyAlignment="1">
      <alignment horizontal="left"/>
    </xf>
    <xf numFmtId="0" fontId="6" fillId="23" borderId="25" xfId="12" applyFont="1" applyFill="1" applyBorder="1" applyAlignment="1">
      <alignment horizontal="left"/>
    </xf>
    <xf numFmtId="0" fontId="43" fillId="26" borderId="12" xfId="0" applyFont="1" applyFill="1" applyBorder="1" applyAlignment="1" applyProtection="1">
      <alignment horizontal="left" indent="4"/>
    </xf>
    <xf numFmtId="169" fontId="43" fillId="26" borderId="12" xfId="0" applyNumberFormat="1" applyFont="1" applyFill="1" applyBorder="1" applyAlignment="1" applyProtection="1">
      <alignment horizontal="left"/>
    </xf>
    <xf numFmtId="169" fontId="43" fillId="26" borderId="13" xfId="0" applyNumberFormat="1" applyFont="1" applyFill="1" applyBorder="1" applyAlignment="1" applyProtection="1">
      <alignment horizontal="left"/>
    </xf>
    <xf numFmtId="0" fontId="43" fillId="25" borderId="1" xfId="0" applyFont="1" applyFill="1" applyBorder="1" applyAlignment="1" applyProtection="1">
      <alignment horizontal="center" vertical="center" wrapText="1"/>
    </xf>
    <xf numFmtId="165" fontId="6" fillId="16" borderId="0" xfId="0" quotePrefix="1" applyNumberFormat="1" applyFont="1" applyFill="1" applyBorder="1" applyAlignment="1" applyProtection="1">
      <alignment horizontal="center" vertical="center"/>
    </xf>
    <xf numFmtId="0" fontId="43" fillId="25" borderId="5" xfId="0" applyFont="1" applyFill="1" applyBorder="1" applyAlignment="1" applyProtection="1">
      <alignment horizontal="center" vertical="center"/>
    </xf>
    <xf numFmtId="0" fontId="42" fillId="15" borderId="1" xfId="0" applyFont="1" applyFill="1" applyBorder="1" applyAlignment="1" applyProtection="1">
      <alignment wrapText="1"/>
    </xf>
    <xf numFmtId="179" fontId="3" fillId="15" borderId="1" xfId="0" applyNumberFormat="1" applyFont="1" applyFill="1" applyBorder="1" applyProtection="1">
      <protection locked="0"/>
    </xf>
    <xf numFmtId="10" fontId="42" fillId="15" borderId="1" xfId="0" applyNumberFormat="1" applyFont="1" applyFill="1" applyBorder="1" applyAlignment="1" applyProtection="1">
      <alignment horizontal="right" wrapText="1"/>
    </xf>
    <xf numFmtId="179" fontId="3" fillId="16" borderId="1" xfId="15" applyNumberFormat="1" applyFont="1" applyFill="1" applyBorder="1" applyAlignment="1"/>
    <xf numFmtId="10" fontId="3" fillId="15" borderId="1" xfId="15" applyNumberFormat="1" applyFont="1" applyFill="1" applyBorder="1" applyAlignment="1" applyProtection="1">
      <alignment wrapText="1"/>
    </xf>
    <xf numFmtId="10" fontId="3" fillId="15" borderId="1" xfId="0" applyNumberFormat="1" applyFont="1" applyFill="1" applyBorder="1" applyProtection="1"/>
    <xf numFmtId="179" fontId="3" fillId="15" borderId="29" xfId="0" applyNumberFormat="1" applyFont="1" applyFill="1" applyBorder="1" applyProtection="1">
      <protection locked="0"/>
    </xf>
    <xf numFmtId="179" fontId="3" fillId="0" borderId="1" xfId="15" applyNumberFormat="1" applyFont="1" applyFill="1" applyBorder="1" applyAlignment="1"/>
    <xf numFmtId="0" fontId="3" fillId="16" borderId="0" xfId="0" applyFont="1" applyFill="1" applyBorder="1" applyProtection="1"/>
    <xf numFmtId="0" fontId="6" fillId="16" borderId="0" xfId="0" applyFont="1" applyFill="1" applyBorder="1" applyAlignment="1" applyProtection="1">
      <alignment vertical="center"/>
    </xf>
    <xf numFmtId="0" fontId="6" fillId="25" borderId="12" xfId="0" applyFont="1" applyFill="1" applyBorder="1" applyAlignment="1" applyProtection="1">
      <alignment horizontal="center" vertical="center"/>
    </xf>
    <xf numFmtId="169" fontId="6" fillId="26" borderId="12" xfId="0" applyNumberFormat="1" applyFont="1" applyFill="1" applyBorder="1" applyAlignment="1" applyProtection="1">
      <alignment horizontal="left"/>
    </xf>
    <xf numFmtId="169" fontId="6" fillId="26" borderId="13" xfId="0" applyNumberFormat="1" applyFont="1" applyFill="1" applyBorder="1" applyAlignment="1" applyProtection="1">
      <alignment horizontal="left"/>
    </xf>
    <xf numFmtId="165" fontId="6" fillId="16" borderId="0" xfId="0" applyNumberFormat="1" applyFont="1" applyFill="1" applyBorder="1" applyAlignment="1" applyProtection="1">
      <alignment horizontal="center" vertical="center"/>
    </xf>
    <xf numFmtId="0" fontId="6" fillId="25" borderId="1" xfId="0" applyFont="1" applyFill="1" applyBorder="1" applyAlignment="1" applyProtection="1">
      <alignment horizontal="center" vertical="center" wrapText="1"/>
    </xf>
    <xf numFmtId="0" fontId="3" fillId="25" borderId="1" xfId="18" applyFont="1" applyFill="1" applyBorder="1"/>
    <xf numFmtId="0" fontId="6" fillId="25" borderId="1" xfId="0" applyFont="1" applyFill="1" applyBorder="1" applyAlignment="1" applyProtection="1">
      <alignment vertical="center" wrapText="1"/>
    </xf>
    <xf numFmtId="0" fontId="6" fillId="25" borderId="1" xfId="0" applyFont="1" applyFill="1" applyBorder="1" applyAlignment="1" applyProtection="1">
      <alignment vertical="center"/>
    </xf>
    <xf numFmtId="0" fontId="6" fillId="16" borderId="9" xfId="0" applyFont="1" applyFill="1" applyBorder="1" applyAlignment="1" applyProtection="1">
      <alignment horizontal="center" vertical="center"/>
    </xf>
    <xf numFmtId="0" fontId="77" fillId="16" borderId="10" xfId="0" applyFont="1" applyFill="1" applyBorder="1" applyAlignment="1" applyProtection="1">
      <alignment vertical="center" wrapText="1"/>
    </xf>
    <xf numFmtId="0" fontId="5" fillId="16" borderId="0" xfId="0" applyFont="1" applyFill="1" applyBorder="1" applyProtection="1"/>
    <xf numFmtId="180" fontId="3" fillId="16" borderId="1" xfId="18" applyNumberFormat="1" applyFont="1" applyFill="1" applyBorder="1"/>
    <xf numFmtId="180" fontId="3" fillId="15" borderId="1" xfId="0" applyNumberFormat="1" applyFont="1" applyFill="1" applyBorder="1" applyAlignment="1" applyProtection="1">
      <alignment horizontal="right"/>
      <protection locked="0"/>
    </xf>
    <xf numFmtId="180" fontId="3" fillId="16" borderId="1" xfId="0" applyNumberFormat="1" applyFont="1" applyFill="1" applyBorder="1" applyAlignment="1" applyProtection="1"/>
    <xf numFmtId="180" fontId="3" fillId="16" borderId="1" xfId="15" applyNumberFormat="1" applyFont="1" applyFill="1" applyBorder="1" applyAlignment="1"/>
    <xf numFmtId="180" fontId="3" fillId="16" borderId="1" xfId="0" applyNumberFormat="1" applyFont="1" applyFill="1" applyBorder="1" applyAlignment="1" applyProtection="1">
      <alignment horizontal="right"/>
    </xf>
    <xf numFmtId="0" fontId="3" fillId="23" borderId="1" xfId="0" applyFont="1" applyFill="1" applyBorder="1" applyAlignment="1" applyProtection="1"/>
    <xf numFmtId="0" fontId="3" fillId="23" borderId="1" xfId="18" applyFont="1" applyFill="1" applyBorder="1" applyAlignment="1"/>
    <xf numFmtId="0" fontId="3" fillId="21" borderId="1" xfId="18" applyFont="1" applyFill="1" applyBorder="1" applyAlignment="1"/>
    <xf numFmtId="0" fontId="6" fillId="23" borderId="1" xfId="0" applyFont="1" applyFill="1" applyBorder="1" applyAlignment="1" applyProtection="1"/>
    <xf numFmtId="0" fontId="6" fillId="23" borderId="1" xfId="18" applyFont="1" applyFill="1" applyBorder="1" applyAlignment="1"/>
    <xf numFmtId="0" fontId="6" fillId="21" borderId="1" xfId="18" applyFont="1" applyFill="1" applyBorder="1" applyAlignment="1"/>
    <xf numFmtId="0" fontId="3" fillId="15" borderId="6" xfId="0" applyFont="1" applyFill="1" applyBorder="1" applyProtection="1"/>
    <xf numFmtId="0" fontId="3" fillId="16" borderId="6" xfId="0" applyFont="1" applyFill="1" applyBorder="1" applyProtection="1"/>
    <xf numFmtId="0" fontId="6" fillId="25" borderId="13" xfId="0" applyFont="1" applyFill="1" applyBorder="1" applyAlignment="1" applyProtection="1">
      <alignment vertical="center" wrapText="1"/>
    </xf>
    <xf numFmtId="0" fontId="27" fillId="16" borderId="10" xfId="0" applyFont="1" applyFill="1" applyBorder="1" applyAlignment="1" applyProtection="1">
      <alignment vertical="center" wrapText="1"/>
    </xf>
    <xf numFmtId="180" fontId="3" fillId="0" borderId="1" xfId="18" applyNumberFormat="1" applyFont="1" applyFill="1" applyBorder="1"/>
    <xf numFmtId="0" fontId="3" fillId="16" borderId="3" xfId="0" applyFont="1" applyFill="1" applyBorder="1" applyAlignment="1" applyProtection="1">
      <alignment vertical="center"/>
    </xf>
    <xf numFmtId="0" fontId="23" fillId="26" borderId="8" xfId="0" applyFont="1" applyFill="1" applyBorder="1" applyAlignment="1">
      <alignment wrapText="1"/>
    </xf>
    <xf numFmtId="0" fontId="24" fillId="26" borderId="25" xfId="0" applyFont="1" applyFill="1" applyBorder="1" applyAlignment="1">
      <alignment wrapText="1"/>
    </xf>
    <xf numFmtId="0" fontId="23" fillId="26" borderId="12" xfId="0" applyFont="1" applyFill="1" applyBorder="1" applyAlignment="1">
      <alignment wrapText="1"/>
    </xf>
    <xf numFmtId="0" fontId="24" fillId="26" borderId="12" xfId="0" applyFont="1" applyFill="1" applyBorder="1" applyAlignment="1">
      <alignment vertical="top" wrapText="1"/>
    </xf>
    <xf numFmtId="0" fontId="24" fillId="26" borderId="12" xfId="0" applyFont="1" applyFill="1" applyBorder="1" applyAlignment="1">
      <alignment wrapText="1"/>
    </xf>
    <xf numFmtId="0" fontId="24" fillId="26" borderId="12" xfId="0" applyFont="1" applyFill="1" applyBorder="1" applyAlignment="1">
      <alignment horizontal="right" wrapText="1"/>
    </xf>
    <xf numFmtId="0" fontId="24" fillId="26" borderId="12" xfId="0" applyFont="1" applyFill="1" applyBorder="1" applyAlignment="1">
      <alignment horizontal="right" vertical="top" wrapText="1"/>
    </xf>
    <xf numFmtId="0" fontId="24" fillId="26" borderId="12" xfId="0" applyFont="1" applyFill="1" applyBorder="1" applyAlignment="1">
      <alignment vertical="center" wrapText="1"/>
    </xf>
    <xf numFmtId="0" fontId="24" fillId="26" borderId="12" xfId="0" applyFont="1" applyFill="1" applyBorder="1" applyAlignment="1">
      <alignment horizontal="right" vertical="center" wrapText="1"/>
    </xf>
    <xf numFmtId="0" fontId="24" fillId="26" borderId="13" xfId="0" applyFont="1" applyFill="1" applyBorder="1" applyAlignment="1">
      <alignment wrapText="1"/>
    </xf>
    <xf numFmtId="38" fontId="55" fillId="23" borderId="1" xfId="0" applyNumberFormat="1" applyFont="1" applyFill="1" applyBorder="1" applyAlignment="1">
      <alignment wrapText="1"/>
    </xf>
    <xf numFmtId="0" fontId="6" fillId="26" borderId="8" xfId="0" quotePrefix="1" applyFont="1" applyFill="1" applyBorder="1" applyAlignment="1">
      <alignment horizontal="right" vertical="center"/>
    </xf>
    <xf numFmtId="0" fontId="6" fillId="26" borderId="8" xfId="12" applyFont="1" applyFill="1" applyBorder="1" applyAlignment="1" applyProtection="1">
      <alignment horizontal="right"/>
    </xf>
    <xf numFmtId="0" fontId="6" fillId="26" borderId="8" xfId="12" quotePrefix="1" applyFont="1" applyFill="1" applyBorder="1" applyAlignment="1" applyProtection="1">
      <alignment horizontal="right"/>
    </xf>
    <xf numFmtId="0" fontId="6" fillId="26" borderId="12" xfId="12" quotePrefix="1" applyFont="1" applyFill="1" applyBorder="1" applyAlignment="1" applyProtection="1">
      <alignment horizontal="right"/>
    </xf>
    <xf numFmtId="0" fontId="6" fillId="26" borderId="12" xfId="12" applyFont="1" applyFill="1" applyBorder="1" applyAlignment="1" applyProtection="1">
      <alignment horizontal="right"/>
    </xf>
    <xf numFmtId="0" fontId="6" fillId="26" borderId="13" xfId="12" applyFont="1" applyFill="1" applyBorder="1" applyAlignment="1" applyProtection="1">
      <alignment horizontal="right"/>
    </xf>
    <xf numFmtId="49" fontId="6" fillId="25" borderId="5" xfId="0" applyNumberFormat="1" applyFont="1" applyFill="1" applyBorder="1" applyAlignment="1" applyProtection="1">
      <alignment horizontal="center" vertical="center"/>
    </xf>
    <xf numFmtId="0" fontId="42" fillId="25" borderId="8" xfId="0" applyFont="1" applyFill="1" applyBorder="1" applyAlignment="1" applyProtection="1">
      <alignment vertical="top" wrapText="1"/>
    </xf>
    <xf numFmtId="49" fontId="43" fillId="25" borderId="12" xfId="0" applyNumberFormat="1" applyFont="1" applyFill="1" applyBorder="1" applyAlignment="1" applyProtection="1">
      <alignment horizontal="right"/>
    </xf>
    <xf numFmtId="49" fontId="43" fillId="25" borderId="8" xfId="0" applyNumberFormat="1" applyFont="1" applyFill="1" applyBorder="1" applyProtection="1"/>
    <xf numFmtId="49" fontId="43" fillId="25" borderId="20" xfId="0" applyNumberFormat="1" applyFont="1" applyFill="1" applyBorder="1" applyProtection="1"/>
    <xf numFmtId="9" fontId="6" fillId="25" borderId="5" xfId="20" applyFont="1" applyFill="1" applyBorder="1" applyAlignment="1" applyProtection="1">
      <alignment vertical="top"/>
    </xf>
    <xf numFmtId="9" fontId="6" fillId="25" borderId="8" xfId="20" applyFont="1" applyFill="1" applyBorder="1" applyAlignment="1" applyProtection="1">
      <alignment vertical="top"/>
    </xf>
    <xf numFmtId="9" fontId="6" fillId="25" borderId="8" xfId="20" applyFont="1" applyFill="1" applyBorder="1" applyAlignment="1" applyProtection="1">
      <alignment horizontal="right"/>
    </xf>
    <xf numFmtId="49" fontId="6" fillId="21" borderId="6" xfId="0" applyNumberFormat="1" applyFont="1" applyFill="1" applyBorder="1" applyAlignment="1" applyProtection="1">
      <alignment vertical="center"/>
    </xf>
    <xf numFmtId="49" fontId="6" fillId="21" borderId="9" xfId="0" applyNumberFormat="1" applyFont="1" applyFill="1" applyBorder="1" applyAlignment="1" applyProtection="1">
      <alignment vertical="center"/>
    </xf>
    <xf numFmtId="49" fontId="42" fillId="25" borderId="8" xfId="0" applyNumberFormat="1" applyFont="1" applyFill="1" applyBorder="1" applyAlignment="1" applyProtection="1">
      <alignment vertical="top" wrapText="1"/>
    </xf>
    <xf numFmtId="49" fontId="6" fillId="25" borderId="12" xfId="0" applyNumberFormat="1" applyFont="1" applyFill="1" applyBorder="1" applyAlignment="1" applyProtection="1">
      <alignment horizontal="right"/>
    </xf>
    <xf numFmtId="0" fontId="43" fillId="25" borderId="29" xfId="0" applyFont="1" applyFill="1" applyBorder="1" applyAlignment="1" applyProtection="1">
      <alignment horizontal="center" vertical="center" wrapText="1"/>
    </xf>
    <xf numFmtId="0" fontId="43" fillId="25" borderId="13" xfId="0" applyFont="1" applyFill="1" applyBorder="1" applyAlignment="1" applyProtection="1">
      <alignment horizontal="center" vertical="center" wrapText="1"/>
    </xf>
    <xf numFmtId="49" fontId="42" fillId="25" borderId="8" xfId="0" applyNumberFormat="1" applyFont="1" applyFill="1" applyBorder="1" applyAlignment="1" applyProtection="1">
      <alignment horizontal="right" vertical="top" wrapText="1"/>
    </xf>
    <xf numFmtId="49" fontId="6" fillId="25" borderId="8" xfId="0" applyNumberFormat="1" applyFont="1" applyFill="1" applyBorder="1" applyAlignment="1" applyProtection="1">
      <alignment horizontal="right"/>
    </xf>
    <xf numFmtId="49" fontId="6" fillId="25" borderId="20" xfId="0" applyNumberFormat="1" applyFont="1" applyFill="1" applyBorder="1" applyAlignment="1" applyProtection="1">
      <alignment horizontal="right"/>
    </xf>
    <xf numFmtId="49" fontId="3" fillId="25" borderId="3" xfId="0" applyNumberFormat="1" applyFont="1" applyFill="1" applyBorder="1" applyAlignment="1" applyProtection="1">
      <alignment horizontal="right" vertical="top" wrapText="1"/>
    </xf>
    <xf numFmtId="49" fontId="6" fillId="25" borderId="3" xfId="0" applyNumberFormat="1" applyFont="1" applyFill="1" applyBorder="1" applyAlignment="1" applyProtection="1">
      <alignment horizontal="right"/>
    </xf>
    <xf numFmtId="49" fontId="6" fillId="25" borderId="36" xfId="0" applyNumberFormat="1" applyFont="1" applyFill="1" applyBorder="1" applyAlignment="1" applyProtection="1">
      <alignment horizontal="right"/>
    </xf>
    <xf numFmtId="49" fontId="3" fillId="25" borderId="3" xfId="0" applyNumberFormat="1" applyFont="1" applyFill="1" applyBorder="1" applyAlignment="1" applyProtection="1">
      <alignment vertical="top" wrapText="1"/>
    </xf>
    <xf numFmtId="49" fontId="6" fillId="25" borderId="36" xfId="0" applyNumberFormat="1" applyFont="1" applyFill="1" applyBorder="1" applyAlignment="1" applyProtection="1">
      <alignment horizontal="left"/>
    </xf>
    <xf numFmtId="38" fontId="3" fillId="15" borderId="2" xfId="1" applyNumberFormat="1" applyFont="1" applyFill="1" applyBorder="1" applyProtection="1">
      <protection locked="0"/>
    </xf>
    <xf numFmtId="0" fontId="78" fillId="13" borderId="0" xfId="0" applyFont="1" applyFill="1"/>
    <xf numFmtId="0" fontId="56" fillId="0" borderId="0" xfId="0" applyFont="1" applyFill="1"/>
    <xf numFmtId="0" fontId="55" fillId="0" borderId="0" xfId="0" applyFont="1"/>
    <xf numFmtId="0" fontId="55" fillId="0" borderId="39" xfId="0" applyFont="1" applyBorder="1"/>
    <xf numFmtId="0" fontId="55" fillId="0" borderId="37" xfId="0" applyFont="1" applyBorder="1"/>
    <xf numFmtId="49" fontId="3" fillId="26" borderId="3" xfId="0" applyNumberFormat="1" applyFont="1" applyFill="1" applyBorder="1" applyAlignment="1" applyProtection="1">
      <alignment vertical="top" wrapText="1"/>
    </xf>
    <xf numFmtId="49" fontId="6" fillId="26" borderId="3" xfId="0" applyNumberFormat="1" applyFont="1" applyFill="1" applyBorder="1" applyAlignment="1" applyProtection="1">
      <alignment horizontal="right"/>
    </xf>
    <xf numFmtId="0" fontId="3" fillId="21" borderId="10" xfId="0" applyFont="1" applyFill="1" applyBorder="1"/>
    <xf numFmtId="38" fontId="3" fillId="15" borderId="1" xfId="0" applyNumberFormat="1" applyFont="1" applyFill="1" applyBorder="1" applyAlignment="1" applyProtection="1">
      <alignment horizontal="center" vertical="center"/>
    </xf>
    <xf numFmtId="49" fontId="6" fillId="26" borderId="36" xfId="0" applyNumberFormat="1" applyFont="1" applyFill="1" applyBorder="1" applyAlignment="1" applyProtection="1">
      <alignment horizontal="left"/>
    </xf>
    <xf numFmtId="0" fontId="6" fillId="23" borderId="1" xfId="0" applyFont="1" applyFill="1" applyBorder="1" applyAlignment="1">
      <alignment vertical="center"/>
    </xf>
    <xf numFmtId="38" fontId="6" fillId="23" borderId="1" xfId="0" applyNumberFormat="1" applyFont="1" applyFill="1" applyBorder="1" applyAlignment="1">
      <alignment vertical="center"/>
    </xf>
    <xf numFmtId="0" fontId="6" fillId="23" borderId="2" xfId="0" applyFont="1" applyFill="1" applyBorder="1" applyAlignment="1">
      <alignment vertical="center"/>
    </xf>
    <xf numFmtId="0" fontId="6" fillId="23" borderId="21" xfId="0" applyFont="1" applyFill="1" applyBorder="1" applyAlignment="1">
      <alignment vertical="center"/>
    </xf>
    <xf numFmtId="38" fontId="6" fillId="23" borderId="1" xfId="0" applyNumberFormat="1" applyFont="1" applyFill="1" applyBorder="1" applyAlignment="1">
      <alignment horizontal="center" vertical="center"/>
    </xf>
    <xf numFmtId="38" fontId="6" fillId="0" borderId="28" xfId="13" applyNumberFormat="1" applyFont="1" applyFill="1" applyBorder="1" applyAlignment="1" applyProtection="1">
      <alignment vertical="center"/>
    </xf>
    <xf numFmtId="49" fontId="9" fillId="15" borderId="2" xfId="13" applyNumberFormat="1" applyFont="1" applyFill="1" applyBorder="1" applyAlignment="1">
      <alignment horizontal="right"/>
    </xf>
    <xf numFmtId="49" fontId="9" fillId="15" borderId="2" xfId="14" applyNumberFormat="1" applyFont="1" applyFill="1" applyBorder="1" applyAlignment="1">
      <alignment horizontal="right"/>
    </xf>
    <xf numFmtId="49" fontId="43" fillId="25" borderId="5" xfId="0" applyNumberFormat="1" applyFont="1" applyFill="1" applyBorder="1" applyProtection="1"/>
    <xf numFmtId="49" fontId="43" fillId="25" borderId="6" xfId="0" applyNumberFormat="1" applyFont="1" applyFill="1" applyBorder="1" applyAlignment="1" applyProtection="1"/>
    <xf numFmtId="49" fontId="43" fillId="25" borderId="0" xfId="0" applyNumberFormat="1" applyFont="1" applyFill="1" applyBorder="1" applyAlignment="1" applyProtection="1"/>
    <xf numFmtId="49" fontId="42" fillId="25" borderId="8" xfId="0" applyNumberFormat="1" applyFont="1" applyFill="1" applyBorder="1"/>
    <xf numFmtId="49" fontId="43" fillId="25" borderId="8" xfId="0" applyNumberFormat="1" applyFont="1" applyFill="1" applyBorder="1" applyAlignment="1" applyProtection="1">
      <alignment horizontal="right"/>
    </xf>
    <xf numFmtId="49" fontId="43" fillId="25" borderId="13" xfId="0" applyNumberFormat="1" applyFont="1" applyFill="1" applyBorder="1" applyAlignment="1" applyProtection="1">
      <alignment horizontal="right"/>
    </xf>
    <xf numFmtId="0" fontId="3" fillId="25" borderId="8" xfId="0" applyFont="1" applyFill="1" applyBorder="1" applyAlignment="1" applyProtection="1">
      <alignment vertical="top" wrapText="1"/>
    </xf>
    <xf numFmtId="49" fontId="43" fillId="25" borderId="20" xfId="0" applyNumberFormat="1" applyFont="1" applyFill="1" applyBorder="1" applyAlignment="1" applyProtection="1">
      <alignment horizontal="right"/>
    </xf>
    <xf numFmtId="0" fontId="6" fillId="26" borderId="5" xfId="12" applyFont="1" applyFill="1" applyBorder="1" applyAlignment="1">
      <alignment horizontal="center" vertical="center"/>
    </xf>
    <xf numFmtId="0" fontId="6" fillId="26" borderId="6" xfId="12" applyFont="1" applyFill="1" applyBorder="1" applyAlignment="1">
      <alignment horizontal="center" vertical="center"/>
    </xf>
    <xf numFmtId="0" fontId="6" fillId="26" borderId="7" xfId="12" applyFont="1" applyFill="1" applyBorder="1" applyAlignment="1">
      <alignment horizontal="center" vertical="center"/>
    </xf>
    <xf numFmtId="0" fontId="6" fillId="26" borderId="8" xfId="12" applyFont="1" applyFill="1" applyBorder="1" applyAlignment="1">
      <alignment horizontal="center" vertical="center"/>
    </xf>
    <xf numFmtId="0" fontId="6" fillId="26" borderId="9" xfId="12" applyFont="1" applyFill="1" applyBorder="1" applyAlignment="1">
      <alignment horizontal="center" vertical="center"/>
    </xf>
    <xf numFmtId="0" fontId="6" fillId="26" borderId="10" xfId="12" applyFont="1" applyFill="1" applyBorder="1" applyAlignment="1">
      <alignment horizontal="center" vertical="center"/>
    </xf>
    <xf numFmtId="49" fontId="6" fillId="26" borderId="12" xfId="12" applyNumberFormat="1" applyFont="1" applyFill="1" applyBorder="1" applyAlignment="1">
      <alignment horizontal="right" vertical="center"/>
    </xf>
    <xf numFmtId="49" fontId="6" fillId="26" borderId="8" xfId="12" applyNumberFormat="1" applyFont="1" applyFill="1" applyBorder="1" applyAlignment="1">
      <alignment horizontal="right" vertical="center"/>
    </xf>
    <xf numFmtId="0" fontId="6" fillId="26" borderId="8" xfId="12" applyFont="1" applyFill="1" applyBorder="1" applyAlignment="1">
      <alignment vertical="center"/>
    </xf>
    <xf numFmtId="49" fontId="6" fillId="26" borderId="13" xfId="12" applyNumberFormat="1" applyFont="1" applyFill="1" applyBorder="1" applyAlignment="1">
      <alignment horizontal="right" vertical="center"/>
    </xf>
    <xf numFmtId="0" fontId="6" fillId="14" borderId="6" xfId="12" applyFont="1" applyFill="1" applyBorder="1"/>
    <xf numFmtId="0" fontId="6" fillId="14" borderId="7" xfId="12" applyFont="1" applyFill="1" applyBorder="1"/>
    <xf numFmtId="38" fontId="6" fillId="14" borderId="1" xfId="12" applyNumberFormat="1" applyFont="1" applyFill="1" applyBorder="1" applyAlignment="1">
      <alignment horizontal="center"/>
    </xf>
    <xf numFmtId="0" fontId="6" fillId="14" borderId="25" xfId="12" applyFont="1" applyFill="1" applyBorder="1" applyAlignment="1">
      <alignment horizontal="left"/>
    </xf>
    <xf numFmtId="0" fontId="6" fillId="14" borderId="10" xfId="12" applyFont="1" applyFill="1" applyBorder="1" applyAlignment="1">
      <alignment horizontal="left"/>
    </xf>
    <xf numFmtId="3" fontId="3" fillId="14" borderId="13" xfId="12" applyNumberFormat="1" applyFont="1" applyFill="1" applyBorder="1"/>
    <xf numFmtId="0" fontId="6" fillId="14" borderId="25" xfId="12" applyFont="1" applyFill="1" applyBorder="1"/>
    <xf numFmtId="0" fontId="6" fillId="14" borderId="21" xfId="12" applyFont="1" applyFill="1" applyBorder="1"/>
    <xf numFmtId="3" fontId="3" fillId="14" borderId="21" xfId="12" applyNumberFormat="1" applyFont="1" applyFill="1" applyBorder="1"/>
    <xf numFmtId="3" fontId="3" fillId="14" borderId="1" xfId="12" applyNumberFormat="1" applyFont="1" applyFill="1" applyBorder="1"/>
    <xf numFmtId="0" fontId="6" fillId="26" borderId="30" xfId="12" applyFont="1" applyFill="1" applyBorder="1" applyAlignment="1">
      <alignment vertical="center"/>
    </xf>
    <xf numFmtId="3" fontId="6" fillId="26" borderId="12" xfId="12" applyNumberFormat="1" applyFont="1" applyFill="1" applyBorder="1" applyAlignment="1">
      <alignment horizontal="center" vertical="center"/>
    </xf>
    <xf numFmtId="0" fontId="3" fillId="15" borderId="25" xfId="12" quotePrefix="1" applyFont="1" applyFill="1" applyBorder="1" applyAlignment="1">
      <alignment horizontal="left"/>
    </xf>
    <xf numFmtId="0" fontId="3" fillId="15" borderId="21" xfId="12" quotePrefix="1" applyFont="1" applyFill="1" applyBorder="1" applyAlignment="1">
      <alignment horizontal="left"/>
    </xf>
    <xf numFmtId="0" fontId="3" fillId="15" borderId="21" xfId="12" applyFont="1" applyFill="1" applyBorder="1" applyAlignment="1">
      <alignment horizontal="left"/>
    </xf>
    <xf numFmtId="0" fontId="3" fillId="15" borderId="6" xfId="12" applyFont="1" applyFill="1" applyBorder="1" applyProtection="1"/>
    <xf numFmtId="0" fontId="6" fillId="25" borderId="8" xfId="17" applyFont="1" applyFill="1" applyBorder="1" applyAlignment="1">
      <alignment horizontal="right"/>
    </xf>
    <xf numFmtId="0" fontId="6" fillId="25" borderId="12" xfId="17" applyFont="1" applyFill="1" applyBorder="1" applyAlignment="1">
      <alignment horizontal="right"/>
    </xf>
    <xf numFmtId="0" fontId="6" fillId="25" borderId="13" xfId="17" applyFont="1" applyFill="1" applyBorder="1" applyAlignment="1">
      <alignment horizontal="right"/>
    </xf>
    <xf numFmtId="0" fontId="6" fillId="21" borderId="20" xfId="0" applyFont="1" applyFill="1" applyBorder="1" applyAlignment="1">
      <alignment horizontal="left"/>
    </xf>
    <xf numFmtId="0" fontId="6" fillId="21" borderId="9" xfId="0" quotePrefix="1" applyFont="1" applyFill="1" applyBorder="1" applyAlignment="1">
      <alignment horizontal="left"/>
    </xf>
    <xf numFmtId="0" fontId="6" fillId="21" borderId="10" xfId="0" quotePrefix="1" applyFont="1" applyFill="1" applyBorder="1" applyAlignment="1">
      <alignment horizontal="left"/>
    </xf>
    <xf numFmtId="38" fontId="6" fillId="21" borderId="21" xfId="0" applyNumberFormat="1" applyFont="1" applyFill="1" applyBorder="1" applyAlignment="1" applyProtection="1"/>
    <xf numFmtId="38" fontId="6" fillId="21" borderId="1" xfId="0" applyNumberFormat="1" applyFont="1" applyFill="1" applyBorder="1" applyAlignment="1" applyProtection="1"/>
    <xf numFmtId="38" fontId="6" fillId="21" borderId="1" xfId="0" applyNumberFormat="1" applyFont="1" applyFill="1" applyBorder="1" applyProtection="1"/>
    <xf numFmtId="0" fontId="6" fillId="21" borderId="21" xfId="17" applyFont="1" applyFill="1" applyBorder="1" applyAlignment="1"/>
    <xf numFmtId="0" fontId="6" fillId="21" borderId="2" xfId="17" applyFont="1" applyFill="1" applyBorder="1" applyAlignment="1">
      <alignment horizontal="center"/>
    </xf>
    <xf numFmtId="0" fontId="6" fillId="21" borderId="25" xfId="17" applyFont="1" applyFill="1" applyBorder="1" applyAlignment="1">
      <alignment horizontal="center"/>
    </xf>
    <xf numFmtId="0" fontId="6" fillId="21" borderId="21" xfId="17" applyFont="1" applyFill="1" applyBorder="1" applyAlignment="1">
      <alignment horizontal="center"/>
    </xf>
    <xf numFmtId="38" fontId="3" fillId="21" borderId="1" xfId="0" applyNumberFormat="1" applyFont="1" applyFill="1" applyBorder="1" applyProtection="1">
      <protection locked="0"/>
    </xf>
    <xf numFmtId="38" fontId="3" fillId="21" borderId="1" xfId="0" applyNumberFormat="1" applyFont="1" applyFill="1" applyBorder="1"/>
    <xf numFmtId="38" fontId="3" fillId="21" borderId="21" xfId="0" applyNumberFormat="1" applyFont="1" applyFill="1" applyBorder="1"/>
    <xf numFmtId="0" fontId="6" fillId="21" borderId="21" xfId="0" quotePrefix="1" applyFont="1" applyFill="1" applyBorder="1" applyAlignment="1">
      <alignment horizontal="left"/>
    </xf>
    <xf numFmtId="49" fontId="6" fillId="26" borderId="5" xfId="12" applyNumberFormat="1" applyFont="1" applyFill="1" applyBorder="1" applyAlignment="1" applyProtection="1">
      <alignment horizontal="right" vertical="center"/>
    </xf>
    <xf numFmtId="0" fontId="6" fillId="26" borderId="6" xfId="12" applyFont="1" applyFill="1" applyBorder="1" applyAlignment="1" applyProtection="1">
      <alignment horizontal="center" vertical="center"/>
    </xf>
    <xf numFmtId="0" fontId="6" fillId="26" borderId="7" xfId="12" applyFont="1" applyFill="1" applyBorder="1" applyAlignment="1" applyProtection="1">
      <alignment horizontal="center" vertical="center"/>
    </xf>
    <xf numFmtId="49" fontId="6" fillId="26" borderId="8" xfId="12" applyNumberFormat="1" applyFont="1" applyFill="1" applyBorder="1" applyAlignment="1" applyProtection="1">
      <alignment horizontal="right" vertical="center"/>
    </xf>
    <xf numFmtId="0" fontId="6" fillId="26" borderId="9" xfId="12" applyFont="1" applyFill="1" applyBorder="1" applyAlignment="1" applyProtection="1">
      <alignment horizontal="center" vertical="center"/>
    </xf>
    <xf numFmtId="0" fontId="6" fillId="26" borderId="10" xfId="12" applyFont="1" applyFill="1" applyBorder="1" applyAlignment="1" applyProtection="1">
      <alignment horizontal="center" vertical="center"/>
    </xf>
    <xf numFmtId="49" fontId="6" fillId="26" borderId="12" xfId="12" applyNumberFormat="1" applyFont="1" applyFill="1" applyBorder="1" applyAlignment="1" applyProtection="1">
      <alignment horizontal="right" vertical="center"/>
    </xf>
    <xf numFmtId="49" fontId="6" fillId="26" borderId="13" xfId="12" applyNumberFormat="1" applyFont="1" applyFill="1" applyBorder="1" applyAlignment="1" applyProtection="1">
      <alignment horizontal="right" vertical="center"/>
    </xf>
    <xf numFmtId="3" fontId="6" fillId="26" borderId="6" xfId="12" applyNumberFormat="1" applyFont="1" applyFill="1" applyBorder="1" applyAlignment="1" applyProtection="1">
      <alignment horizontal="center" vertical="center"/>
    </xf>
    <xf numFmtId="3" fontId="6" fillId="26" borderId="7" xfId="12" applyNumberFormat="1" applyFont="1" applyFill="1" applyBorder="1" applyAlignment="1" applyProtection="1">
      <alignment horizontal="center" vertical="center"/>
    </xf>
    <xf numFmtId="3" fontId="6" fillId="26" borderId="9" xfId="12" applyNumberFormat="1" applyFont="1" applyFill="1" applyBorder="1" applyAlignment="1" applyProtection="1">
      <alignment horizontal="center" vertical="center"/>
    </xf>
    <xf numFmtId="3" fontId="6" fillId="26" borderId="10" xfId="12" applyNumberFormat="1" applyFont="1" applyFill="1" applyBorder="1" applyAlignment="1" applyProtection="1">
      <alignment horizontal="center" vertical="center"/>
    </xf>
    <xf numFmtId="49" fontId="6" fillId="26" borderId="5" xfId="11" applyNumberFormat="1" applyFont="1" applyFill="1" applyBorder="1" applyAlignment="1" applyProtection="1">
      <alignment horizontal="right" vertical="center"/>
    </xf>
    <xf numFmtId="49" fontId="6" fillId="26" borderId="8" xfId="11" applyNumberFormat="1" applyFont="1" applyFill="1" applyBorder="1" applyAlignment="1" applyProtection="1">
      <alignment horizontal="right" vertical="center"/>
    </xf>
    <xf numFmtId="0" fontId="6" fillId="26" borderId="8" xfId="11" applyFont="1" applyFill="1" applyBorder="1" applyAlignment="1">
      <alignment horizontal="right"/>
    </xf>
    <xf numFmtId="49" fontId="6" fillId="26" borderId="20" xfId="11" applyNumberFormat="1" applyFont="1" applyFill="1" applyBorder="1" applyAlignment="1" applyProtection="1">
      <alignment horizontal="right" vertical="center"/>
    </xf>
    <xf numFmtId="0" fontId="6" fillId="26" borderId="5" xfId="11" applyFont="1" applyFill="1" applyBorder="1" applyAlignment="1">
      <alignment vertical="center"/>
    </xf>
    <xf numFmtId="0" fontId="6" fillId="26" borderId="6" xfId="11" applyFont="1" applyFill="1" applyBorder="1" applyAlignment="1">
      <alignment vertical="center"/>
    </xf>
    <xf numFmtId="0" fontId="6" fillId="26" borderId="7" xfId="11" applyFont="1" applyFill="1" applyBorder="1" applyAlignment="1">
      <alignment vertical="center"/>
    </xf>
    <xf numFmtId="0" fontId="6" fillId="26" borderId="29" xfId="11" applyFont="1" applyFill="1" applyBorder="1" applyAlignment="1">
      <alignment horizontal="center" vertical="center"/>
    </xf>
    <xf numFmtId="0" fontId="6" fillId="26" borderId="8" xfId="12" applyFont="1" applyFill="1" applyBorder="1" applyAlignment="1" applyProtection="1">
      <alignment horizontal="left" vertical="center"/>
    </xf>
    <xf numFmtId="0" fontId="6" fillId="26" borderId="1" xfId="12" applyFont="1" applyFill="1" applyBorder="1" applyAlignment="1" applyProtection="1">
      <alignment horizontal="left" vertical="center"/>
    </xf>
    <xf numFmtId="0" fontId="6" fillId="26" borderId="1" xfId="12" applyFont="1" applyFill="1" applyBorder="1" applyAlignment="1" applyProtection="1">
      <alignment horizontal="center" vertical="center"/>
    </xf>
    <xf numFmtId="40" fontId="3" fillId="23" borderId="1" xfId="3" applyNumberFormat="1" applyFont="1" applyFill="1" applyBorder="1" applyAlignment="1" applyProtection="1">
      <alignment horizontal="right"/>
    </xf>
    <xf numFmtId="40" fontId="9" fillId="23" borderId="1" xfId="3" applyNumberFormat="1" applyFont="1" applyFill="1" applyBorder="1" applyAlignment="1" applyProtection="1">
      <alignment horizontal="right"/>
    </xf>
    <xf numFmtId="3" fontId="3" fillId="15" borderId="21" xfId="12" applyNumberFormat="1" applyFont="1" applyFill="1" applyBorder="1" applyAlignment="1" applyProtection="1">
      <alignment horizontal="right"/>
    </xf>
    <xf numFmtId="3" fontId="3" fillId="23" borderId="21" xfId="12" applyNumberFormat="1" applyFont="1" applyFill="1" applyBorder="1" applyAlignment="1" applyProtection="1">
      <alignment horizontal="right"/>
    </xf>
    <xf numFmtId="38" fontId="3" fillId="23" borderId="1" xfId="1" applyNumberFormat="1" applyFont="1" applyFill="1" applyBorder="1" applyAlignment="1"/>
    <xf numFmtId="171" fontId="6" fillId="23" borderId="1" xfId="1" applyNumberFormat="1" applyFont="1" applyFill="1" applyBorder="1" applyAlignment="1"/>
    <xf numFmtId="38" fontId="3" fillId="23" borderId="21" xfId="1" applyNumberFormat="1" applyFont="1" applyFill="1" applyBorder="1" applyAlignment="1"/>
    <xf numFmtId="38" fontId="6" fillId="23" borderId="21" xfId="1" applyNumberFormat="1" applyFont="1" applyFill="1" applyBorder="1" applyAlignment="1"/>
    <xf numFmtId="38" fontId="3" fillId="23" borderId="1" xfId="1" applyNumberFormat="1" applyFont="1" applyFill="1" applyBorder="1"/>
    <xf numFmtId="38" fontId="3" fillId="9" borderId="1" xfId="0" applyNumberFormat="1" applyFont="1" applyFill="1" applyBorder="1" applyAlignment="1" applyProtection="1">
      <protection locked="0"/>
    </xf>
    <xf numFmtId="38" fontId="6" fillId="9" borderId="1" xfId="0" applyNumberFormat="1" applyFont="1" applyFill="1" applyBorder="1" applyAlignment="1" applyProtection="1">
      <alignment horizontal="right"/>
    </xf>
    <xf numFmtId="38" fontId="3" fillId="0" borderId="1" xfId="12" applyNumberFormat="1" applyFont="1" applyFill="1" applyBorder="1" applyProtection="1"/>
    <xf numFmtId="38" fontId="3" fillId="0" borderId="21" xfId="12" applyNumberFormat="1" applyFont="1" applyFill="1" applyBorder="1" applyProtection="1"/>
    <xf numFmtId="38" fontId="3" fillId="0" borderId="7" xfId="12" applyNumberFormat="1" applyFont="1" applyFill="1" applyBorder="1" applyProtection="1"/>
    <xf numFmtId="0" fontId="6" fillId="15" borderId="2" xfId="11" quotePrefix="1" applyFont="1" applyFill="1" applyBorder="1" applyAlignment="1">
      <alignment horizontal="left"/>
    </xf>
    <xf numFmtId="0" fontId="6" fillId="15" borderId="9" xfId="11" applyFont="1" applyFill="1" applyBorder="1" applyAlignment="1">
      <alignment horizontal="left"/>
    </xf>
    <xf numFmtId="0" fontId="6" fillId="15" borderId="10" xfId="11" applyFont="1" applyFill="1" applyBorder="1" applyAlignment="1">
      <alignment horizontal="left"/>
    </xf>
    <xf numFmtId="38" fontId="9" fillId="15" borderId="13" xfId="11" applyNumberFormat="1" applyFont="1" applyFill="1" applyBorder="1"/>
    <xf numFmtId="0" fontId="9" fillId="15" borderId="2" xfId="11" applyFont="1" applyFill="1" applyBorder="1" applyAlignment="1">
      <alignment horizontal="left"/>
    </xf>
    <xf numFmtId="0" fontId="9" fillId="15" borderId="25" xfId="11" applyFont="1" applyFill="1" applyBorder="1"/>
    <xf numFmtId="0" fontId="9" fillId="15" borderId="21" xfId="11" applyFont="1" applyFill="1" applyBorder="1"/>
    <xf numFmtId="38" fontId="3" fillId="15" borderId="1" xfId="11" applyNumberFormat="1" applyFont="1" applyFill="1" applyBorder="1"/>
    <xf numFmtId="0" fontId="9" fillId="15" borderId="2" xfId="11" quotePrefix="1" applyFont="1" applyFill="1" applyBorder="1" applyAlignment="1">
      <alignment horizontal="left"/>
    </xf>
    <xf numFmtId="49" fontId="6" fillId="26" borderId="2" xfId="11" applyNumberFormat="1" applyFont="1" applyFill="1" applyBorder="1" applyAlignment="1" applyProtection="1">
      <alignment vertical="center"/>
    </xf>
    <xf numFmtId="49" fontId="6" fillId="26" borderId="25" xfId="11" applyNumberFormat="1" applyFont="1" applyFill="1" applyBorder="1" applyAlignment="1" applyProtection="1">
      <alignment vertical="center"/>
    </xf>
    <xf numFmtId="49" fontId="6" fillId="26" borderId="21" xfId="11" applyNumberFormat="1" applyFont="1" applyFill="1" applyBorder="1" applyAlignment="1" applyProtection="1">
      <alignment vertical="center"/>
    </xf>
    <xf numFmtId="49" fontId="6" fillId="26" borderId="1" xfId="11" applyNumberFormat="1" applyFont="1" applyFill="1" applyBorder="1" applyAlignment="1" applyProtection="1">
      <alignment horizontal="center" vertical="center"/>
    </xf>
    <xf numFmtId="49" fontId="6" fillId="26" borderId="5" xfId="11" applyNumberFormat="1" applyFont="1" applyFill="1" applyBorder="1" applyAlignment="1" applyProtection="1">
      <alignment vertical="center"/>
    </xf>
    <xf numFmtId="49" fontId="6" fillId="26" borderId="6" xfId="11" applyNumberFormat="1" applyFont="1" applyFill="1" applyBorder="1" applyAlignment="1" applyProtection="1">
      <alignment vertical="center"/>
    </xf>
    <xf numFmtId="49" fontId="6" fillId="26" borderId="7" xfId="11" applyNumberFormat="1" applyFont="1" applyFill="1" applyBorder="1" applyAlignment="1" applyProtection="1">
      <alignment vertical="center"/>
    </xf>
    <xf numFmtId="49" fontId="6" fillId="26" borderId="12" xfId="11" applyNumberFormat="1" applyFont="1" applyFill="1" applyBorder="1" applyAlignment="1" applyProtection="1">
      <alignment horizontal="right" vertical="center"/>
    </xf>
    <xf numFmtId="49" fontId="6" fillId="26" borderId="0" xfId="11" applyNumberFormat="1" applyFont="1" applyFill="1" applyBorder="1" applyAlignment="1" applyProtection="1">
      <alignment vertical="center"/>
    </xf>
    <xf numFmtId="49" fontId="6" fillId="26" borderId="29" xfId="11" applyNumberFormat="1" applyFont="1" applyFill="1" applyBorder="1" applyAlignment="1" applyProtection="1">
      <alignment horizontal="right" vertical="center"/>
    </xf>
    <xf numFmtId="38" fontId="3" fillId="14" borderId="29" xfId="11" applyNumberFormat="1" applyFont="1" applyFill="1" applyBorder="1" applyAlignment="1">
      <alignment horizontal="right" vertical="center"/>
    </xf>
    <xf numFmtId="38" fontId="3" fillId="0" borderId="29" xfId="11" applyNumberFormat="1" applyFont="1" applyFill="1" applyBorder="1" applyAlignment="1">
      <alignment horizontal="right" vertical="center"/>
    </xf>
    <xf numFmtId="38" fontId="3" fillId="0" borderId="1" xfId="11" applyNumberFormat="1" applyFont="1" applyFill="1" applyBorder="1"/>
    <xf numFmtId="38" fontId="3" fillId="0" borderId="13" xfId="11" applyNumberFormat="1" applyFont="1" applyFill="1" applyBorder="1" applyProtection="1">
      <protection locked="0"/>
    </xf>
    <xf numFmtId="38" fontId="3" fillId="5" borderId="7" xfId="11" applyNumberFormat="1" applyFont="1" applyFill="1" applyBorder="1" applyAlignment="1" applyProtection="1">
      <alignment horizontal="right"/>
      <protection locked="0"/>
    </xf>
    <xf numFmtId="49" fontId="6" fillId="26" borderId="13" xfId="11" applyNumberFormat="1" applyFont="1" applyFill="1" applyBorder="1" applyAlignment="1" applyProtection="1">
      <alignment horizontal="right" vertical="center"/>
    </xf>
    <xf numFmtId="38" fontId="3" fillId="0" borderId="1" xfId="11" applyNumberFormat="1" applyFont="1" applyFill="1" applyBorder="1" applyAlignment="1"/>
    <xf numFmtId="38" fontId="3" fillId="23" borderId="1" xfId="11" quotePrefix="1" applyNumberFormat="1" applyFont="1" applyFill="1" applyBorder="1" applyAlignment="1"/>
    <xf numFmtId="0" fontId="3" fillId="15" borderId="25" xfId="11" applyFont="1" applyFill="1" applyBorder="1" applyAlignment="1">
      <alignment horizontal="left"/>
    </xf>
    <xf numFmtId="38" fontId="3" fillId="0" borderId="1" xfId="11" quotePrefix="1" applyNumberFormat="1" applyFont="1" applyFill="1" applyBorder="1" applyAlignment="1"/>
    <xf numFmtId="3" fontId="3" fillId="0" borderId="1" xfId="11" quotePrefix="1" applyNumberFormat="1" applyFont="1" applyFill="1" applyBorder="1" applyAlignment="1"/>
    <xf numFmtId="0" fontId="3" fillId="0" borderId="25" xfId="11" applyFont="1" applyFill="1" applyBorder="1" applyAlignment="1">
      <alignment horizontal="left"/>
    </xf>
    <xf numFmtId="38" fontId="3" fillId="0" borderId="12" xfId="11" applyNumberFormat="1" applyFont="1" applyFill="1" applyBorder="1" applyAlignment="1" applyProtection="1">
      <protection locked="0"/>
    </xf>
    <xf numFmtId="38" fontId="3" fillId="0" borderId="13" xfId="11" applyNumberFormat="1" applyFont="1" applyFill="1" applyBorder="1" applyAlignment="1" applyProtection="1">
      <protection locked="0"/>
    </xf>
    <xf numFmtId="38" fontId="3" fillId="0" borderId="27" xfId="14" applyNumberFormat="1" applyFont="1" applyFill="1" applyBorder="1" applyAlignment="1" applyProtection="1">
      <alignment vertical="center"/>
      <protection locked="0"/>
    </xf>
    <xf numFmtId="49" fontId="3" fillId="15" borderId="25" xfId="14" applyNumberFormat="1" applyFont="1" applyFill="1" applyBorder="1" applyAlignment="1">
      <alignment horizontal="left" indent="1"/>
    </xf>
    <xf numFmtId="49" fontId="3" fillId="15" borderId="21" xfId="14" applyNumberFormat="1" applyFont="1" applyFill="1" applyBorder="1" applyAlignment="1">
      <alignment horizontal="left" indent="1"/>
    </xf>
    <xf numFmtId="49" fontId="5" fillId="23" borderId="25" xfId="14" applyNumberFormat="1" applyFont="1" applyFill="1" applyBorder="1" applyAlignment="1">
      <alignment horizontal="left"/>
    </xf>
    <xf numFmtId="38" fontId="3" fillId="0" borderId="28" xfId="14" applyNumberFormat="1" applyFont="1" applyFill="1" applyBorder="1" applyAlignment="1" applyProtection="1">
      <alignment vertical="center"/>
      <protection locked="0"/>
    </xf>
    <xf numFmtId="0" fontId="6" fillId="15" borderId="36" xfId="14" applyFont="1" applyFill="1" applyBorder="1" applyAlignment="1">
      <alignment horizontal="right"/>
    </xf>
    <xf numFmtId="0" fontId="6" fillId="15" borderId="9" xfId="14" applyFont="1" applyFill="1" applyBorder="1" applyAlignment="1">
      <alignment horizontal="right"/>
    </xf>
    <xf numFmtId="0" fontId="6" fillId="15" borderId="46" xfId="14" applyFont="1" applyFill="1" applyBorder="1" applyAlignment="1">
      <alignment horizontal="center" vertical="center"/>
    </xf>
    <xf numFmtId="49" fontId="6" fillId="26" borderId="51" xfId="14" applyNumberFormat="1" applyFont="1" applyFill="1" applyBorder="1" applyAlignment="1" applyProtection="1">
      <alignment horizontal="left" vertical="center"/>
    </xf>
    <xf numFmtId="49" fontId="6" fillId="26" borderId="47" xfId="14" applyNumberFormat="1" applyFont="1" applyFill="1" applyBorder="1" applyAlignment="1" applyProtection="1">
      <alignment horizontal="left" vertical="center"/>
    </xf>
    <xf numFmtId="49" fontId="6" fillId="26" borderId="3" xfId="14" applyNumberFormat="1" applyFont="1" applyFill="1" applyBorder="1" applyAlignment="1" applyProtection="1">
      <alignment horizontal="left" vertical="center"/>
    </xf>
    <xf numFmtId="49" fontId="6" fillId="26" borderId="4" xfId="14" applyNumberFormat="1" applyFont="1" applyFill="1" applyBorder="1" applyAlignment="1" applyProtection="1">
      <alignment horizontal="left" vertical="center"/>
    </xf>
    <xf numFmtId="49" fontId="6" fillId="26" borderId="3" xfId="14" applyNumberFormat="1" applyFont="1" applyFill="1" applyBorder="1" applyAlignment="1" applyProtection="1">
      <alignment horizontal="center" vertical="center"/>
    </xf>
    <xf numFmtId="49" fontId="6" fillId="26" borderId="34" xfId="14" applyNumberFormat="1" applyFont="1" applyFill="1" applyBorder="1" applyAlignment="1" applyProtection="1">
      <alignment horizontal="center" vertical="center"/>
    </xf>
    <xf numFmtId="49" fontId="6" fillId="26" borderId="50" xfId="14" applyNumberFormat="1" applyFont="1" applyFill="1" applyBorder="1" applyAlignment="1" applyProtection="1">
      <alignment horizontal="center" vertical="center"/>
    </xf>
    <xf numFmtId="38" fontId="6" fillId="23" borderId="27" xfId="14" applyNumberFormat="1" applyFont="1" applyFill="1" applyBorder="1" applyAlignment="1" applyProtection="1">
      <alignment vertical="center"/>
    </xf>
    <xf numFmtId="38" fontId="3" fillId="0" borderId="28" xfId="13" applyNumberFormat="1" applyFont="1" applyFill="1" applyBorder="1" applyAlignment="1" applyProtection="1">
      <alignment vertical="center"/>
      <protection locked="0"/>
    </xf>
    <xf numFmtId="49" fontId="6" fillId="23" borderId="29" xfId="13" applyNumberFormat="1" applyFont="1" applyFill="1" applyBorder="1" applyAlignment="1">
      <alignment horizontal="left"/>
    </xf>
    <xf numFmtId="49" fontId="9" fillId="23" borderId="12" xfId="13" applyNumberFormat="1" applyFont="1" applyFill="1" applyBorder="1" applyAlignment="1">
      <alignment horizontal="left" indent="3"/>
    </xf>
    <xf numFmtId="49" fontId="6" fillId="23" borderId="12" xfId="14" applyNumberFormat="1" applyFont="1" applyFill="1" applyBorder="1" applyAlignment="1">
      <alignment horizontal="left"/>
    </xf>
    <xf numFmtId="49" fontId="9" fillId="23" borderId="12" xfId="14" applyNumberFormat="1" applyFont="1" applyFill="1" applyBorder="1" applyAlignment="1">
      <alignment horizontal="left" indent="3"/>
    </xf>
    <xf numFmtId="49" fontId="9" fillId="23" borderId="13" xfId="14" applyNumberFormat="1" applyFont="1" applyFill="1" applyBorder="1" applyAlignment="1">
      <alignment horizontal="left" indent="3"/>
    </xf>
    <xf numFmtId="49" fontId="3" fillId="23" borderId="29" xfId="14" applyNumberFormat="1" applyFont="1" applyFill="1" applyBorder="1" applyAlignment="1">
      <alignment horizontal="left"/>
    </xf>
    <xf numFmtId="49" fontId="3" fillId="23" borderId="12" xfId="14" applyNumberFormat="1" applyFont="1" applyFill="1" applyBorder="1" applyAlignment="1">
      <alignment horizontal="left"/>
    </xf>
    <xf numFmtId="49" fontId="3" fillId="23" borderId="13" xfId="14" applyNumberFormat="1" applyFont="1" applyFill="1" applyBorder="1" applyAlignment="1">
      <alignment horizontal="left"/>
    </xf>
    <xf numFmtId="49" fontId="6" fillId="25" borderId="5" xfId="0" applyNumberFormat="1" applyFont="1" applyFill="1" applyBorder="1" applyAlignment="1" applyProtection="1">
      <alignment horizontal="right"/>
    </xf>
    <xf numFmtId="49" fontId="6" fillId="25" borderId="12" xfId="0" applyNumberFormat="1" applyFont="1" applyFill="1" applyBorder="1" applyAlignment="1" applyProtection="1">
      <alignment horizontal="right" vertical="center"/>
    </xf>
    <xf numFmtId="38" fontId="3" fillId="23" borderId="1" xfId="11" applyNumberFormat="1" applyFont="1" applyFill="1" applyBorder="1" applyAlignment="1"/>
    <xf numFmtId="37" fontId="3" fillId="21" borderId="1" xfId="0" applyNumberFormat="1" applyFont="1" applyFill="1" applyBorder="1"/>
    <xf numFmtId="0" fontId="5" fillId="21" borderId="2" xfId="0" applyFont="1" applyFill="1" applyBorder="1"/>
    <xf numFmtId="38" fontId="6" fillId="21" borderId="1" xfId="0" applyNumberFormat="1" applyFont="1" applyFill="1" applyBorder="1"/>
    <xf numFmtId="0" fontId="5" fillId="21" borderId="25" xfId="0" applyFont="1" applyFill="1" applyBorder="1"/>
    <xf numFmtId="0" fontId="5" fillId="21" borderId="21" xfId="0" applyFont="1" applyFill="1" applyBorder="1"/>
    <xf numFmtId="0" fontId="5" fillId="23" borderId="2" xfId="11" applyFont="1" applyFill="1" applyBorder="1"/>
    <xf numFmtId="0" fontId="5" fillId="23" borderId="25" xfId="11" applyFont="1" applyFill="1" applyBorder="1"/>
    <xf numFmtId="0" fontId="5" fillId="23" borderId="21" xfId="11" applyFont="1" applyFill="1" applyBorder="1"/>
    <xf numFmtId="0" fontId="5" fillId="23" borderId="5" xfId="11" applyFont="1" applyFill="1" applyBorder="1"/>
    <xf numFmtId="0" fontId="5" fillId="23" borderId="6" xfId="11" applyFont="1" applyFill="1" applyBorder="1"/>
    <xf numFmtId="0" fontId="5" fillId="23" borderId="7" xfId="11" applyFont="1" applyFill="1" applyBorder="1"/>
    <xf numFmtId="38" fontId="6" fillId="23" borderId="29" xfId="11" applyNumberFormat="1" applyFont="1" applyFill="1" applyBorder="1"/>
    <xf numFmtId="38" fontId="3" fillId="23" borderId="29" xfId="11" applyNumberFormat="1" applyFont="1" applyFill="1" applyBorder="1"/>
    <xf numFmtId="38" fontId="3" fillId="23" borderId="21" xfId="11" applyNumberFormat="1" applyFont="1" applyFill="1" applyBorder="1"/>
    <xf numFmtId="49" fontId="6" fillId="25" borderId="1" xfId="0" applyNumberFormat="1" applyFont="1" applyFill="1" applyBorder="1" applyAlignment="1" applyProtection="1">
      <alignment horizontal="center" vertical="center"/>
    </xf>
    <xf numFmtId="49" fontId="43" fillId="25" borderId="1" xfId="0" applyNumberFormat="1" applyFont="1" applyFill="1" applyBorder="1" applyAlignment="1" applyProtection="1">
      <alignment horizontal="center" vertical="center"/>
    </xf>
    <xf numFmtId="49" fontId="6" fillId="25" borderId="13" xfId="0" applyNumberFormat="1" applyFont="1" applyFill="1" applyBorder="1" applyAlignment="1" applyProtection="1">
      <alignment horizontal="right" vertical="center"/>
    </xf>
    <xf numFmtId="0" fontId="6" fillId="26" borderId="1" xfId="0" applyFont="1" applyFill="1" applyBorder="1" applyAlignment="1">
      <alignment horizontal="center"/>
    </xf>
    <xf numFmtId="0" fontId="3" fillId="23" borderId="21" xfId="0" applyFont="1" applyFill="1" applyBorder="1" applyProtection="1"/>
    <xf numFmtId="0" fontId="0" fillId="15" borderId="6" xfId="0" applyFill="1" applyBorder="1"/>
    <xf numFmtId="0" fontId="3" fillId="16" borderId="0" xfId="0" applyFont="1" applyFill="1" applyBorder="1" applyAlignment="1" applyProtection="1">
      <alignment vertical="top"/>
    </xf>
    <xf numFmtId="0" fontId="3" fillId="16" borderId="0" xfId="0" applyFont="1" applyFill="1" applyBorder="1" applyAlignment="1" applyProtection="1">
      <alignment vertical="top" wrapText="1"/>
    </xf>
    <xf numFmtId="0" fontId="3" fillId="16" borderId="0" xfId="0" applyFont="1" applyFill="1" applyBorder="1" applyAlignment="1" applyProtection="1">
      <alignment horizontal="left"/>
    </xf>
    <xf numFmtId="0" fontId="5" fillId="16" borderId="0" xfId="0" applyFont="1" applyFill="1" applyBorder="1" applyAlignment="1" applyProtection="1">
      <alignment vertical="top"/>
    </xf>
    <xf numFmtId="0" fontId="3" fillId="16" borderId="0" xfId="0" applyFont="1" applyFill="1" applyBorder="1" applyAlignment="1" applyProtection="1">
      <alignment vertical="center" wrapText="1"/>
    </xf>
    <xf numFmtId="0" fontId="23" fillId="23" borderId="1" xfId="11" applyFont="1" applyFill="1" applyBorder="1" applyAlignment="1">
      <alignment horizontal="center" vertical="center"/>
    </xf>
    <xf numFmtId="38" fontId="6" fillId="23" borderId="1" xfId="15" applyNumberFormat="1" applyFont="1" applyFill="1" applyBorder="1" applyAlignment="1">
      <alignment horizontal="right" vertical="center"/>
    </xf>
    <xf numFmtId="38" fontId="6" fillId="23" borderId="1" xfId="15" applyNumberFormat="1" applyFont="1" applyFill="1" applyBorder="1" applyAlignment="1"/>
    <xf numFmtId="38" fontId="23" fillId="23" borderId="1" xfId="11" applyNumberFormat="1" applyFont="1" applyFill="1" applyBorder="1" applyAlignment="1"/>
    <xf numFmtId="38" fontId="3" fillId="5" borderId="1" xfId="15" applyNumberFormat="1" applyFont="1" applyFill="1" applyBorder="1" applyAlignment="1" applyProtection="1">
      <alignment horizontal="right" wrapText="1"/>
      <protection locked="0"/>
    </xf>
    <xf numFmtId="0" fontId="6" fillId="25" borderId="5" xfId="15" applyNumberFormat="1" applyFont="1" applyFill="1" applyBorder="1" applyAlignment="1">
      <alignment horizontal="center"/>
    </xf>
    <xf numFmtId="0" fontId="43" fillId="25" borderId="29" xfId="0" applyFont="1" applyFill="1" applyBorder="1" applyAlignment="1" applyProtection="1">
      <alignment horizontal="center" wrapText="1"/>
    </xf>
    <xf numFmtId="0" fontId="6" fillId="25" borderId="20" xfId="15" applyNumberFormat="1" applyFont="1" applyFill="1" applyBorder="1" applyAlignment="1">
      <alignment horizontal="center" vertical="center"/>
    </xf>
    <xf numFmtId="0" fontId="66" fillId="25" borderId="13" xfId="0" applyFont="1" applyFill="1" applyBorder="1" applyAlignment="1" applyProtection="1">
      <alignment horizontal="center" vertical="top" wrapText="1"/>
    </xf>
    <xf numFmtId="1" fontId="43" fillId="21" borderId="2" xfId="0" applyNumberFormat="1" applyFont="1" applyFill="1" applyBorder="1" applyAlignment="1" applyProtection="1">
      <alignment horizontal="left"/>
    </xf>
    <xf numFmtId="38" fontId="6" fillId="21" borderId="1" xfId="15" applyNumberFormat="1" applyFont="1" applyFill="1" applyBorder="1" applyAlignment="1">
      <alignment horizontal="right"/>
    </xf>
    <xf numFmtId="38" fontId="6" fillId="21" borderId="1" xfId="0" applyNumberFormat="1" applyFont="1" applyFill="1" applyBorder="1" applyAlignment="1" applyProtection="1">
      <alignment horizontal="right"/>
    </xf>
    <xf numFmtId="38" fontId="6" fillId="21" borderId="49" xfId="15" applyNumberFormat="1" applyFont="1" applyFill="1" applyBorder="1" applyAlignment="1" applyProtection="1">
      <alignment horizontal="right"/>
    </xf>
    <xf numFmtId="38" fontId="3" fillId="21" borderId="1" xfId="15" applyNumberFormat="1" applyFont="1" applyFill="1" applyBorder="1" applyAlignment="1">
      <alignment horizontal="right"/>
    </xf>
    <xf numFmtId="0" fontId="3" fillId="0" borderId="20" xfId="0" applyNumberFormat="1" applyFont="1" applyFill="1" applyBorder="1" applyAlignment="1" applyProtection="1">
      <protection locked="0"/>
    </xf>
    <xf numFmtId="0" fontId="6" fillId="26" borderId="1" xfId="0" applyFont="1" applyFill="1" applyBorder="1" applyAlignment="1" applyProtection="1">
      <alignment horizontal="center" vertical="center"/>
    </xf>
    <xf numFmtId="0" fontId="6" fillId="25" borderId="1" xfId="0" applyFont="1" applyFill="1" applyBorder="1" applyAlignment="1" applyProtection="1">
      <alignment horizontal="center" vertical="center"/>
    </xf>
    <xf numFmtId="0" fontId="3" fillId="26" borderId="20" xfId="0" applyFont="1" applyFill="1" applyBorder="1"/>
    <xf numFmtId="38" fontId="6" fillId="21" borderId="21" xfId="15" applyNumberFormat="1" applyFont="1" applyFill="1" applyBorder="1" applyAlignment="1">
      <alignment horizontal="right"/>
    </xf>
    <xf numFmtId="38" fontId="6" fillId="21" borderId="48" xfId="15" applyNumberFormat="1" applyFont="1" applyFill="1" applyBorder="1" applyAlignment="1">
      <alignment horizontal="right"/>
    </xf>
    <xf numFmtId="38" fontId="3" fillId="10" borderId="1" xfId="15" applyNumberFormat="1" applyFont="1" applyFill="1" applyBorder="1" applyAlignment="1">
      <alignment horizontal="right"/>
    </xf>
    <xf numFmtId="38" fontId="3" fillId="10" borderId="1" xfId="0" applyNumberFormat="1" applyFont="1" applyFill="1" applyBorder="1" applyAlignment="1" applyProtection="1"/>
    <xf numFmtId="0" fontId="6" fillId="25" borderId="1" xfId="0" applyFont="1" applyFill="1" applyBorder="1" applyAlignment="1" applyProtection="1">
      <alignment horizontal="left" vertical="center"/>
    </xf>
    <xf numFmtId="0" fontId="46" fillId="25" borderId="5" xfId="0" applyFont="1" applyFill="1" applyBorder="1" applyAlignment="1">
      <alignment horizontal="left" vertical="center"/>
    </xf>
    <xf numFmtId="0" fontId="46" fillId="25" borderId="8" xfId="0" applyFont="1" applyFill="1" applyBorder="1" applyAlignment="1">
      <alignment horizontal="left" vertical="center"/>
    </xf>
    <xf numFmtId="49" fontId="6" fillId="25" borderId="12" xfId="0" applyNumberFormat="1" applyFont="1" applyFill="1" applyBorder="1" applyAlignment="1">
      <alignment horizontal="right"/>
    </xf>
    <xf numFmtId="49" fontId="6" fillId="25" borderId="12" xfId="0" applyNumberFormat="1" applyFont="1" applyFill="1" applyBorder="1" applyAlignment="1">
      <alignment horizontal="right" vertical="center"/>
    </xf>
    <xf numFmtId="0" fontId="3" fillId="25" borderId="12" xfId="0" applyFont="1" applyFill="1" applyBorder="1" applyAlignment="1">
      <alignment horizontal="right"/>
    </xf>
    <xf numFmtId="0" fontId="3" fillId="25" borderId="13" xfId="0" applyFont="1" applyFill="1" applyBorder="1" applyAlignment="1">
      <alignment horizontal="right"/>
    </xf>
    <xf numFmtId="0" fontId="3" fillId="16" borderId="21" xfId="0" applyFont="1" applyFill="1" applyBorder="1" applyAlignment="1">
      <alignment horizontal="center" vertical="center"/>
    </xf>
    <xf numFmtId="0" fontId="3" fillId="15" borderId="2" xfId="0" applyFont="1" applyFill="1" applyBorder="1" applyAlignment="1">
      <alignment vertical="center"/>
    </xf>
    <xf numFmtId="0" fontId="3" fillId="15" borderId="25" xfId="0" applyFont="1" applyFill="1" applyBorder="1" applyAlignment="1">
      <alignment vertical="center"/>
    </xf>
    <xf numFmtId="0" fontId="3" fillId="15" borderId="21" xfId="0" applyFont="1" applyFill="1" applyBorder="1" applyAlignment="1">
      <alignment vertical="center"/>
    </xf>
    <xf numFmtId="0" fontId="6" fillId="25" borderId="21" xfId="0" applyFont="1" applyFill="1" applyBorder="1" applyAlignment="1" applyProtection="1">
      <alignment horizontal="left" vertical="center"/>
    </xf>
    <xf numFmtId="0" fontId="10" fillId="23" borderId="21" xfId="0" applyFont="1" applyFill="1" applyBorder="1" applyProtection="1"/>
    <xf numFmtId="0" fontId="10" fillId="21" borderId="1" xfId="0" applyNumberFormat="1" applyFont="1" applyFill="1" applyBorder="1" applyAlignment="1" applyProtection="1">
      <alignment horizontal="center"/>
    </xf>
    <xf numFmtId="0" fontId="10" fillId="21" borderId="1" xfId="0" applyNumberFormat="1" applyFont="1" applyFill="1" applyBorder="1" applyAlignment="1" applyProtection="1">
      <alignment horizontal="right"/>
    </xf>
    <xf numFmtId="38" fontId="10" fillId="23" borderId="21" xfId="15" applyNumberFormat="1" applyFont="1" applyFill="1" applyBorder="1" applyAlignment="1" applyProtection="1"/>
    <xf numFmtId="38" fontId="10" fillId="23" borderId="21" xfId="15" applyNumberFormat="1" applyFont="1" applyFill="1" applyBorder="1" applyAlignment="1">
      <alignment horizontal="right"/>
    </xf>
    <xf numFmtId="38" fontId="11" fillId="9" borderId="2" xfId="0" applyNumberFormat="1" applyFont="1" applyFill="1" applyBorder="1" applyAlignment="1" applyProtection="1">
      <alignment horizontal="right" vertical="center"/>
      <protection locked="0"/>
    </xf>
    <xf numFmtId="38" fontId="11" fillId="21" borderId="1" xfId="15" applyNumberFormat="1" applyFont="1" applyFill="1" applyBorder="1" applyAlignment="1">
      <alignment horizontal="right" vertical="top" wrapText="1"/>
    </xf>
    <xf numFmtId="0" fontId="10" fillId="21" borderId="13" xfId="0" applyNumberFormat="1" applyFont="1" applyFill="1" applyBorder="1" applyAlignment="1" applyProtection="1">
      <alignment horizontal="center"/>
    </xf>
    <xf numFmtId="0" fontId="10" fillId="21" borderId="13" xfId="0" applyNumberFormat="1" applyFont="1" applyFill="1" applyBorder="1" applyAlignment="1" applyProtection="1">
      <alignment horizontal="right"/>
    </xf>
    <xf numFmtId="38" fontId="10" fillId="21" borderId="13" xfId="0" applyNumberFormat="1" applyFont="1" applyFill="1" applyBorder="1" applyAlignment="1" applyProtection="1">
      <alignment horizontal="right"/>
    </xf>
    <xf numFmtId="38" fontId="11" fillId="0" borderId="9" xfId="0" applyNumberFormat="1" applyFont="1" applyFill="1" applyBorder="1" applyAlignment="1" applyProtection="1">
      <alignment horizontal="right" vertical="center"/>
      <protection locked="0"/>
    </xf>
    <xf numFmtId="9" fontId="11" fillId="21" borderId="13" xfId="0" applyNumberFormat="1" applyFont="1" applyFill="1" applyBorder="1" applyAlignment="1" applyProtection="1">
      <alignment horizontal="center"/>
    </xf>
    <xf numFmtId="38" fontId="11" fillId="9" borderId="20" xfId="0" applyNumberFormat="1" applyFont="1" applyFill="1" applyBorder="1" applyAlignment="1" applyProtection="1">
      <alignment vertical="center"/>
      <protection locked="0"/>
    </xf>
    <xf numFmtId="38" fontId="11" fillId="9" borderId="20" xfId="0" applyNumberFormat="1" applyFont="1" applyFill="1" applyBorder="1" applyAlignment="1" applyProtection="1">
      <alignment horizontal="right" vertical="center"/>
      <protection locked="0"/>
    </xf>
    <xf numFmtId="0" fontId="39" fillId="23" borderId="21" xfId="0" applyFont="1" applyFill="1" applyBorder="1" applyAlignment="1" applyProtection="1">
      <alignment horizontal="center"/>
    </xf>
    <xf numFmtId="0" fontId="10" fillId="21" borderId="1" xfId="0" applyFont="1" applyFill="1" applyBorder="1" applyProtection="1"/>
    <xf numFmtId="38" fontId="11" fillId="21" borderId="13" xfId="15" applyNumberFormat="1" applyFont="1" applyFill="1" applyBorder="1" applyAlignment="1">
      <alignment horizontal="right" vertical="top" wrapText="1"/>
    </xf>
    <xf numFmtId="38" fontId="10" fillId="21" borderId="13" xfId="15" applyNumberFormat="1" applyFont="1" applyFill="1" applyBorder="1" applyAlignment="1">
      <alignment horizontal="right" vertical="top" wrapText="1"/>
    </xf>
    <xf numFmtId="0" fontId="6" fillId="16" borderId="15" xfId="19" applyFont="1" applyFill="1" applyBorder="1" applyAlignment="1" applyProtection="1">
      <alignment horizontal="left"/>
    </xf>
    <xf numFmtId="0" fontId="10" fillId="16" borderId="15" xfId="15" applyNumberFormat="1" applyFont="1" applyFill="1" applyBorder="1" applyAlignment="1"/>
    <xf numFmtId="0" fontId="10" fillId="16" borderId="15" xfId="15" applyNumberFormat="1" applyFont="1" applyFill="1" applyBorder="1" applyAlignment="1">
      <alignment horizontal="center"/>
    </xf>
    <xf numFmtId="38" fontId="10" fillId="21" borderId="1" xfId="15" applyNumberFormat="1" applyFont="1" applyFill="1" applyBorder="1" applyAlignment="1">
      <alignment horizontal="right"/>
    </xf>
    <xf numFmtId="0" fontId="6" fillId="21" borderId="2" xfId="19" applyFont="1" applyFill="1" applyBorder="1" applyAlignment="1" applyProtection="1"/>
    <xf numFmtId="0" fontId="6" fillId="21" borderId="25" xfId="19" applyFont="1" applyFill="1" applyBorder="1" applyAlignment="1" applyProtection="1"/>
    <xf numFmtId="0" fontId="10" fillId="21" borderId="25" xfId="15" applyNumberFormat="1" applyFont="1" applyFill="1" applyBorder="1" applyAlignment="1"/>
    <xf numFmtId="0" fontId="10" fillId="21" borderId="21" xfId="15" applyNumberFormat="1" applyFont="1" applyFill="1" applyBorder="1" applyAlignment="1"/>
    <xf numFmtId="38" fontId="10" fillId="16" borderId="21" xfId="15" applyNumberFormat="1" applyFont="1" applyFill="1" applyBorder="1" applyAlignment="1">
      <alignment horizontal="center"/>
    </xf>
    <xf numFmtId="38" fontId="6" fillId="21" borderId="1" xfId="15" applyNumberFormat="1" applyFont="1" applyFill="1" applyBorder="1" applyAlignment="1"/>
    <xf numFmtId="0" fontId="10" fillId="16" borderId="21" xfId="15" applyNumberFormat="1" applyFont="1" applyFill="1" applyBorder="1" applyAlignment="1">
      <alignment horizontal="center"/>
    </xf>
    <xf numFmtId="38" fontId="10" fillId="21" borderId="1" xfId="15" applyNumberFormat="1" applyFont="1" applyFill="1" applyBorder="1" applyAlignment="1">
      <alignment horizontal="right" vertical="center"/>
    </xf>
    <xf numFmtId="38" fontId="3" fillId="0" borderId="1" xfId="12" applyNumberFormat="1" applyFont="1" applyFill="1" applyBorder="1" applyAlignment="1" applyProtection="1">
      <alignment horizontal="right"/>
    </xf>
    <xf numFmtId="38" fontId="6" fillId="0" borderId="1" xfId="12" applyNumberFormat="1" applyFont="1" applyFill="1" applyBorder="1" applyAlignment="1" applyProtection="1">
      <alignment horizontal="right"/>
    </xf>
    <xf numFmtId="38" fontId="6" fillId="0" borderId="1" xfId="12" applyNumberFormat="1" applyFont="1" applyFill="1" applyBorder="1" applyAlignment="1" applyProtection="1">
      <alignment horizontal="right"/>
      <protection locked="0"/>
    </xf>
    <xf numFmtId="0" fontId="24" fillId="15" borderId="8" xfId="0" applyFont="1" applyFill="1" applyBorder="1" applyAlignment="1">
      <alignment wrapText="1"/>
    </xf>
    <xf numFmtId="0" fontId="24" fillId="15" borderId="30" xfId="0" applyFont="1" applyFill="1" applyBorder="1" applyAlignment="1">
      <alignment wrapText="1"/>
    </xf>
    <xf numFmtId="0" fontId="24" fillId="15" borderId="0" xfId="0" applyFont="1" applyFill="1" applyBorder="1" applyAlignment="1">
      <alignment wrapText="1"/>
    </xf>
    <xf numFmtId="176" fontId="24" fillId="0" borderId="30" xfId="0" applyNumberFormat="1" applyFont="1" applyFill="1" applyBorder="1" applyAlignment="1">
      <alignment wrapText="1"/>
    </xf>
    <xf numFmtId="38" fontId="24" fillId="23" borderId="2" xfId="0" applyNumberFormat="1" applyFont="1" applyFill="1" applyBorder="1" applyAlignment="1" applyProtection="1">
      <alignment wrapText="1"/>
    </xf>
    <xf numFmtId="0" fontId="0" fillId="0" borderId="0" xfId="0" applyProtection="1">
      <protection locked="0"/>
    </xf>
    <xf numFmtId="0" fontId="3" fillId="15" borderId="18" xfId="11" applyFont="1" applyFill="1" applyBorder="1"/>
    <xf numFmtId="0" fontId="3" fillId="15" borderId="19" xfId="11" applyFont="1" applyFill="1" applyBorder="1"/>
    <xf numFmtId="0" fontId="24" fillId="15" borderId="4" xfId="11" applyFont="1" applyFill="1" applyBorder="1"/>
    <xf numFmtId="0" fontId="24" fillId="15" borderId="0" xfId="11" applyFont="1" applyFill="1" applyBorder="1"/>
    <xf numFmtId="0" fontId="23" fillId="15" borderId="0" xfId="11" applyFont="1" applyFill="1" applyBorder="1" applyAlignment="1">
      <alignment horizontal="center"/>
    </xf>
    <xf numFmtId="0" fontId="24" fillId="15" borderId="4" xfId="11" applyFont="1" applyFill="1" applyBorder="1" applyAlignment="1">
      <alignment horizontal="center"/>
    </xf>
    <xf numFmtId="0" fontId="24" fillId="15" borderId="8" xfId="11" applyFont="1" applyFill="1" applyBorder="1"/>
    <xf numFmtId="0" fontId="24" fillId="15" borderId="30" xfId="11" applyFont="1" applyFill="1" applyBorder="1"/>
    <xf numFmtId="0" fontId="23" fillId="22" borderId="2" xfId="11" applyFont="1" applyFill="1" applyBorder="1"/>
    <xf numFmtId="0" fontId="24" fillId="22" borderId="25" xfId="11" applyFont="1" applyFill="1" applyBorder="1"/>
    <xf numFmtId="0" fontId="24" fillId="22" borderId="21" xfId="11" applyFont="1" applyFill="1" applyBorder="1"/>
    <xf numFmtId="0" fontId="24" fillId="15" borderId="1" xfId="11" applyFont="1" applyFill="1" applyBorder="1"/>
    <xf numFmtId="0" fontId="24" fillId="15" borderId="25" xfId="11" applyFont="1" applyFill="1" applyBorder="1"/>
    <xf numFmtId="38" fontId="24" fillId="15" borderId="1" xfId="11" applyNumberFormat="1" applyFont="1" applyFill="1" applyBorder="1"/>
    <xf numFmtId="0" fontId="23" fillId="15" borderId="4" xfId="11" applyFont="1" applyFill="1" applyBorder="1"/>
    <xf numFmtId="0" fontId="23" fillId="22" borderId="1" xfId="11" applyFont="1" applyFill="1" applyBorder="1"/>
    <xf numFmtId="0" fontId="24" fillId="22" borderId="1" xfId="11" applyFont="1" applyFill="1" applyBorder="1"/>
    <xf numFmtId="38" fontId="24" fillId="22" borderId="1" xfId="11" applyNumberFormat="1" applyFont="1" applyFill="1" applyBorder="1"/>
    <xf numFmtId="171" fontId="24" fillId="15" borderId="1" xfId="2" applyNumberFormat="1" applyFont="1" applyFill="1" applyBorder="1"/>
    <xf numFmtId="40" fontId="24" fillId="0" borderId="1" xfId="11" applyNumberFormat="1" applyFont="1" applyFill="1" applyBorder="1"/>
    <xf numFmtId="0" fontId="24" fillId="0" borderId="1" xfId="11" applyFont="1" applyFill="1" applyBorder="1"/>
    <xf numFmtId="38" fontId="24" fillId="0" borderId="1" xfId="11" applyNumberFormat="1" applyFont="1" applyFill="1" applyBorder="1"/>
    <xf numFmtId="40" fontId="24" fillId="15" borderId="1" xfId="11" applyNumberFormat="1" applyFont="1" applyFill="1" applyBorder="1"/>
    <xf numFmtId="40" fontId="24" fillId="22" borderId="1" xfId="11" applyNumberFormat="1" applyFont="1" applyFill="1" applyBorder="1"/>
    <xf numFmtId="3" fontId="23" fillId="15" borderId="1" xfId="11" applyNumberFormat="1" applyFont="1" applyFill="1" applyBorder="1"/>
    <xf numFmtId="0" fontId="31" fillId="15" borderId="1" xfId="11" applyFont="1" applyFill="1" applyBorder="1" applyAlignment="1">
      <alignment horizontal="left" indent="2"/>
    </xf>
    <xf numFmtId="0" fontId="23" fillId="22" borderId="25" xfId="11" applyFont="1" applyFill="1" applyBorder="1"/>
    <xf numFmtId="0" fontId="81" fillId="0" borderId="3" xfId="0" applyFont="1" applyBorder="1"/>
    <xf numFmtId="0" fontId="23" fillId="22" borderId="21" xfId="11" applyFont="1" applyFill="1" applyBorder="1"/>
    <xf numFmtId="181" fontId="24" fillId="22" borderId="1" xfId="11" applyNumberFormat="1" applyFont="1" applyFill="1" applyBorder="1"/>
    <xf numFmtId="0" fontId="38" fillId="0" borderId="0" xfId="0" applyFont="1"/>
    <xf numFmtId="0" fontId="23" fillId="15" borderId="1" xfId="11" applyFont="1" applyFill="1" applyBorder="1"/>
    <xf numFmtId="0" fontId="23" fillId="15" borderId="25" xfId="11" applyFont="1" applyFill="1" applyBorder="1"/>
    <xf numFmtId="0" fontId="24" fillId="15" borderId="15" xfId="11" applyFont="1" applyFill="1" applyBorder="1"/>
    <xf numFmtId="0" fontId="24" fillId="15" borderId="16" xfId="11" applyFont="1" applyFill="1" applyBorder="1"/>
    <xf numFmtId="0" fontId="3" fillId="25" borderId="6" xfId="0" applyFont="1" applyFill="1" applyBorder="1" applyProtection="1"/>
    <xf numFmtId="0" fontId="3" fillId="25" borderId="0" xfId="0" applyFont="1" applyFill="1" applyBorder="1" applyProtection="1"/>
    <xf numFmtId="167" fontId="3" fillId="15" borderId="4" xfId="12" applyNumberFormat="1" applyFont="1" applyFill="1" applyBorder="1" applyProtection="1"/>
    <xf numFmtId="0" fontId="6" fillId="23" borderId="1" xfId="13" applyFont="1" applyFill="1" applyBorder="1" applyAlignment="1" applyProtection="1">
      <alignment horizontal="center" vertical="center"/>
    </xf>
    <xf numFmtId="0" fontId="6" fillId="23" borderId="29" xfId="11" applyFont="1" applyFill="1" applyBorder="1" applyAlignment="1" applyProtection="1">
      <alignment horizontal="center" vertical="center"/>
    </xf>
    <xf numFmtId="38" fontId="3" fillId="14" borderId="29" xfId="11" applyNumberFormat="1" applyFont="1" applyFill="1" applyBorder="1" applyAlignment="1" applyProtection="1">
      <alignment horizontal="right" vertical="center"/>
    </xf>
    <xf numFmtId="37" fontId="3" fillId="23" borderId="1" xfId="11" applyNumberFormat="1" applyFont="1" applyFill="1" applyBorder="1" applyProtection="1">
      <protection locked="0"/>
    </xf>
    <xf numFmtId="0" fontId="6" fillId="15" borderId="5" xfId="11" applyFont="1" applyFill="1" applyBorder="1" applyAlignment="1">
      <alignment horizontal="center"/>
    </xf>
    <xf numFmtId="0" fontId="6" fillId="15" borderId="6" xfId="11" applyFont="1" applyFill="1" applyBorder="1" applyAlignment="1">
      <alignment horizontal="center"/>
    </xf>
    <xf numFmtId="0" fontId="6" fillId="15" borderId="7" xfId="11" applyFont="1" applyFill="1" applyBorder="1" applyAlignment="1">
      <alignment horizontal="center"/>
    </xf>
    <xf numFmtId="0" fontId="6" fillId="15" borderId="8" xfId="11" applyFont="1" applyFill="1" applyBorder="1" applyAlignment="1">
      <alignment horizontal="center"/>
    </xf>
    <xf numFmtId="0" fontId="6" fillId="15" borderId="0" xfId="11" applyFont="1" applyFill="1" applyBorder="1" applyAlignment="1">
      <alignment horizontal="center"/>
    </xf>
    <xf numFmtId="0" fontId="6" fillId="15" borderId="30" xfId="11" applyFont="1" applyFill="1" applyBorder="1" applyAlignment="1">
      <alignment horizontal="center"/>
    </xf>
    <xf numFmtId="0" fontId="6" fillId="15" borderId="10" xfId="11" applyFont="1" applyFill="1" applyBorder="1" applyAlignment="1">
      <alignment horizontal="center"/>
    </xf>
    <xf numFmtId="0" fontId="3" fillId="15" borderId="9" xfId="11" applyFont="1" applyFill="1" applyBorder="1"/>
    <xf numFmtId="0" fontId="3" fillId="15" borderId="10" xfId="11" applyFont="1" applyFill="1" applyBorder="1"/>
    <xf numFmtId="0" fontId="3" fillId="15" borderId="0" xfId="11" applyFont="1" applyFill="1" applyBorder="1"/>
    <xf numFmtId="0" fontId="6" fillId="25" borderId="5" xfId="0" applyFont="1" applyFill="1" applyBorder="1" applyAlignment="1" applyProtection="1">
      <alignment vertical="center"/>
    </xf>
    <xf numFmtId="0" fontId="6" fillId="25" borderId="25" xfId="0" applyFont="1" applyFill="1" applyBorder="1" applyAlignment="1" applyProtection="1">
      <alignment vertical="center"/>
    </xf>
    <xf numFmtId="0" fontId="6" fillId="25" borderId="21" xfId="0" applyFont="1" applyFill="1" applyBorder="1" applyAlignment="1" applyProtection="1">
      <alignment vertical="center"/>
    </xf>
    <xf numFmtId="0" fontId="6" fillId="25" borderId="12" xfId="0" applyFont="1" applyFill="1" applyBorder="1" applyAlignment="1" applyProtection="1">
      <alignment vertical="center"/>
    </xf>
    <xf numFmtId="0" fontId="6" fillId="11" borderId="0" xfId="0" applyFont="1" applyFill="1" applyBorder="1" applyAlignment="1" applyProtection="1">
      <alignment vertical="center"/>
    </xf>
    <xf numFmtId="0" fontId="6" fillId="11" borderId="30" xfId="0" applyFont="1" applyFill="1" applyBorder="1" applyAlignment="1" applyProtection="1">
      <alignment vertical="center"/>
    </xf>
    <xf numFmtId="0" fontId="6" fillId="11" borderId="0" xfId="0" applyFont="1" applyFill="1" applyBorder="1" applyProtection="1"/>
    <xf numFmtId="0" fontId="3" fillId="11" borderId="0" xfId="17" applyFont="1" applyFill="1" applyBorder="1" applyProtection="1"/>
    <xf numFmtId="0" fontId="72" fillId="11" borderId="0" xfId="17" applyFont="1" applyFill="1" applyBorder="1" applyAlignment="1" applyProtection="1">
      <alignment horizontal="centerContinuous"/>
    </xf>
    <xf numFmtId="0" fontId="5" fillId="11" borderId="0" xfId="18" applyFont="1" applyFill="1" applyBorder="1" applyAlignment="1" applyProtection="1">
      <alignment horizontal="center" vertical="top"/>
    </xf>
    <xf numFmtId="0" fontId="3" fillId="11" borderId="0" xfId="17" applyFont="1" applyFill="1" applyBorder="1" applyAlignment="1" applyProtection="1">
      <alignment horizontal="centerContinuous"/>
    </xf>
    <xf numFmtId="0" fontId="3" fillId="11" borderId="30" xfId="17" applyFont="1" applyFill="1" applyBorder="1" applyAlignment="1" applyProtection="1">
      <alignment horizontal="centerContinuous"/>
    </xf>
    <xf numFmtId="0" fontId="3" fillId="11" borderId="0" xfId="0" applyFont="1" applyFill="1" applyBorder="1" applyAlignment="1" applyProtection="1"/>
    <xf numFmtId="0" fontId="3" fillId="11" borderId="30" xfId="0" applyFont="1" applyFill="1" applyBorder="1" applyAlignment="1" applyProtection="1"/>
    <xf numFmtId="0" fontId="8" fillId="16" borderId="4" xfId="0" applyFont="1" applyFill="1" applyBorder="1" applyAlignment="1" applyProtection="1"/>
    <xf numFmtId="0" fontId="6" fillId="11" borderId="0" xfId="17" applyFont="1" applyFill="1" applyBorder="1" applyAlignment="1" applyProtection="1">
      <alignment horizontal="center" vertical="center"/>
    </xf>
    <xf numFmtId="0" fontId="6" fillId="11" borderId="30" xfId="17" applyFont="1" applyFill="1" applyBorder="1" applyAlignment="1" applyProtection="1">
      <alignment horizontal="center" vertical="center"/>
    </xf>
    <xf numFmtId="0" fontId="7" fillId="16" borderId="4" xfId="17" applyFont="1" applyFill="1" applyBorder="1" applyAlignment="1" applyProtection="1">
      <alignment horizontal="center" vertical="center"/>
    </xf>
    <xf numFmtId="3" fontId="6" fillId="11" borderId="0" xfId="17" applyNumberFormat="1" applyFont="1" applyFill="1" applyBorder="1" applyAlignment="1" applyProtection="1">
      <alignment horizontal="center"/>
    </xf>
    <xf numFmtId="3" fontId="3" fillId="11" borderId="30" xfId="17" applyNumberFormat="1" applyFont="1" applyFill="1" applyBorder="1" applyProtection="1"/>
    <xf numFmtId="3" fontId="8" fillId="16" borderId="4" xfId="17" applyNumberFormat="1" applyFont="1" applyFill="1" applyBorder="1" applyProtection="1"/>
    <xf numFmtId="0" fontId="8" fillId="15" borderId="17" xfId="17" applyFont="1" applyFill="1" applyBorder="1" applyProtection="1"/>
    <xf numFmtId="0" fontId="7" fillId="16" borderId="18" xfId="0" applyFont="1" applyFill="1" applyBorder="1" applyAlignment="1" applyProtection="1">
      <alignment vertical="center"/>
    </xf>
    <xf numFmtId="0" fontId="8" fillId="15" borderId="3" xfId="17" applyFont="1" applyFill="1" applyBorder="1" applyProtection="1"/>
    <xf numFmtId="0" fontId="6" fillId="11" borderId="0" xfId="17" applyFont="1" applyFill="1" applyBorder="1" applyProtection="1"/>
    <xf numFmtId="3" fontId="6" fillId="11" borderId="0" xfId="17" applyNumberFormat="1" applyFont="1" applyFill="1" applyBorder="1" applyProtection="1"/>
    <xf numFmtId="3" fontId="3" fillId="11" borderId="0" xfId="17" applyNumberFormat="1" applyFont="1" applyFill="1" applyBorder="1" applyProtection="1"/>
    <xf numFmtId="0" fontId="6" fillId="8" borderId="0" xfId="17" applyFont="1" applyFill="1" applyBorder="1" applyProtection="1"/>
    <xf numFmtId="3" fontId="3" fillId="8" borderId="0" xfId="17" applyNumberFormat="1" applyFont="1" applyFill="1" applyBorder="1" applyProtection="1"/>
    <xf numFmtId="3" fontId="3" fillId="8" borderId="30" xfId="17" applyNumberFormat="1" applyFont="1" applyFill="1" applyBorder="1" applyProtection="1"/>
    <xf numFmtId="0" fontId="6" fillId="8" borderId="0" xfId="0" applyFont="1" applyFill="1" applyBorder="1" applyAlignment="1" applyProtection="1">
      <alignment vertical="center"/>
    </xf>
    <xf numFmtId="0" fontId="6" fillId="8" borderId="30" xfId="0" applyFont="1" applyFill="1" applyBorder="1" applyAlignment="1" applyProtection="1">
      <alignment vertical="center"/>
    </xf>
    <xf numFmtId="0" fontId="7" fillId="16" borderId="4" xfId="0" applyFont="1" applyFill="1" applyBorder="1" applyAlignment="1" applyProtection="1">
      <alignment vertical="center"/>
    </xf>
    <xf numFmtId="0" fontId="3" fillId="8" borderId="0" xfId="0" applyFont="1" applyFill="1" applyBorder="1" applyAlignment="1" applyProtection="1"/>
    <xf numFmtId="0" fontId="6" fillId="8" borderId="0" xfId="17" applyFont="1" applyFill="1" applyBorder="1" applyAlignment="1" applyProtection="1">
      <alignment horizontal="center"/>
    </xf>
    <xf numFmtId="0" fontId="6" fillId="8" borderId="0" xfId="17" applyFont="1" applyFill="1" applyBorder="1" applyAlignment="1" applyProtection="1">
      <alignment horizontal="center" vertical="center"/>
    </xf>
    <xf numFmtId="0" fontId="3" fillId="8" borderId="0" xfId="17" applyFont="1" applyFill="1" applyBorder="1" applyAlignment="1" applyProtection="1">
      <alignment horizontal="center" vertical="center"/>
    </xf>
    <xf numFmtId="0" fontId="67" fillId="25" borderId="8" xfId="0" applyFont="1" applyFill="1" applyBorder="1" applyProtection="1"/>
    <xf numFmtId="3" fontId="3" fillId="25" borderId="25" xfId="17" applyNumberFormat="1" applyFont="1" applyFill="1" applyBorder="1" applyAlignment="1" applyProtection="1">
      <alignment vertical="center"/>
    </xf>
    <xf numFmtId="3" fontId="3" fillId="25" borderId="21" xfId="17" applyNumberFormat="1" applyFont="1" applyFill="1" applyBorder="1" applyAlignment="1" applyProtection="1">
      <alignment vertical="center"/>
    </xf>
    <xf numFmtId="0" fontId="6" fillId="25" borderId="12" xfId="17" applyFont="1" applyFill="1" applyBorder="1" applyAlignment="1" applyProtection="1">
      <alignment horizontal="left"/>
    </xf>
    <xf numFmtId="0" fontId="6" fillId="11" borderId="0" xfId="17" applyFont="1" applyFill="1" applyBorder="1" applyAlignment="1" applyProtection="1">
      <alignment horizontal="left"/>
    </xf>
    <xf numFmtId="0" fontId="6" fillId="25" borderId="12" xfId="0" applyFont="1" applyFill="1" applyBorder="1" applyAlignment="1" applyProtection="1">
      <alignment horizontal="center"/>
    </xf>
    <xf numFmtId="0" fontId="74" fillId="16" borderId="4" xfId="17" applyFont="1" applyFill="1" applyBorder="1" applyAlignment="1" applyProtection="1">
      <alignment horizontal="left"/>
    </xf>
    <xf numFmtId="0" fontId="6" fillId="8" borderId="0" xfId="17" applyFont="1" applyFill="1" applyBorder="1" applyAlignment="1" applyProtection="1">
      <alignment horizontal="left"/>
    </xf>
    <xf numFmtId="0" fontId="6" fillId="25" borderId="8" xfId="0" applyFont="1" applyFill="1" applyBorder="1" applyAlignment="1" applyProtection="1">
      <alignment horizontal="center"/>
    </xf>
    <xf numFmtId="3" fontId="6" fillId="25" borderId="25" xfId="17" applyNumberFormat="1" applyFont="1" applyFill="1" applyBorder="1" applyAlignment="1" applyProtection="1">
      <alignment horizontal="center" vertical="center"/>
    </xf>
    <xf numFmtId="0" fontId="6" fillId="25" borderId="12" xfId="17" applyFont="1" applyFill="1" applyBorder="1" applyAlignment="1" applyProtection="1">
      <alignment horizontal="center"/>
    </xf>
    <xf numFmtId="0" fontId="6" fillId="25" borderId="13" xfId="17" applyFont="1" applyFill="1" applyBorder="1" applyAlignment="1" applyProtection="1">
      <alignment horizontal="center"/>
    </xf>
    <xf numFmtId="0" fontId="6" fillId="11" borderId="9" xfId="17" applyFont="1" applyFill="1" applyBorder="1" applyAlignment="1" applyProtection="1">
      <alignment horizontal="left"/>
    </xf>
    <xf numFmtId="3" fontId="3" fillId="11" borderId="9" xfId="17" applyNumberFormat="1" applyFont="1" applyFill="1" applyBorder="1" applyProtection="1"/>
    <xf numFmtId="3" fontId="6" fillId="11" borderId="10" xfId="17" applyNumberFormat="1" applyFont="1" applyFill="1" applyBorder="1" applyAlignment="1" applyProtection="1">
      <alignment horizontal="center"/>
    </xf>
    <xf numFmtId="0" fontId="8" fillId="15" borderId="14" xfId="17" applyFont="1" applyFill="1" applyBorder="1" applyProtection="1"/>
    <xf numFmtId="0" fontId="7" fillId="16" borderId="15" xfId="17" applyFont="1" applyFill="1" applyBorder="1" applyAlignment="1" applyProtection="1">
      <alignment horizontal="center"/>
    </xf>
    <xf numFmtId="0" fontId="7" fillId="16" borderId="15" xfId="17" applyFont="1" applyFill="1" applyBorder="1" applyAlignment="1" applyProtection="1">
      <alignment horizontal="left"/>
    </xf>
    <xf numFmtId="3" fontId="8" fillId="16" borderId="15" xfId="17" applyNumberFormat="1" applyFont="1" applyFill="1" applyBorder="1" applyProtection="1"/>
    <xf numFmtId="3" fontId="7" fillId="16" borderId="15" xfId="17" applyNumberFormat="1" applyFont="1" applyFill="1" applyBorder="1" applyAlignment="1" applyProtection="1">
      <alignment horizontal="center"/>
    </xf>
    <xf numFmtId="3" fontId="8" fillId="16" borderId="16" xfId="17" applyNumberFormat="1" applyFont="1" applyFill="1" applyBorder="1" applyProtection="1"/>
    <xf numFmtId="179" fontId="42" fillId="16" borderId="1" xfId="0" applyNumberFormat="1" applyFont="1" applyFill="1" applyBorder="1" applyAlignment="1" applyProtection="1"/>
    <xf numFmtId="38" fontId="23" fillId="23" borderId="1" xfId="11" applyNumberFormat="1" applyFont="1" applyFill="1" applyBorder="1" applyAlignment="1" applyProtection="1">
      <protection locked="0"/>
    </xf>
    <xf numFmtId="38" fontId="3" fillId="23" borderId="1" xfId="15" applyNumberFormat="1" applyFont="1" applyFill="1" applyBorder="1" applyAlignment="1" applyProtection="1">
      <alignment horizontal="right" wrapText="1"/>
    </xf>
    <xf numFmtId="0" fontId="6" fillId="15" borderId="0" xfId="0" applyFont="1" applyFill="1" applyBorder="1" applyAlignment="1" applyProtection="1">
      <alignment vertical="center"/>
    </xf>
    <xf numFmtId="3" fontId="59" fillId="15" borderId="0" xfId="0" applyNumberFormat="1" applyFont="1" applyFill="1" applyBorder="1" applyAlignment="1" applyProtection="1">
      <alignment vertical="center"/>
    </xf>
    <xf numFmtId="180" fontId="3" fillId="21" borderId="1" xfId="18" applyNumberFormat="1" applyFont="1" applyFill="1" applyBorder="1"/>
    <xf numFmtId="0" fontId="5" fillId="23" borderId="1" xfId="0" applyFont="1" applyFill="1" applyBorder="1" applyAlignment="1" applyProtection="1">
      <alignment wrapText="1"/>
    </xf>
    <xf numFmtId="0" fontId="9" fillId="0" borderId="9" xfId="0" applyFont="1" applyFill="1" applyBorder="1" applyProtection="1">
      <protection locked="0"/>
    </xf>
    <xf numFmtId="0" fontId="9" fillId="0" borderId="1" xfId="0" applyFont="1" applyFill="1" applyBorder="1" applyProtection="1">
      <protection locked="0"/>
    </xf>
    <xf numFmtId="0" fontId="9" fillId="0" borderId="9" xfId="0" applyFont="1" applyFill="1" applyBorder="1" applyAlignment="1" applyProtection="1">
      <alignment horizontal="left"/>
      <protection locked="0"/>
    </xf>
    <xf numFmtId="0" fontId="3" fillId="15" borderId="29" xfId="12" applyFont="1" applyFill="1" applyBorder="1" applyAlignment="1" applyProtection="1">
      <alignment horizontal="left"/>
    </xf>
    <xf numFmtId="3" fontId="3" fillId="15" borderId="29" xfId="12" applyNumberFormat="1" applyFont="1" applyFill="1" applyBorder="1" applyAlignment="1" applyProtection="1">
      <alignment horizontal="left"/>
    </xf>
    <xf numFmtId="3" fontId="3" fillId="15" borderId="10" xfId="12" applyNumberFormat="1" applyFont="1" applyFill="1" applyBorder="1" applyAlignment="1" applyProtection="1">
      <alignment horizontal="right"/>
    </xf>
    <xf numFmtId="0" fontId="3" fillId="15" borderId="10" xfId="12" applyFont="1" applyFill="1" applyBorder="1" applyAlignment="1" applyProtection="1">
      <alignment horizontal="left"/>
    </xf>
    <xf numFmtId="3" fontId="3" fillId="0" borderId="21" xfId="12" applyNumberFormat="1" applyFont="1" applyFill="1" applyBorder="1" applyAlignment="1" applyProtection="1">
      <alignment horizontal="right"/>
    </xf>
    <xf numFmtId="0" fontId="4" fillId="15" borderId="17" xfId="26" applyFont="1" applyFill="1" applyBorder="1" applyAlignment="1">
      <alignment horizontal="right"/>
    </xf>
    <xf numFmtId="0" fontId="4" fillId="15" borderId="18" xfId="26" applyFont="1" applyFill="1" applyBorder="1" applyAlignment="1">
      <alignment horizontal="right"/>
    </xf>
    <xf numFmtId="0" fontId="6" fillId="15" borderId="19" xfId="26" applyFont="1" applyFill="1" applyBorder="1" applyAlignment="1">
      <alignment horizontal="right"/>
    </xf>
    <xf numFmtId="0" fontId="3" fillId="0" borderId="0" xfId="26"/>
    <xf numFmtId="0" fontId="4" fillId="15" borderId="3" xfId="26" applyFont="1" applyFill="1" applyBorder="1" applyAlignment="1">
      <alignment horizontal="right"/>
    </xf>
    <xf numFmtId="0" fontId="4" fillId="15" borderId="0" xfId="26" applyFont="1" applyFill="1" applyBorder="1" applyAlignment="1">
      <alignment horizontal="right"/>
    </xf>
    <xf numFmtId="0" fontId="6" fillId="15" borderId="4" xfId="26" applyFont="1" applyFill="1" applyBorder="1" applyAlignment="1">
      <alignment horizontal="right"/>
    </xf>
    <xf numFmtId="0" fontId="6" fillId="15" borderId="0" xfId="26" applyFont="1" applyFill="1" applyBorder="1" applyAlignment="1">
      <alignment horizontal="right"/>
    </xf>
    <xf numFmtId="0" fontId="67" fillId="15" borderId="3" xfId="26" applyFont="1" applyFill="1" applyBorder="1" applyAlignment="1">
      <alignment horizontal="right"/>
    </xf>
    <xf numFmtId="0" fontId="3" fillId="15" borderId="1" xfId="26" applyFont="1" applyFill="1" applyBorder="1"/>
    <xf numFmtId="0" fontId="32" fillId="15" borderId="6" xfId="26" applyFont="1" applyFill="1" applyBorder="1" applyAlignment="1">
      <alignment horizontal="right"/>
    </xf>
    <xf numFmtId="0" fontId="6" fillId="15" borderId="6" xfId="26" applyFont="1" applyFill="1" applyBorder="1" applyAlignment="1">
      <alignment horizontal="right"/>
    </xf>
    <xf numFmtId="0" fontId="3" fillId="15" borderId="6" xfId="26" applyFont="1" applyFill="1" applyBorder="1" applyAlignment="1">
      <alignment horizontal="right"/>
    </xf>
    <xf numFmtId="49" fontId="6" fillId="26" borderId="1" xfId="26" applyNumberFormat="1" applyFont="1" applyFill="1" applyBorder="1" applyAlignment="1" applyProtection="1">
      <alignment horizontal="center"/>
    </xf>
    <xf numFmtId="49" fontId="3" fillId="15" borderId="9" xfId="26" applyNumberFormat="1" applyFont="1" applyFill="1" applyBorder="1" applyAlignment="1" applyProtection="1">
      <alignment horizontal="right"/>
    </xf>
    <xf numFmtId="0" fontId="3" fillId="23" borderId="1" xfId="26" applyFont="1" applyFill="1" applyBorder="1"/>
    <xf numFmtId="3" fontId="24" fillId="23" borderId="1" xfId="26" applyNumberFormat="1" applyFont="1" applyFill="1" applyBorder="1"/>
    <xf numFmtId="3" fontId="24" fillId="23" borderId="1" xfId="26" applyNumberFormat="1" applyFont="1" applyFill="1" applyBorder="1" applyAlignment="1"/>
    <xf numFmtId="3" fontId="3" fillId="23" borderId="1" xfId="26" applyNumberFormat="1" applyFont="1" applyFill="1" applyBorder="1"/>
    <xf numFmtId="3" fontId="3" fillId="23" borderId="1" xfId="17" applyNumberFormat="1" applyFont="1" applyFill="1" applyBorder="1"/>
    <xf numFmtId="38" fontId="3" fillId="23" borderId="1" xfId="26" applyNumberFormat="1" applyFont="1" applyFill="1" applyBorder="1" applyAlignment="1"/>
    <xf numFmtId="3" fontId="3" fillId="23" borderId="1" xfId="26" applyNumberFormat="1" applyFont="1" applyFill="1" applyBorder="1" applyAlignment="1"/>
    <xf numFmtId="38" fontId="3" fillId="23" borderId="1" xfId="26" applyNumberFormat="1" applyFont="1" applyFill="1" applyBorder="1" applyAlignment="1">
      <alignment horizontal="right"/>
    </xf>
    <xf numFmtId="172" fontId="3" fillId="16" borderId="18" xfId="16" applyFont="1" applyFill="1" applyBorder="1"/>
    <xf numFmtId="49" fontId="6" fillId="15" borderId="1" xfId="26" applyNumberFormat="1" applyFont="1" applyFill="1" applyBorder="1" applyAlignment="1" applyProtection="1">
      <alignment horizontal="center"/>
    </xf>
    <xf numFmtId="49" fontId="3" fillId="23" borderId="1" xfId="26" applyNumberFormat="1" applyFont="1" applyFill="1" applyBorder="1" applyAlignment="1" applyProtection="1">
      <alignment horizontal="left"/>
    </xf>
    <xf numFmtId="41" fontId="6" fillId="21" borderId="1" xfId="1" applyNumberFormat="1" applyFont="1" applyFill="1" applyBorder="1" applyAlignment="1" applyProtection="1"/>
    <xf numFmtId="49" fontId="3" fillId="15" borderId="13" xfId="26" applyNumberFormat="1" applyFont="1" applyFill="1" applyBorder="1" applyAlignment="1" applyProtection="1">
      <alignment horizontal="right"/>
    </xf>
    <xf numFmtId="0" fontId="3" fillId="23" borderId="1" xfId="26" applyNumberFormat="1" applyFont="1" applyFill="1" applyBorder="1" applyAlignment="1" applyProtection="1">
      <alignment horizontal="center"/>
    </xf>
    <xf numFmtId="10" fontId="3" fillId="23" borderId="13" xfId="12" applyNumberFormat="1" applyFont="1" applyFill="1" applyBorder="1" applyAlignment="1" applyProtection="1">
      <alignment horizontal="right"/>
    </xf>
    <xf numFmtId="10" fontId="3" fillId="15" borderId="1" xfId="3" applyNumberFormat="1" applyFont="1" applyFill="1" applyBorder="1" applyAlignment="1" applyProtection="1">
      <alignment horizontal="right"/>
      <protection locked="0"/>
    </xf>
    <xf numFmtId="0" fontId="6" fillId="15" borderId="0" xfId="0" applyFont="1" applyFill="1" applyBorder="1" applyAlignment="1">
      <alignment horizontal="left" vertical="center"/>
    </xf>
    <xf numFmtId="0" fontId="32" fillId="15" borderId="0" xfId="0" applyFont="1" applyFill="1" applyBorder="1" applyAlignment="1">
      <alignment horizontal="center" vertical="center"/>
    </xf>
    <xf numFmtId="0" fontId="6" fillId="15" borderId="0" xfId="0" applyFont="1" applyFill="1" applyBorder="1" applyAlignment="1">
      <alignment horizontal="center" vertical="center"/>
    </xf>
    <xf numFmtId="0" fontId="3" fillId="16" borderId="0" xfId="0" applyFont="1" applyFill="1" applyBorder="1" applyProtection="1"/>
    <xf numFmtId="0" fontId="7" fillId="15" borderId="0" xfId="0" applyFont="1" applyFill="1" applyBorder="1" applyAlignment="1">
      <alignment horizontal="center" vertical="center"/>
    </xf>
    <xf numFmtId="49" fontId="6" fillId="26" borderId="6" xfId="11" applyNumberFormat="1" applyFont="1" applyFill="1" applyBorder="1" applyAlignment="1" applyProtection="1">
      <alignment horizontal="right"/>
    </xf>
    <xf numFmtId="49" fontId="6" fillId="26" borderId="0" xfId="11" applyNumberFormat="1" applyFont="1" applyFill="1" applyBorder="1" applyAlignment="1" applyProtection="1">
      <alignment horizontal="right"/>
    </xf>
    <xf numFmtId="49" fontId="6" fillId="26" borderId="30" xfId="11" applyNumberFormat="1" applyFont="1" applyFill="1" applyBorder="1" applyAlignment="1" applyProtection="1">
      <alignment horizontal="right"/>
    </xf>
    <xf numFmtId="0" fontId="3" fillId="15" borderId="0" xfId="11" applyFill="1" applyBorder="1"/>
    <xf numFmtId="0" fontId="3" fillId="15" borderId="17" xfId="11" applyFill="1" applyBorder="1"/>
    <xf numFmtId="0" fontId="3" fillId="15" borderId="3" xfId="11" applyFill="1" applyBorder="1"/>
    <xf numFmtId="0" fontId="3" fillId="15" borderId="14" xfId="11" applyFill="1" applyBorder="1"/>
    <xf numFmtId="49" fontId="6" fillId="15" borderId="31" xfId="11" applyNumberFormat="1" applyFont="1" applyFill="1" applyBorder="1" applyAlignment="1" applyProtection="1">
      <alignment horizontal="right"/>
    </xf>
    <xf numFmtId="0" fontId="7" fillId="15" borderId="0" xfId="11" applyFont="1" applyFill="1" applyBorder="1" applyAlignment="1" applyProtection="1">
      <alignment horizontal="center" vertical="center"/>
    </xf>
    <xf numFmtId="167" fontId="7" fillId="0" borderId="0" xfId="0" applyNumberFormat="1" applyFont="1" applyFill="1" applyBorder="1" applyAlignment="1" applyProtection="1">
      <alignment horizontal="center" vertical="center"/>
    </xf>
    <xf numFmtId="0" fontId="6" fillId="22" borderId="13" xfId="18" applyFont="1" applyFill="1" applyBorder="1" applyAlignment="1" applyProtection="1">
      <alignment horizontal="center" vertical="center"/>
    </xf>
    <xf numFmtId="16" fontId="6" fillId="22" borderId="13" xfId="18" applyNumberFormat="1" applyFont="1" applyFill="1" applyBorder="1" applyAlignment="1" applyProtection="1">
      <alignment horizontal="center" vertical="center"/>
    </xf>
    <xf numFmtId="0" fontId="6" fillId="22" borderId="1" xfId="18" applyFont="1" applyFill="1" applyBorder="1" applyAlignment="1" applyProtection="1">
      <alignment horizontal="center" vertical="center"/>
    </xf>
    <xf numFmtId="10" fontId="56" fillId="0" borderId="1" xfId="18" applyNumberFormat="1" applyFont="1" applyFill="1" applyBorder="1" applyProtection="1"/>
    <xf numFmtId="10" fontId="56" fillId="0" borderId="1" xfId="18" applyNumberFormat="1" applyFont="1" applyFill="1" applyBorder="1" applyAlignment="1" applyProtection="1">
      <alignment horizontal="center"/>
    </xf>
    <xf numFmtId="0" fontId="5" fillId="22" borderId="29" xfId="18" applyFont="1" applyFill="1" applyBorder="1" applyAlignment="1" applyProtection="1">
      <alignment vertical="center"/>
    </xf>
    <xf numFmtId="0" fontId="6" fillId="22" borderId="13" xfId="18" applyFont="1" applyFill="1" applyBorder="1" applyAlignment="1" applyProtection="1">
      <alignment vertical="center"/>
    </xf>
    <xf numFmtId="0" fontId="56" fillId="0" borderId="1" xfId="18" applyFont="1" applyFill="1" applyBorder="1" applyProtection="1"/>
    <xf numFmtId="0" fontId="3" fillId="16" borderId="18" xfId="0" applyFont="1" applyFill="1" applyBorder="1" applyAlignment="1" applyProtection="1">
      <alignment vertical="center"/>
    </xf>
    <xf numFmtId="0" fontId="3" fillId="16" borderId="19" xfId="0" applyFont="1" applyFill="1" applyBorder="1" applyAlignment="1" applyProtection="1">
      <alignment vertical="center"/>
    </xf>
    <xf numFmtId="0" fontId="3" fillId="23" borderId="1" xfId="26" applyFont="1" applyFill="1" applyBorder="1" applyAlignment="1">
      <alignment wrapText="1"/>
    </xf>
    <xf numFmtId="0" fontId="67" fillId="15" borderId="18" xfId="26" applyFont="1" applyFill="1" applyBorder="1" applyAlignment="1">
      <alignment horizontal="right"/>
    </xf>
    <xf numFmtId="0" fontId="6" fillId="15" borderId="18" xfId="26" applyFont="1" applyFill="1" applyBorder="1" applyAlignment="1">
      <alignment horizontal="right"/>
    </xf>
    <xf numFmtId="0" fontId="32" fillId="15" borderId="0" xfId="11" applyFont="1" applyFill="1" applyBorder="1" applyAlignment="1">
      <alignment horizontal="center" vertical="center"/>
    </xf>
    <xf numFmtId="0" fontId="32" fillId="16" borderId="18" xfId="0" applyFont="1" applyFill="1" applyBorder="1" applyAlignment="1" applyProtection="1">
      <alignment vertical="center"/>
    </xf>
    <xf numFmtId="0" fontId="43" fillId="23" borderId="29" xfId="0" applyFont="1" applyFill="1" applyBorder="1" applyAlignment="1">
      <alignment horizontal="left" wrapText="1"/>
    </xf>
    <xf numFmtId="9" fontId="3" fillId="23" borderId="29" xfId="20" applyFont="1" applyFill="1" applyBorder="1" applyAlignment="1" applyProtection="1">
      <alignment horizontal="center" wrapText="1"/>
    </xf>
    <xf numFmtId="173" fontId="3" fillId="21" borderId="29" xfId="20" applyNumberFormat="1" applyFont="1" applyFill="1" applyBorder="1" applyAlignment="1">
      <alignment wrapText="1"/>
    </xf>
    <xf numFmtId="0" fontId="3" fillId="21" borderId="29" xfId="0" applyFont="1" applyFill="1" applyBorder="1" applyAlignment="1" applyProtection="1">
      <alignment wrapText="1"/>
      <protection locked="0"/>
    </xf>
    <xf numFmtId="0" fontId="3" fillId="21" borderId="29" xfId="0" applyFont="1" applyFill="1" applyBorder="1" applyAlignment="1">
      <alignment wrapText="1"/>
    </xf>
    <xf numFmtId="40" fontId="6" fillId="23" borderId="29" xfId="0" applyNumberFormat="1" applyFont="1" applyFill="1" applyBorder="1" applyAlignment="1">
      <alignment wrapText="1"/>
    </xf>
    <xf numFmtId="0" fontId="3" fillId="15" borderId="2" xfId="0" applyFont="1" applyFill="1" applyBorder="1" applyAlignment="1">
      <alignment wrapText="1"/>
    </xf>
    <xf numFmtId="0" fontId="3" fillId="15" borderId="25" xfId="0" applyFont="1" applyFill="1" applyBorder="1" applyAlignment="1">
      <alignment wrapText="1"/>
    </xf>
    <xf numFmtId="0" fontId="3" fillId="15" borderId="25" xfId="0" applyFont="1" applyFill="1" applyBorder="1" applyAlignment="1">
      <alignment horizontal="center" wrapText="1"/>
    </xf>
    <xf numFmtId="0" fontId="3" fillId="15" borderId="21" xfId="0" applyFont="1" applyFill="1" applyBorder="1" applyAlignment="1">
      <alignment wrapText="1"/>
    </xf>
    <xf numFmtId="40" fontId="6" fillId="21" borderId="12" xfId="5" applyNumberFormat="1" applyFont="1" applyFill="1" applyBorder="1" applyAlignment="1">
      <alignment wrapText="1"/>
    </xf>
    <xf numFmtId="0" fontId="42" fillId="23" borderId="9" xfId="0" applyFont="1" applyFill="1" applyBorder="1" applyAlignment="1">
      <alignment wrapText="1"/>
    </xf>
    <xf numFmtId="0" fontId="42" fillId="23" borderId="10" xfId="0" applyFont="1" applyFill="1" applyBorder="1" applyAlignment="1">
      <alignment wrapText="1"/>
    </xf>
    <xf numFmtId="177" fontId="6" fillId="21" borderId="13" xfId="5" applyNumberFormat="1" applyFont="1" applyFill="1" applyBorder="1" applyAlignment="1">
      <alignment wrapText="1"/>
    </xf>
    <xf numFmtId="0" fontId="43" fillId="15" borderId="2" xfId="0" applyFont="1" applyFill="1" applyBorder="1" applyAlignment="1">
      <alignment horizontal="left" wrapText="1"/>
    </xf>
    <xf numFmtId="177" fontId="3" fillId="16" borderId="25" xfId="5" applyNumberFormat="1" applyFont="1" applyFill="1" applyBorder="1" applyAlignment="1">
      <alignment wrapText="1"/>
    </xf>
    <xf numFmtId="0" fontId="85" fillId="2" borderId="17" xfId="13" applyFont="1" applyFill="1" applyBorder="1" applyProtection="1"/>
    <xf numFmtId="0" fontId="85" fillId="2" borderId="18" xfId="13" applyFont="1" applyFill="1" applyBorder="1" applyProtection="1"/>
    <xf numFmtId="0" fontId="85" fillId="2" borderId="19" xfId="13" applyFont="1" applyFill="1" applyBorder="1" applyProtection="1"/>
    <xf numFmtId="0" fontId="85" fillId="2" borderId="15" xfId="13" applyFont="1" applyFill="1" applyBorder="1" applyProtection="1"/>
    <xf numFmtId="0" fontId="85" fillId="2" borderId="16" xfId="13" applyFont="1" applyFill="1" applyBorder="1" applyProtection="1"/>
    <xf numFmtId="0" fontId="2" fillId="14" borderId="3" xfId="13" applyFont="1" applyFill="1" applyBorder="1" applyProtection="1"/>
    <xf numFmtId="0" fontId="4" fillId="14" borderId="0" xfId="13" applyFont="1" applyFill="1" applyBorder="1" applyProtection="1"/>
    <xf numFmtId="0" fontId="2" fillId="14" borderId="0" xfId="13" applyFont="1" applyFill="1" applyBorder="1" applyProtection="1"/>
    <xf numFmtId="0" fontId="2" fillId="14" borderId="18" xfId="13" applyFont="1" applyFill="1" applyBorder="1" applyProtection="1"/>
    <xf numFmtId="0" fontId="2" fillId="14" borderId="18" xfId="13" applyFont="1" applyFill="1" applyBorder="1" applyAlignment="1" applyProtection="1">
      <alignment horizontal="center"/>
    </xf>
    <xf numFmtId="0" fontId="2" fillId="14" borderId="4" xfId="13" applyFont="1" applyFill="1" applyBorder="1" applyProtection="1"/>
    <xf numFmtId="0" fontId="88" fillId="14" borderId="0" xfId="13" applyFont="1" applyFill="1" applyBorder="1" applyProtection="1"/>
    <xf numFmtId="0" fontId="88" fillId="14" borderId="0" xfId="13" applyFont="1" applyFill="1" applyBorder="1" applyAlignment="1" applyProtection="1">
      <alignment horizontal="center"/>
    </xf>
    <xf numFmtId="0" fontId="2" fillId="14" borderId="0" xfId="13" applyFont="1" applyFill="1" applyBorder="1" applyAlignment="1" applyProtection="1">
      <alignment horizontal="center"/>
    </xf>
    <xf numFmtId="0" fontId="2" fillId="14" borderId="3" xfId="13" applyFont="1" applyFill="1" applyBorder="1" applyAlignment="1" applyProtection="1">
      <alignment vertical="center"/>
    </xf>
    <xf numFmtId="0" fontId="89" fillId="15" borderId="11" xfId="13" applyFont="1" applyFill="1" applyBorder="1" applyAlignment="1" applyProtection="1">
      <alignment vertical="center"/>
      <protection locked="0"/>
    </xf>
    <xf numFmtId="0" fontId="88" fillId="14" borderId="0" xfId="13" applyFont="1" applyFill="1" applyBorder="1" applyAlignment="1" applyProtection="1">
      <alignment horizontal="center" vertical="center"/>
    </xf>
    <xf numFmtId="0" fontId="90" fillId="14" borderId="0" xfId="13" applyFont="1" applyFill="1" applyBorder="1" applyAlignment="1" applyProtection="1">
      <alignment horizontal="center" vertical="center"/>
    </xf>
    <xf numFmtId="0" fontId="4" fillId="14" borderId="0" xfId="13" applyFont="1" applyFill="1" applyBorder="1" applyAlignment="1" applyProtection="1">
      <alignment horizontal="center" vertical="center"/>
    </xf>
    <xf numFmtId="0" fontId="2" fillId="14" borderId="0" xfId="13" applyFont="1" applyFill="1" applyBorder="1" applyAlignment="1" applyProtection="1">
      <alignment vertical="center"/>
    </xf>
    <xf numFmtId="167" fontId="89" fillId="15" borderId="11" xfId="13" applyNumberFormat="1" applyFont="1" applyFill="1" applyBorder="1" applyAlignment="1" applyProtection="1">
      <alignment horizontal="center" vertical="center"/>
      <protection locked="0"/>
    </xf>
    <xf numFmtId="0" fontId="91" fillId="14" borderId="0" xfId="13" applyNumberFormat="1" applyFont="1" applyFill="1" applyBorder="1" applyAlignment="1" applyProtection="1">
      <alignment horizontal="left" vertical="center"/>
    </xf>
    <xf numFmtId="0" fontId="2" fillId="14" borderId="0" xfId="13" applyFont="1" applyFill="1" applyBorder="1" applyAlignment="1" applyProtection="1">
      <alignment horizontal="left" vertical="center"/>
    </xf>
    <xf numFmtId="0" fontId="2" fillId="2" borderId="17" xfId="13" applyFont="1" applyFill="1" applyBorder="1" applyProtection="1"/>
    <xf numFmtId="0" fontId="2" fillId="2" borderId="19" xfId="13" applyFont="1" applyFill="1" applyBorder="1" applyProtection="1"/>
    <xf numFmtId="0" fontId="2" fillId="2" borderId="3" xfId="13" applyFont="1" applyFill="1" applyBorder="1" applyProtection="1"/>
    <xf numFmtId="0" fontId="2" fillId="2" borderId="4" xfId="13" applyFont="1" applyFill="1" applyBorder="1" applyProtection="1"/>
    <xf numFmtId="0" fontId="4" fillId="2" borderId="14" xfId="13" applyFont="1" applyFill="1" applyBorder="1" applyProtection="1"/>
    <xf numFmtId="0" fontId="2" fillId="2" borderId="16" xfId="13" applyFont="1" applyFill="1" applyBorder="1" applyProtection="1"/>
    <xf numFmtId="0" fontId="92" fillId="14" borderId="0" xfId="13" applyFont="1" applyFill="1" applyBorder="1" applyProtection="1"/>
    <xf numFmtId="0" fontId="93" fillId="14" borderId="0" xfId="13" applyFont="1" applyFill="1" applyBorder="1" applyProtection="1"/>
    <xf numFmtId="0" fontId="94" fillId="14" borderId="0" xfId="13" applyFont="1" applyFill="1" applyBorder="1" applyProtection="1"/>
    <xf numFmtId="0" fontId="95" fillId="14" borderId="0" xfId="13" applyFont="1" applyFill="1" applyBorder="1" applyProtection="1"/>
    <xf numFmtId="0" fontId="91" fillId="14" borderId="4" xfId="13" applyFont="1" applyFill="1" applyBorder="1" applyAlignment="1" applyProtection="1">
      <alignment horizontal="center"/>
    </xf>
    <xf numFmtId="0" fontId="90" fillId="14" borderId="0" xfId="13" applyFont="1" applyFill="1" applyBorder="1" applyProtection="1"/>
    <xf numFmtId="0" fontId="96" fillId="14" borderId="0" xfId="13" applyFont="1" applyFill="1" applyBorder="1" applyProtection="1"/>
    <xf numFmtId="0" fontId="96" fillId="14" borderId="15" xfId="13" applyFont="1" applyFill="1" applyBorder="1" applyProtection="1"/>
    <xf numFmtId="0" fontId="97" fillId="14" borderId="0" xfId="13" applyFont="1" applyFill="1" applyBorder="1" applyAlignment="1" applyProtection="1">
      <alignment vertical="top"/>
    </xf>
    <xf numFmtId="0" fontId="8" fillId="14" borderId="0" xfId="13" applyFont="1" applyFill="1" applyBorder="1" applyProtection="1"/>
    <xf numFmtId="0" fontId="4" fillId="14" borderId="17" xfId="13" applyFont="1" applyFill="1" applyBorder="1" applyProtection="1"/>
    <xf numFmtId="0" fontId="2" fillId="14" borderId="19" xfId="13" applyFont="1" applyFill="1" applyBorder="1" applyProtection="1"/>
    <xf numFmtId="0" fontId="98" fillId="14" borderId="3" xfId="0" applyFont="1" applyFill="1" applyBorder="1" applyAlignment="1">
      <alignment horizontal="left" vertical="center" readingOrder="1"/>
    </xf>
    <xf numFmtId="0" fontId="99" fillId="14" borderId="3" xfId="0" applyFont="1" applyFill="1" applyBorder="1" applyAlignment="1">
      <alignment horizontal="left" vertical="center" indent="2" readingOrder="1"/>
    </xf>
    <xf numFmtId="0" fontId="99" fillId="14" borderId="3" xfId="0" applyFont="1" applyFill="1" applyBorder="1" applyAlignment="1">
      <alignment horizontal="left" vertical="center" readingOrder="1"/>
    </xf>
    <xf numFmtId="0" fontId="99" fillId="14" borderId="14" xfId="0" applyFont="1" applyFill="1" applyBorder="1" applyAlignment="1">
      <alignment horizontal="left" vertical="center" readingOrder="1"/>
    </xf>
    <xf numFmtId="0" fontId="2" fillId="14" borderId="15" xfId="13" applyFont="1" applyFill="1" applyBorder="1" applyProtection="1"/>
    <xf numFmtId="0" fontId="2" fillId="14" borderId="16" xfId="13" applyFont="1" applyFill="1" applyBorder="1" applyProtection="1"/>
    <xf numFmtId="0" fontId="51" fillId="15" borderId="0" xfId="0" applyFont="1" applyFill="1" applyBorder="1" applyAlignment="1">
      <alignment wrapText="1"/>
    </xf>
    <xf numFmtId="1" fontId="0" fillId="0" borderId="0" xfId="0" applyNumberFormat="1"/>
    <xf numFmtId="0" fontId="102" fillId="0" borderId="0" xfId="0" applyFont="1" applyFill="1" applyBorder="1"/>
    <xf numFmtId="0" fontId="3" fillId="9" borderId="59" xfId="0" applyFont="1" applyFill="1" applyBorder="1" applyAlignment="1" applyProtection="1">
      <alignment vertical="center" wrapText="1"/>
    </xf>
    <xf numFmtId="0" fontId="6" fillId="9" borderId="2" xfId="0" applyFont="1" applyFill="1" applyBorder="1" applyAlignment="1" applyProtection="1">
      <alignment horizontal="center" vertical="center" wrapText="1"/>
    </xf>
    <xf numFmtId="0" fontId="6" fillId="9" borderId="59" xfId="0" applyFont="1" applyFill="1" applyBorder="1" applyAlignment="1" applyProtection="1">
      <alignment horizontal="center"/>
      <protection locked="0"/>
    </xf>
    <xf numFmtId="14" fontId="3" fillId="9" borderId="2" xfId="9" applyNumberFormat="1" applyFont="1" applyFill="1" applyBorder="1" applyAlignment="1" applyProtection="1">
      <alignment horizontal="center"/>
      <protection locked="0"/>
    </xf>
    <xf numFmtId="1" fontId="6" fillId="9" borderId="60" xfId="0" applyNumberFormat="1" applyFont="1" applyFill="1" applyBorder="1" applyAlignment="1" applyProtection="1">
      <alignment horizontal="center"/>
      <protection locked="0"/>
    </xf>
    <xf numFmtId="14" fontId="3" fillId="9" borderId="5" xfId="9" applyNumberFormat="1" applyFont="1" applyFill="1" applyBorder="1" applyAlignment="1" applyProtection="1">
      <alignment horizontal="center"/>
      <protection locked="0"/>
    </xf>
    <xf numFmtId="0" fontId="3" fillId="12" borderId="61" xfId="0" applyFont="1" applyFill="1" applyBorder="1" applyAlignment="1" applyProtection="1">
      <alignment horizontal="center"/>
    </xf>
    <xf numFmtId="0" fontId="3" fillId="12" borderId="25" xfId="0" applyFont="1" applyFill="1" applyBorder="1" applyProtection="1"/>
    <xf numFmtId="0" fontId="3" fillId="12" borderId="9" xfId="0" applyFont="1" applyFill="1" applyBorder="1" applyProtection="1"/>
    <xf numFmtId="0" fontId="3" fillId="12" borderId="46" xfId="0" applyFont="1" applyFill="1" applyBorder="1" applyProtection="1"/>
    <xf numFmtId="0" fontId="6" fillId="9" borderId="59" xfId="0" applyFont="1" applyFill="1" applyBorder="1" applyAlignment="1" applyProtection="1">
      <alignment horizontal="center" vertical="center" wrapText="1"/>
    </xf>
    <xf numFmtId="0" fontId="6" fillId="9" borderId="1" xfId="0" applyFont="1" applyFill="1" applyBorder="1" applyAlignment="1" applyProtection="1">
      <alignment horizontal="center" vertical="center" wrapText="1"/>
    </xf>
    <xf numFmtId="0" fontId="6" fillId="9" borderId="27" xfId="0" applyFont="1" applyFill="1" applyBorder="1" applyAlignment="1" applyProtection="1">
      <alignment horizontal="center" vertical="center" wrapText="1"/>
    </xf>
    <xf numFmtId="14" fontId="3" fillId="9" borderId="59" xfId="0" applyNumberFormat="1" applyFont="1" applyFill="1" applyBorder="1" applyAlignment="1" applyProtection="1">
      <alignment horizontal="center"/>
    </xf>
    <xf numFmtId="1" fontId="3" fillId="9" borderId="1" xfId="23" applyNumberFormat="1" applyFont="1" applyFill="1" applyBorder="1" applyAlignment="1" applyProtection="1">
      <alignment horizontal="center"/>
    </xf>
    <xf numFmtId="0" fontId="3" fillId="9" borderId="59" xfId="0" applyFont="1" applyFill="1" applyBorder="1" applyProtection="1"/>
    <xf numFmtId="0" fontId="3" fillId="9" borderId="2" xfId="0" applyFont="1" applyFill="1" applyBorder="1" applyProtection="1"/>
    <xf numFmtId="0" fontId="3" fillId="9" borderId="21" xfId="0" applyFont="1" applyFill="1" applyBorder="1" applyAlignment="1" applyProtection="1">
      <alignment horizontal="center"/>
    </xf>
    <xf numFmtId="0" fontId="3" fillId="9" borderId="21" xfId="0" applyFont="1" applyFill="1" applyBorder="1" applyProtection="1"/>
    <xf numFmtId="0" fontId="3" fillId="12" borderId="61" xfId="0" applyFont="1" applyFill="1" applyBorder="1" applyProtection="1"/>
    <xf numFmtId="0" fontId="3" fillId="12" borderId="28" xfId="0" applyFont="1" applyFill="1" applyBorder="1" applyProtection="1"/>
    <xf numFmtId="0" fontId="6" fillId="9" borderId="59" xfId="0" applyFont="1" applyFill="1" applyBorder="1" applyAlignment="1" applyProtection="1">
      <alignment horizontal="center" vertical="top" wrapText="1"/>
    </xf>
    <xf numFmtId="0" fontId="6" fillId="9" borderId="1" xfId="0" applyFont="1" applyFill="1" applyBorder="1" applyAlignment="1" applyProtection="1">
      <alignment horizontal="center" vertical="top" wrapText="1"/>
    </xf>
    <xf numFmtId="0" fontId="3" fillId="9" borderId="1" xfId="0" applyFont="1" applyFill="1" applyBorder="1" applyProtection="1"/>
    <xf numFmtId="38" fontId="3" fillId="9" borderId="1" xfId="23" applyNumberFormat="1" applyFont="1" applyFill="1" applyBorder="1" applyAlignment="1" applyProtection="1">
      <alignment horizontal="center"/>
    </xf>
    <xf numFmtId="38" fontId="3" fillId="9" borderId="27" xfId="22" applyNumberFormat="1" applyFont="1" applyFill="1" applyBorder="1" applyAlignment="1" applyProtection="1"/>
    <xf numFmtId="0" fontId="3" fillId="9" borderId="59" xfId="0" applyFont="1" applyFill="1" applyBorder="1" applyAlignment="1" applyProtection="1">
      <alignment horizontal="center"/>
    </xf>
    <xf numFmtId="0" fontId="3" fillId="9" borderId="1" xfId="8" applyFont="1" applyFill="1" applyBorder="1" applyAlignment="1" applyProtection="1"/>
    <xf numFmtId="38" fontId="6" fillId="9" borderId="1" xfId="12" applyNumberFormat="1" applyFont="1" applyFill="1" applyBorder="1" applyAlignment="1" applyProtection="1">
      <alignment horizontal="left" vertical="center"/>
    </xf>
    <xf numFmtId="0" fontId="3" fillId="9" borderId="1" xfId="0" applyFont="1" applyFill="1" applyBorder="1" applyAlignment="1" applyProtection="1">
      <alignment horizontal="left"/>
    </xf>
    <xf numFmtId="0" fontId="3" fillId="9" borderId="60" xfId="0" applyFont="1" applyFill="1" applyBorder="1" applyAlignment="1" applyProtection="1">
      <alignment horizontal="center"/>
    </xf>
    <xf numFmtId="38" fontId="6" fillId="9" borderId="29" xfId="12" applyNumberFormat="1" applyFont="1" applyFill="1" applyBorder="1" applyAlignment="1" applyProtection="1">
      <alignment horizontal="left" vertical="center"/>
    </xf>
    <xf numFmtId="0" fontId="6" fillId="9" borderId="61" xfId="8" applyFont="1" applyFill="1" applyBorder="1" applyAlignment="1" applyProtection="1"/>
    <xf numFmtId="0" fontId="6" fillId="9" borderId="25" xfId="8" applyFont="1" applyFill="1" applyBorder="1" applyAlignment="1" applyProtection="1"/>
    <xf numFmtId="0" fontId="6" fillId="9" borderId="21" xfId="8" applyFont="1" applyFill="1" applyBorder="1" applyAlignment="1" applyProtection="1"/>
    <xf numFmtId="38" fontId="6" fillId="9" borderId="28" xfId="7" applyNumberFormat="1" applyFont="1" applyFill="1" applyBorder="1" applyAlignment="1" applyProtection="1"/>
    <xf numFmtId="40" fontId="6" fillId="9" borderId="47" xfId="8" applyNumberFormat="1" applyFont="1" applyFill="1" applyBorder="1" applyAlignment="1" applyProtection="1"/>
    <xf numFmtId="0" fontId="3" fillId="12" borderId="36" xfId="0" applyFont="1" applyFill="1" applyBorder="1"/>
    <xf numFmtId="0" fontId="3" fillId="12" borderId="9" xfId="0" applyFont="1" applyFill="1" applyBorder="1"/>
    <xf numFmtId="0" fontId="3" fillId="12" borderId="28" xfId="0" applyFont="1" applyFill="1" applyBorder="1"/>
    <xf numFmtId="3" fontId="102" fillId="0" borderId="0" xfId="0" applyNumberFormat="1" applyFont="1" applyFill="1" applyBorder="1"/>
    <xf numFmtId="1" fontId="51" fillId="0" borderId="0" xfId="0" applyNumberFormat="1" applyFont="1"/>
    <xf numFmtId="1" fontId="51" fillId="0" borderId="0" xfId="0" applyNumberFormat="1" applyFont="1" applyFill="1"/>
    <xf numFmtId="1" fontId="51" fillId="15" borderId="18" xfId="0" applyNumberFormat="1" applyFont="1" applyFill="1" applyBorder="1"/>
    <xf numFmtId="0" fontId="51" fillId="15" borderId="24" xfId="0" applyFont="1" applyFill="1" applyBorder="1"/>
    <xf numFmtId="0" fontId="23" fillId="22" borderId="29" xfId="12" applyFont="1" applyFill="1" applyBorder="1"/>
    <xf numFmtId="0" fontId="23" fillId="15" borderId="0" xfId="12" applyFont="1" applyFill="1" applyBorder="1"/>
    <xf numFmtId="1" fontId="23" fillId="15" borderId="0" xfId="12" applyNumberFormat="1" applyFont="1" applyFill="1" applyBorder="1" applyAlignment="1">
      <alignment horizontal="center"/>
    </xf>
    <xf numFmtId="1" fontId="23" fillId="15" borderId="30" xfId="12" applyNumberFormat="1" applyFont="1" applyFill="1" applyBorder="1"/>
    <xf numFmtId="3" fontId="24" fillId="23" borderId="1" xfId="12" applyNumberFormat="1" applyFont="1" applyFill="1" applyBorder="1"/>
    <xf numFmtId="0" fontId="24" fillId="15" borderId="1" xfId="12" applyFont="1" applyFill="1" applyBorder="1" applyAlignment="1">
      <alignment horizontal="center"/>
    </xf>
    <xf numFmtId="3" fontId="23" fillId="22" borderId="1" xfId="12" applyNumberFormat="1" applyFont="1" applyFill="1" applyBorder="1"/>
    <xf numFmtId="0" fontId="23" fillId="22" borderId="1" xfId="12" applyFont="1" applyFill="1" applyBorder="1"/>
    <xf numFmtId="0" fontId="24" fillId="15" borderId="0" xfId="12" applyFont="1" applyFill="1" applyBorder="1"/>
    <xf numFmtId="1" fontId="24" fillId="15" borderId="0" xfId="12" applyNumberFormat="1" applyFont="1" applyFill="1" applyBorder="1"/>
    <xf numFmtId="0" fontId="24" fillId="15" borderId="0" xfId="12" applyFont="1" applyFill="1" applyBorder="1" applyAlignment="1">
      <alignment horizontal="center"/>
    </xf>
    <xf numFmtId="3" fontId="23" fillId="15" borderId="30" xfId="12" applyNumberFormat="1" applyFont="1" applyFill="1" applyBorder="1"/>
    <xf numFmtId="0" fontId="23" fillId="22" borderId="13" xfId="12" applyFont="1" applyFill="1" applyBorder="1"/>
    <xf numFmtId="3" fontId="24" fillId="15" borderId="25" xfId="2" applyNumberFormat="1" applyFont="1" applyFill="1" applyBorder="1"/>
    <xf numFmtId="3" fontId="24" fillId="15" borderId="21" xfId="2" applyNumberFormat="1" applyFont="1" applyFill="1" applyBorder="1"/>
    <xf numFmtId="3" fontId="23" fillId="15" borderId="1" xfId="21" applyNumberFormat="1" applyFont="1" applyFill="1" applyBorder="1" applyAlignment="1">
      <alignment horizontal="center"/>
    </xf>
    <xf numFmtId="3" fontId="23" fillId="22" borderId="1" xfId="2" applyNumberFormat="1" applyFont="1" applyFill="1" applyBorder="1"/>
    <xf numFmtId="0" fontId="23" fillId="22" borderId="12" xfId="12" applyFont="1" applyFill="1" applyBorder="1"/>
    <xf numFmtId="0" fontId="24" fillId="15" borderId="2" xfId="12" applyFont="1" applyFill="1" applyBorder="1"/>
    <xf numFmtId="0" fontId="24" fillId="15" borderId="25" xfId="12" applyFont="1" applyFill="1" applyBorder="1"/>
    <xf numFmtId="1" fontId="24" fillId="15" borderId="25" xfId="2" applyNumberFormat="1" applyFont="1" applyFill="1" applyBorder="1"/>
    <xf numFmtId="3" fontId="23" fillId="15" borderId="25" xfId="21" applyNumberFormat="1" applyFont="1" applyFill="1" applyBorder="1" applyAlignment="1">
      <alignment horizontal="center"/>
    </xf>
    <xf numFmtId="3" fontId="23" fillId="15" borderId="21" xfId="2" applyNumberFormat="1" applyFont="1" applyFill="1" applyBorder="1"/>
    <xf numFmtId="1" fontId="24" fillId="15" borderId="0" xfId="2" applyNumberFormat="1" applyFont="1" applyFill="1" applyBorder="1"/>
    <xf numFmtId="3" fontId="23" fillId="22" borderId="30" xfId="2" applyNumberFormat="1" applyFont="1" applyFill="1" applyBorder="1"/>
    <xf numFmtId="1" fontId="24" fillId="15" borderId="1" xfId="2" applyNumberFormat="1" applyFont="1" applyFill="1" applyBorder="1"/>
    <xf numFmtId="0" fontId="24" fillId="15" borderId="1" xfId="12" applyFont="1" applyFill="1" applyBorder="1"/>
    <xf numFmtId="3" fontId="23" fillId="22" borderId="30" xfId="12" applyNumberFormat="1" applyFont="1" applyFill="1" applyBorder="1"/>
    <xf numFmtId="1" fontId="24" fillId="15" borderId="1" xfId="12" applyNumberFormat="1" applyFont="1" applyFill="1" applyBorder="1"/>
    <xf numFmtId="0" fontId="23" fillId="15" borderId="0" xfId="12" applyFont="1" applyFill="1" applyBorder="1" applyAlignment="1">
      <alignment horizontal="left"/>
    </xf>
    <xf numFmtId="0" fontId="24" fillId="15" borderId="0" xfId="12" applyFont="1" applyFill="1" applyBorder="1" applyAlignment="1">
      <alignment horizontal="center" vertical="center" wrapText="1"/>
    </xf>
    <xf numFmtId="0" fontId="23" fillId="15" borderId="0" xfId="12" applyFont="1" applyFill="1" applyBorder="1" applyAlignment="1">
      <alignment horizontal="left" wrapText="1"/>
    </xf>
    <xf numFmtId="0" fontId="23" fillId="22" borderId="1" xfId="12" applyFont="1" applyFill="1" applyBorder="1" applyAlignment="1">
      <alignment horizontal="right"/>
    </xf>
    <xf numFmtId="3" fontId="23" fillId="15" borderId="29" xfId="21" applyNumberFormat="1" applyFont="1" applyFill="1" applyBorder="1" applyAlignment="1">
      <alignment horizontal="center"/>
    </xf>
    <xf numFmtId="3" fontId="23" fillId="15" borderId="13" xfId="21" applyNumberFormat="1" applyFont="1" applyFill="1" applyBorder="1" applyAlignment="1">
      <alignment horizontal="center"/>
    </xf>
    <xf numFmtId="0" fontId="23" fillId="15" borderId="0" xfId="12" applyFont="1" applyFill="1" applyBorder="1" applyAlignment="1"/>
    <xf numFmtId="0" fontId="23" fillId="22" borderId="12" xfId="12" applyFont="1" applyFill="1" applyBorder="1" applyAlignment="1">
      <alignment horizontal="right"/>
    </xf>
    <xf numFmtId="0" fontId="23" fillId="22" borderId="1" xfId="12" applyFont="1" applyFill="1" applyBorder="1" applyAlignment="1">
      <alignment vertical="center"/>
    </xf>
    <xf numFmtId="0" fontId="23" fillId="22" borderId="1" xfId="12" applyFont="1" applyFill="1" applyBorder="1" applyAlignment="1">
      <alignment horizontal="right" vertical="center"/>
    </xf>
    <xf numFmtId="0" fontId="23" fillId="22" borderId="12" xfId="12" applyFont="1" applyFill="1" applyBorder="1" applyAlignment="1">
      <alignment horizontal="right" vertical="center"/>
    </xf>
    <xf numFmtId="0" fontId="24" fillId="15" borderId="0" xfId="12" applyFont="1" applyFill="1" applyBorder="1" applyAlignment="1">
      <alignment vertical="center" wrapText="1"/>
    </xf>
    <xf numFmtId="0" fontId="23" fillId="15" borderId="0" xfId="12" applyFont="1" applyFill="1" applyBorder="1" applyAlignment="1">
      <alignment wrapText="1"/>
    </xf>
    <xf numFmtId="0" fontId="23" fillId="22" borderId="12" xfId="12" applyFont="1" applyFill="1" applyBorder="1" applyAlignment="1">
      <alignment horizontal="left" vertical="center"/>
    </xf>
    <xf numFmtId="0" fontId="23" fillId="22" borderId="12" xfId="12" applyFont="1" applyFill="1" applyBorder="1" applyAlignment="1">
      <alignment horizontal="left"/>
    </xf>
    <xf numFmtId="1" fontId="24" fillId="15" borderId="2" xfId="12" applyNumberFormat="1" applyFont="1" applyFill="1" applyBorder="1"/>
    <xf numFmtId="1" fontId="24" fillId="15" borderId="25" xfId="12" applyNumberFormat="1" applyFont="1" applyFill="1" applyBorder="1"/>
    <xf numFmtId="3" fontId="23" fillId="22" borderId="21" xfId="12" applyNumberFormat="1" applyFont="1" applyFill="1" applyBorder="1"/>
    <xf numFmtId="0" fontId="24" fillId="15" borderId="0" xfId="12" applyFont="1" applyFill="1" applyBorder="1" applyAlignment="1">
      <alignment wrapText="1"/>
    </xf>
    <xf numFmtId="0" fontId="6" fillId="22" borderId="12" xfId="12" applyFont="1" applyFill="1" applyBorder="1"/>
    <xf numFmtId="1" fontId="3" fillId="15" borderId="0" xfId="12" applyNumberFormat="1" applyFont="1" applyFill="1" applyBorder="1"/>
    <xf numFmtId="2" fontId="23" fillId="15" borderId="0" xfId="21" applyNumberFormat="1" applyFont="1" applyFill="1" applyBorder="1" applyAlignment="1">
      <alignment horizontal="center"/>
    </xf>
    <xf numFmtId="1" fontId="3" fillId="15" borderId="25" xfId="12" applyNumberFormat="1" applyFont="1" applyFill="1" applyBorder="1"/>
    <xf numFmtId="2" fontId="23" fillId="15" borderId="21" xfId="21" applyNumberFormat="1" applyFont="1" applyFill="1" applyBorder="1" applyAlignment="1">
      <alignment horizontal="center"/>
    </xf>
    <xf numFmtId="3" fontId="6" fillId="22" borderId="1" xfId="12" applyNumberFormat="1" applyFont="1" applyFill="1" applyBorder="1"/>
    <xf numFmtId="0" fontId="3" fillId="15" borderId="31" xfId="12" applyFont="1" applyFill="1" applyBorder="1"/>
    <xf numFmtId="1" fontId="3" fillId="15" borderId="15" xfId="12" applyNumberFormat="1" applyFont="1" applyFill="1" applyBorder="1"/>
    <xf numFmtId="1" fontId="3" fillId="15" borderId="31" xfId="12" applyNumberFormat="1" applyFont="1" applyFill="1" applyBorder="1"/>
    <xf numFmtId="1" fontId="0" fillId="0" borderId="0" xfId="0" applyNumberFormat="1" applyFill="1"/>
    <xf numFmtId="0" fontId="31" fillId="15" borderId="1" xfId="11" applyFont="1" applyFill="1" applyBorder="1"/>
    <xf numFmtId="0" fontId="24" fillId="0" borderId="30" xfId="0" applyFont="1" applyFill="1" applyBorder="1" applyAlignment="1">
      <alignment wrapText="1"/>
    </xf>
    <xf numFmtId="1" fontId="23" fillId="14" borderId="1" xfId="2" applyNumberFormat="1" applyFont="1" applyFill="1" applyBorder="1"/>
    <xf numFmtId="1" fontId="24" fillId="14" borderId="1" xfId="2" applyNumberFormat="1" applyFont="1" applyFill="1" applyBorder="1"/>
    <xf numFmtId="3" fontId="6" fillId="11" borderId="27" xfId="7" applyFont="1" applyFill="1" applyBorder="1" applyAlignment="1" applyProtection="1"/>
    <xf numFmtId="4" fontId="6" fillId="11" borderId="63" xfId="7" applyNumberFormat="1" applyFont="1" applyFill="1" applyBorder="1" applyAlignment="1" applyProtection="1"/>
    <xf numFmtId="38" fontId="6" fillId="11" borderId="27" xfId="7" applyNumberFormat="1" applyFont="1" applyFill="1" applyBorder="1" applyAlignment="1" applyProtection="1"/>
    <xf numFmtId="3" fontId="3" fillId="0" borderId="27" xfId="22" applyFont="1" applyFill="1" applyBorder="1" applyAlignment="1" applyProtection="1"/>
    <xf numFmtId="3" fontId="3" fillId="9" borderId="1" xfId="0" applyNumberFormat="1" applyFont="1" applyFill="1" applyBorder="1" applyAlignment="1" applyProtection="1">
      <protection locked="0"/>
    </xf>
    <xf numFmtId="40" fontId="3" fillId="15" borderId="1" xfId="11" applyNumberFormat="1" applyFont="1" applyFill="1" applyBorder="1"/>
    <xf numFmtId="40" fontId="3" fillId="0" borderId="1" xfId="11" applyNumberFormat="1" applyFont="1" applyFill="1" applyBorder="1"/>
    <xf numFmtId="3" fontId="24" fillId="15" borderId="25" xfId="2" applyNumberFormat="1" applyFont="1" applyFill="1" applyBorder="1" applyProtection="1">
      <protection locked="0"/>
    </xf>
    <xf numFmtId="3" fontId="24" fillId="15" borderId="1" xfId="2" applyNumberFormat="1" applyFont="1" applyFill="1" applyBorder="1" applyProtection="1">
      <protection locked="0"/>
    </xf>
    <xf numFmtId="1" fontId="24" fillId="15" borderId="1" xfId="2" applyNumberFormat="1" applyFont="1" applyFill="1" applyBorder="1" applyProtection="1">
      <protection locked="0"/>
    </xf>
    <xf numFmtId="1" fontId="24" fillId="15" borderId="1" xfId="12" applyNumberFormat="1" applyFont="1" applyFill="1" applyBorder="1" applyProtection="1">
      <protection locked="0"/>
    </xf>
    <xf numFmtId="1" fontId="24" fillId="15" borderId="21" xfId="2" applyNumberFormat="1" applyFont="1" applyFill="1" applyBorder="1" applyProtection="1">
      <protection locked="0"/>
    </xf>
    <xf numFmtId="173" fontId="24" fillId="22" borderId="1" xfId="11" applyNumberFormat="1" applyFont="1" applyFill="1" applyBorder="1"/>
    <xf numFmtId="40" fontId="24" fillId="0" borderId="1" xfId="11" applyNumberFormat="1" applyFont="1" applyFill="1" applyBorder="1" applyProtection="1">
      <protection locked="0"/>
    </xf>
    <xf numFmtId="0" fontId="32" fillId="15" borderId="0" xfId="12" applyFont="1" applyFill="1" applyBorder="1" applyAlignment="1">
      <alignment horizontal="center" vertical="center"/>
    </xf>
    <xf numFmtId="0" fontId="23" fillId="0" borderId="1" xfId="11" applyFont="1" applyFill="1" applyBorder="1"/>
    <xf numFmtId="173" fontId="24" fillId="0" borderId="1" xfId="11" applyNumberFormat="1" applyFont="1" applyFill="1" applyBorder="1"/>
    <xf numFmtId="0" fontId="107" fillId="0" borderId="66" xfId="0" applyFont="1" applyBorder="1" applyAlignment="1" applyProtection="1">
      <alignment horizontal="left" indent="4"/>
    </xf>
    <xf numFmtId="0" fontId="107" fillId="0" borderId="66" xfId="0" applyFont="1" applyBorder="1" applyAlignment="1" applyProtection="1">
      <alignment wrapText="1"/>
    </xf>
    <xf numFmtId="2" fontId="108" fillId="0" borderId="66" xfId="13" applyNumberFormat="1" applyFont="1" applyBorder="1" applyProtection="1"/>
    <xf numFmtId="0" fontId="107" fillId="0" borderId="66" xfId="13" applyFont="1" applyBorder="1" applyAlignment="1" applyProtection="1">
      <alignment wrapText="1"/>
    </xf>
    <xf numFmtId="2" fontId="107" fillId="0" borderId="66" xfId="13" applyNumberFormat="1" applyFont="1" applyBorder="1" applyAlignment="1" applyProtection="1">
      <alignment wrapText="1"/>
    </xf>
    <xf numFmtId="1" fontId="107" fillId="0" borderId="66" xfId="0" applyNumberFormat="1" applyFont="1" applyBorder="1" applyAlignment="1" applyProtection="1">
      <alignment wrapText="1"/>
    </xf>
    <xf numFmtId="1" fontId="108" fillId="0" borderId="66" xfId="0" applyNumberFormat="1" applyFont="1" applyBorder="1" applyProtection="1"/>
    <xf numFmtId="0" fontId="107" fillId="0" borderId="13" xfId="0" applyFont="1" applyBorder="1" applyAlignment="1" applyProtection="1">
      <alignment horizontal="left" indent="4"/>
    </xf>
    <xf numFmtId="0" fontId="107" fillId="0" borderId="13" xfId="0" applyFont="1" applyBorder="1" applyAlignment="1" applyProtection="1">
      <alignment wrapText="1"/>
    </xf>
    <xf numFmtId="2" fontId="108" fillId="0" borderId="13" xfId="13" applyNumberFormat="1" applyFont="1" applyBorder="1" applyProtection="1"/>
    <xf numFmtId="0" fontId="107" fillId="0" borderId="13" xfId="13" applyFont="1" applyBorder="1" applyAlignment="1" applyProtection="1">
      <alignment wrapText="1"/>
    </xf>
    <xf numFmtId="2" fontId="107" fillId="0" borderId="13" xfId="13" applyNumberFormat="1" applyFont="1" applyBorder="1" applyAlignment="1" applyProtection="1">
      <alignment wrapText="1"/>
    </xf>
    <xf numFmtId="1" fontId="107" fillId="0" borderId="13" xfId="0" applyNumberFormat="1" applyFont="1" applyBorder="1" applyAlignment="1" applyProtection="1">
      <alignment wrapText="1"/>
    </xf>
    <xf numFmtId="1" fontId="108" fillId="0" borderId="13" xfId="0" applyNumberFormat="1" applyFont="1" applyBorder="1" applyProtection="1"/>
    <xf numFmtId="0" fontId="105" fillId="23" borderId="32" xfId="0" applyFont="1" applyFill="1" applyBorder="1" applyProtection="1"/>
    <xf numFmtId="0" fontId="107" fillId="23" borderId="15" xfId="0" applyFont="1" applyFill="1" applyBorder="1" applyAlignment="1" applyProtection="1">
      <alignment wrapText="1"/>
    </xf>
    <xf numFmtId="171" fontId="107" fillId="23" borderId="15" xfId="0" applyNumberFormat="1" applyFont="1" applyFill="1" applyBorder="1" applyAlignment="1" applyProtection="1">
      <alignment wrapText="1"/>
    </xf>
    <xf numFmtId="171" fontId="108" fillId="23" borderId="33" xfId="0" applyNumberFormat="1" applyFont="1" applyFill="1" applyBorder="1" applyProtection="1"/>
    <xf numFmtId="0" fontId="108" fillId="0" borderId="66" xfId="0" applyFont="1" applyBorder="1" applyProtection="1"/>
    <xf numFmtId="0" fontId="108" fillId="0" borderId="66" xfId="13" applyFont="1" applyBorder="1" applyProtection="1"/>
    <xf numFmtId="0" fontId="108" fillId="0" borderId="13" xfId="0" applyFont="1" applyBorder="1" applyProtection="1"/>
    <xf numFmtId="0" fontId="108" fillId="0" borderId="13" xfId="13" applyFont="1" applyBorder="1" applyProtection="1"/>
    <xf numFmtId="2" fontId="108" fillId="0" borderId="66" xfId="0" applyNumberFormat="1" applyFont="1" applyBorder="1" applyProtection="1"/>
    <xf numFmtId="2" fontId="108" fillId="0" borderId="13" xfId="0" applyNumberFormat="1" applyFont="1" applyBorder="1" applyProtection="1"/>
    <xf numFmtId="0" fontId="105" fillId="22" borderId="67" xfId="0" applyFont="1" applyFill="1" applyBorder="1" applyProtection="1"/>
    <xf numFmtId="0" fontId="107" fillId="22" borderId="18" xfId="0" applyFont="1" applyFill="1" applyBorder="1" applyAlignment="1" applyProtection="1">
      <alignment wrapText="1"/>
    </xf>
    <xf numFmtId="171" fontId="107" fillId="22" borderId="18" xfId="0" applyNumberFormat="1" applyFont="1" applyFill="1" applyBorder="1" applyAlignment="1" applyProtection="1">
      <alignment wrapText="1"/>
    </xf>
    <xf numFmtId="171" fontId="109" fillId="22" borderId="68" xfId="0" applyNumberFormat="1" applyFont="1" applyFill="1" applyBorder="1" applyProtection="1"/>
    <xf numFmtId="0" fontId="107" fillId="14" borderId="2" xfId="0" applyFont="1" applyFill="1" applyBorder="1" applyAlignment="1" applyProtection="1">
      <alignment horizontal="left" indent="4"/>
    </xf>
    <xf numFmtId="0" fontId="110" fillId="14" borderId="25" xfId="0" applyFont="1" applyFill="1" applyBorder="1" applyProtection="1"/>
    <xf numFmtId="10" fontId="110" fillId="14" borderId="25" xfId="0" applyNumberFormat="1" applyFont="1" applyFill="1" applyBorder="1" applyProtection="1"/>
    <xf numFmtId="171" fontId="110" fillId="14" borderId="25" xfId="0" applyNumberFormat="1" applyFont="1" applyFill="1" applyBorder="1" applyProtection="1"/>
    <xf numFmtId="171" fontId="108" fillId="14" borderId="1" xfId="0" applyNumberFormat="1" applyFont="1" applyFill="1" applyBorder="1" applyProtection="1"/>
    <xf numFmtId="0" fontId="107" fillId="14" borderId="20" xfId="0" applyFont="1" applyFill="1" applyBorder="1" applyAlignment="1" applyProtection="1">
      <alignment horizontal="left" indent="4"/>
    </xf>
    <xf numFmtId="0" fontId="110" fillId="14" borderId="9" xfId="0" applyFont="1" applyFill="1" applyBorder="1" applyProtection="1"/>
    <xf numFmtId="10" fontId="110" fillId="14" borderId="9" xfId="0" applyNumberFormat="1" applyFont="1" applyFill="1" applyBorder="1" applyProtection="1"/>
    <xf numFmtId="171" fontId="110" fillId="14" borderId="2" xfId="0" applyNumberFormat="1" applyFont="1" applyFill="1" applyBorder="1" applyProtection="1"/>
    <xf numFmtId="171" fontId="108" fillId="14" borderId="10" xfId="0" applyNumberFormat="1" applyFont="1" applyFill="1" applyBorder="1" applyProtection="1"/>
    <xf numFmtId="0" fontId="107" fillId="14" borderId="20" xfId="0" applyFont="1" applyFill="1" applyBorder="1" applyAlignment="1" applyProtection="1">
      <alignment horizontal="left" indent="1"/>
    </xf>
    <xf numFmtId="171" fontId="110" fillId="14" borderId="20" xfId="0" applyNumberFormat="1" applyFont="1" applyFill="1" applyBorder="1" applyProtection="1"/>
    <xf numFmtId="0" fontId="111" fillId="14" borderId="20" xfId="0" applyFont="1" applyFill="1" applyBorder="1" applyAlignment="1" applyProtection="1">
      <alignment horizontal="left" indent="3"/>
    </xf>
    <xf numFmtId="171" fontId="109" fillId="14" borderId="10" xfId="0" applyNumberFormat="1" applyFont="1" applyFill="1" applyBorder="1" applyProtection="1"/>
    <xf numFmtId="0" fontId="114" fillId="0" borderId="0" xfId="0" applyFont="1" applyAlignment="1">
      <alignment horizontal="left"/>
    </xf>
    <xf numFmtId="0" fontId="114" fillId="0" borderId="0" xfId="0" applyFont="1" applyAlignment="1">
      <alignment horizontal="center"/>
    </xf>
    <xf numFmtId="0" fontId="114" fillId="0" borderId="0" xfId="0" applyFont="1" applyAlignment="1">
      <alignment horizontal="right"/>
    </xf>
    <xf numFmtId="49" fontId="114" fillId="0" borderId="9" xfId="0" applyNumberFormat="1" applyFont="1" applyBorder="1" applyAlignment="1">
      <alignment horizontal="left"/>
    </xf>
    <xf numFmtId="0" fontId="114" fillId="0" borderId="9" xfId="0" applyFont="1" applyBorder="1" applyAlignment="1">
      <alignment horizontal="center"/>
    </xf>
    <xf numFmtId="0" fontId="115" fillId="0" borderId="0" xfId="0" applyFont="1"/>
    <xf numFmtId="0" fontId="110" fillId="0" borderId="0" xfId="0" applyFont="1"/>
    <xf numFmtId="0" fontId="116" fillId="0" borderId="1" xfId="0" applyFont="1" applyFill="1" applyBorder="1" applyAlignment="1">
      <alignment horizontal="centerContinuous"/>
    </xf>
    <xf numFmtId="0" fontId="116" fillId="0" borderId="1" xfId="0" applyFont="1" applyFill="1" applyBorder="1" applyAlignment="1">
      <alignment horizontal="center"/>
    </xf>
    <xf numFmtId="0" fontId="117" fillId="0" borderId="0" xfId="0" applyFont="1"/>
    <xf numFmtId="0" fontId="116" fillId="0" borderId="0" xfId="0" applyFont="1" applyAlignment="1">
      <alignment horizontal="center"/>
    </xf>
    <xf numFmtId="183" fontId="119" fillId="0" borderId="0" xfId="2" applyNumberFormat="1" applyFont="1"/>
    <xf numFmtId="0" fontId="116" fillId="0" borderId="0" xfId="0" applyFont="1"/>
    <xf numFmtId="183" fontId="120" fillId="0" borderId="0" xfId="2" applyNumberFormat="1" applyFont="1"/>
    <xf numFmtId="183" fontId="121" fillId="0" borderId="0" xfId="2" applyNumberFormat="1" applyFont="1"/>
    <xf numFmtId="0" fontId="122" fillId="0" borderId="0" xfId="0" applyFont="1"/>
    <xf numFmtId="183" fontId="124" fillId="0" borderId="0" xfId="2" applyNumberFormat="1" applyFont="1"/>
    <xf numFmtId="0" fontId="123" fillId="0" borderId="0" xfId="0" applyFont="1" applyAlignment="1">
      <alignment horizontal="left" indent="4"/>
    </xf>
    <xf numFmtId="0" fontId="110" fillId="0" borderId="0" xfId="0" applyFont="1" applyFill="1"/>
    <xf numFmtId="183" fontId="110" fillId="0" borderId="0" xfId="0" applyNumberFormat="1" applyFont="1"/>
    <xf numFmtId="0" fontId="123" fillId="0" borderId="0" xfId="0" applyFont="1" applyAlignment="1">
      <alignment horizontal="right"/>
    </xf>
    <xf numFmtId="0" fontId="123" fillId="0" borderId="0" xfId="0" applyFont="1"/>
    <xf numFmtId="183" fontId="123" fillId="0" borderId="0" xfId="0" applyNumberFormat="1" applyFont="1"/>
    <xf numFmtId="183" fontId="115" fillId="0" borderId="25" xfId="0" applyNumberFormat="1" applyFont="1" applyBorder="1"/>
    <xf numFmtId="183" fontId="122" fillId="0" borderId="0" xfId="0" applyNumberFormat="1" applyFont="1"/>
    <xf numFmtId="183" fontId="125" fillId="0" borderId="0" xfId="2" applyNumberFormat="1" applyFont="1"/>
    <xf numFmtId="183" fontId="115" fillId="0" borderId="0" xfId="0" applyNumberFormat="1" applyFont="1"/>
    <xf numFmtId="183" fontId="117" fillId="0" borderId="0" xfId="0" applyNumberFormat="1" applyFont="1"/>
    <xf numFmtId="9" fontId="110" fillId="0" borderId="0" xfId="0" applyNumberFormat="1" applyFont="1"/>
    <xf numFmtId="0" fontId="110" fillId="28" borderId="0" xfId="0" applyFont="1" applyFill="1"/>
    <xf numFmtId="0" fontId="110" fillId="0" borderId="0" xfId="0" applyFont="1" applyAlignment="1">
      <alignment wrapText="1"/>
    </xf>
    <xf numFmtId="0" fontId="115" fillId="23" borderId="0" xfId="0" applyFont="1" applyFill="1"/>
    <xf numFmtId="0" fontId="110" fillId="23" borderId="0" xfId="0" applyFont="1" applyFill="1"/>
    <xf numFmtId="183" fontId="118" fillId="23" borderId="0" xfId="2" applyNumberFormat="1" applyFont="1" applyFill="1"/>
    <xf numFmtId="0" fontId="0" fillId="17" borderId="17" xfId="0" applyFill="1" applyBorder="1" applyProtection="1"/>
    <xf numFmtId="0" fontId="0" fillId="17" borderId="18" xfId="0" applyFill="1" applyBorder="1" applyProtection="1"/>
    <xf numFmtId="0" fontId="0" fillId="17" borderId="19" xfId="0" applyFill="1" applyBorder="1" applyProtection="1"/>
    <xf numFmtId="0" fontId="0" fillId="17" borderId="3" xfId="0" applyFill="1" applyBorder="1" applyProtection="1"/>
    <xf numFmtId="0" fontId="0" fillId="17" borderId="4" xfId="0" applyFill="1" applyBorder="1" applyProtection="1"/>
    <xf numFmtId="0" fontId="103" fillId="17" borderId="0" xfId="0" applyFont="1" applyFill="1" applyBorder="1" applyAlignment="1" applyProtection="1">
      <alignment horizontal="center"/>
    </xf>
    <xf numFmtId="0" fontId="4" fillId="17" borderId="0" xfId="0" applyFont="1" applyFill="1" applyBorder="1" applyProtection="1"/>
    <xf numFmtId="0" fontId="4" fillId="17" borderId="0" xfId="0" applyFont="1" applyFill="1" applyBorder="1" applyAlignment="1" applyProtection="1">
      <alignment horizontal="left"/>
    </xf>
    <xf numFmtId="49" fontId="4" fillId="17" borderId="9" xfId="0" applyNumberFormat="1" applyFont="1" applyFill="1" applyBorder="1" applyProtection="1"/>
    <xf numFmtId="0" fontId="89" fillId="17" borderId="9" xfId="0" applyFont="1" applyFill="1" applyBorder="1" applyProtection="1"/>
    <xf numFmtId="0" fontId="89" fillId="17" borderId="9" xfId="0" applyFont="1" applyFill="1" applyBorder="1" applyAlignment="1" applyProtection="1">
      <alignment horizontal="center" vertical="center"/>
    </xf>
    <xf numFmtId="0" fontId="0" fillId="17" borderId="0" xfId="0" applyFill="1" applyBorder="1" applyProtection="1"/>
    <xf numFmtId="0" fontId="0" fillId="17" borderId="0" xfId="0" applyFill="1" applyBorder="1" applyAlignment="1" applyProtection="1">
      <alignment horizontal="center" vertical="center"/>
    </xf>
    <xf numFmtId="0" fontId="4" fillId="17" borderId="9" xfId="0" applyNumberFormat="1" applyFont="1" applyFill="1" applyBorder="1" applyAlignment="1" applyProtection="1">
      <alignment horizontal="center"/>
    </xf>
    <xf numFmtId="49" fontId="104" fillId="17" borderId="0" xfId="0" applyNumberFormat="1" applyFont="1" applyFill="1" applyBorder="1" applyAlignment="1" applyProtection="1">
      <alignment horizontal="center"/>
    </xf>
    <xf numFmtId="49" fontId="4" fillId="17" borderId="0" xfId="0" applyNumberFormat="1" applyFont="1" applyFill="1" applyBorder="1" applyAlignment="1" applyProtection="1">
      <alignment horizontal="left"/>
    </xf>
    <xf numFmtId="167" fontId="4" fillId="17" borderId="9" xfId="0" applyNumberFormat="1" applyFont="1" applyFill="1" applyBorder="1" applyAlignment="1" applyProtection="1">
      <alignment horizontal="center"/>
    </xf>
    <xf numFmtId="0" fontId="0" fillId="17" borderId="0" xfId="0" applyFill="1" applyBorder="1" applyAlignment="1" applyProtection="1">
      <alignment horizontal="center" vertical="center" wrapText="1"/>
    </xf>
    <xf numFmtId="167" fontId="89" fillId="17" borderId="0" xfId="0" applyNumberFormat="1" applyFont="1" applyFill="1" applyBorder="1" applyAlignment="1" applyProtection="1">
      <alignment horizontal="center"/>
    </xf>
    <xf numFmtId="0" fontId="92" fillId="17" borderId="0" xfId="0" applyFont="1" applyFill="1" applyBorder="1" applyProtection="1"/>
    <xf numFmtId="0" fontId="0" fillId="17" borderId="14" xfId="0" applyFill="1" applyBorder="1" applyProtection="1"/>
    <xf numFmtId="0" fontId="12" fillId="17" borderId="0" xfId="0" applyFont="1" applyFill="1" applyBorder="1" applyProtection="1"/>
    <xf numFmtId="0" fontId="0" fillId="17" borderId="15" xfId="0" applyFill="1" applyBorder="1" applyProtection="1"/>
    <xf numFmtId="0" fontId="0" fillId="17" borderId="16" xfId="0" applyFill="1" applyBorder="1" applyProtection="1"/>
    <xf numFmtId="0" fontId="109" fillId="23" borderId="29" xfId="0" applyFont="1" applyFill="1" applyBorder="1" applyAlignment="1" applyProtection="1">
      <alignment horizontal="center" vertical="center"/>
    </xf>
    <xf numFmtId="0" fontId="109" fillId="23" borderId="29" xfId="0" applyFont="1" applyFill="1" applyBorder="1" applyAlignment="1" applyProtection="1">
      <alignment horizontal="center" wrapText="1"/>
    </xf>
    <xf numFmtId="0" fontId="105" fillId="14" borderId="64" xfId="0" applyFont="1" applyFill="1" applyBorder="1" applyProtection="1"/>
    <xf numFmtId="0" fontId="107" fillId="14" borderId="55" xfId="0" applyFont="1" applyFill="1" applyBorder="1" applyAlignment="1" applyProtection="1">
      <alignment wrapText="1"/>
    </xf>
    <xf numFmtId="171" fontId="107" fillId="14" borderId="55" xfId="0" applyNumberFormat="1" applyFont="1" applyFill="1" applyBorder="1" applyAlignment="1" applyProtection="1">
      <alignment wrapText="1"/>
    </xf>
    <xf numFmtId="171" fontId="108" fillId="14" borderId="65" xfId="0" applyNumberFormat="1" applyFont="1" applyFill="1" applyBorder="1" applyProtection="1"/>
    <xf numFmtId="0" fontId="105" fillId="14" borderId="32" xfId="0" applyFont="1" applyFill="1" applyBorder="1" applyProtection="1"/>
    <xf numFmtId="0" fontId="107" fillId="14" borderId="15" xfId="0" applyFont="1" applyFill="1" applyBorder="1" applyAlignment="1" applyProtection="1">
      <alignment wrapText="1"/>
    </xf>
    <xf numFmtId="0" fontId="107" fillId="14" borderId="15" xfId="13" applyFont="1" applyFill="1" applyBorder="1" applyAlignment="1" applyProtection="1">
      <alignment wrapText="1"/>
    </xf>
    <xf numFmtId="171" fontId="107" fillId="14" borderId="15" xfId="0" applyNumberFormat="1" applyFont="1" applyFill="1" applyBorder="1" applyAlignment="1" applyProtection="1">
      <alignment wrapText="1"/>
    </xf>
    <xf numFmtId="171" fontId="108" fillId="14" borderId="33" xfId="0" applyNumberFormat="1" applyFont="1" applyFill="1" applyBorder="1" applyProtection="1"/>
    <xf numFmtId="0" fontId="32" fillId="15" borderId="0" xfId="12" applyFont="1" applyFill="1" applyBorder="1" applyAlignment="1">
      <alignment vertical="center"/>
    </xf>
    <xf numFmtId="0" fontId="32" fillId="15" borderId="9" xfId="12" applyFont="1" applyFill="1" applyBorder="1" applyAlignment="1">
      <alignment vertical="center"/>
    </xf>
    <xf numFmtId="38" fontId="24" fillId="0" borderId="2" xfId="0" applyNumberFormat="1" applyFont="1" applyFill="1" applyBorder="1" applyAlignment="1" applyProtection="1">
      <alignment wrapText="1"/>
      <protection locked="0"/>
    </xf>
    <xf numFmtId="38" fontId="24" fillId="0" borderId="1" xfId="0" applyNumberFormat="1" applyFont="1" applyFill="1" applyBorder="1" applyAlignment="1" applyProtection="1">
      <alignment wrapText="1"/>
      <protection locked="0"/>
    </xf>
    <xf numFmtId="1" fontId="24" fillId="0" borderId="1" xfId="2" applyNumberFormat="1" applyFont="1" applyFill="1" applyBorder="1" applyProtection="1">
      <protection locked="0"/>
    </xf>
    <xf numFmtId="1" fontId="0" fillId="0" borderId="1" xfId="0" applyNumberFormat="1" applyBorder="1"/>
    <xf numFmtId="1" fontId="3" fillId="14" borderId="1" xfId="12" applyNumberFormat="1" applyFont="1" applyFill="1" applyBorder="1"/>
    <xf numFmtId="3" fontId="6" fillId="22" borderId="1" xfId="2" applyNumberFormat="1" applyFont="1" applyFill="1" applyBorder="1"/>
    <xf numFmtId="1" fontId="3" fillId="15" borderId="1" xfId="12" applyNumberFormat="1" applyFont="1" applyFill="1" applyBorder="1"/>
    <xf numFmtId="3" fontId="3" fillId="23" borderId="1" xfId="12" applyNumberFormat="1" applyFont="1" applyFill="1" applyBorder="1"/>
    <xf numFmtId="0" fontId="6" fillId="22" borderId="1" xfId="12" applyFont="1" applyFill="1" applyBorder="1"/>
    <xf numFmtId="0" fontId="6" fillId="22" borderId="2" xfId="11" applyFont="1" applyFill="1" applyBorder="1"/>
    <xf numFmtId="3" fontId="6" fillId="0" borderId="30" xfId="12" applyNumberFormat="1" applyFont="1" applyFill="1" applyBorder="1"/>
    <xf numFmtId="1" fontId="3" fillId="29" borderId="1" xfId="12" applyNumberFormat="1" applyFont="1" applyFill="1" applyBorder="1" applyProtection="1"/>
    <xf numFmtId="0" fontId="38" fillId="28" borderId="0" xfId="0" applyFont="1" applyFill="1"/>
    <xf numFmtId="0" fontId="0" fillId="28" borderId="0" xfId="0" applyFill="1"/>
    <xf numFmtId="184" fontId="38" fillId="28" borderId="0" xfId="0" applyNumberFormat="1" applyFont="1" applyFill="1" applyProtection="1"/>
    <xf numFmtId="0" fontId="6" fillId="5" borderId="2" xfId="11" applyFont="1" applyFill="1" applyBorder="1" applyAlignment="1">
      <alignment horizontal="right"/>
    </xf>
    <xf numFmtId="0" fontId="127" fillId="15" borderId="9" xfId="0" applyFont="1" applyFill="1" applyBorder="1"/>
    <xf numFmtId="0" fontId="49" fillId="0" borderId="25" xfId="11" applyFont="1" applyFill="1" applyBorder="1"/>
    <xf numFmtId="38" fontId="3" fillId="0" borderId="1" xfId="1" applyNumberFormat="1" applyFont="1" applyFill="1" applyBorder="1" applyAlignment="1" applyProtection="1">
      <alignment horizontal="right"/>
      <protection locked="0"/>
    </xf>
    <xf numFmtId="38" fontId="3" fillId="0" borderId="21" xfId="1" applyNumberFormat="1" applyFont="1" applyFill="1" applyBorder="1" applyAlignment="1" applyProtection="1">
      <alignment horizontal="right"/>
      <protection locked="0"/>
    </xf>
    <xf numFmtId="38" fontId="3" fillId="0" borderId="25" xfId="1" applyNumberFormat="1" applyFont="1" applyFill="1" applyBorder="1" applyAlignment="1" applyProtection="1">
      <alignment horizontal="right"/>
      <protection locked="0"/>
    </xf>
    <xf numFmtId="0" fontId="3" fillId="0" borderId="25" xfId="0" quotePrefix="1" applyFont="1" applyFill="1" applyBorder="1" applyAlignment="1">
      <alignment horizontal="left"/>
    </xf>
    <xf numFmtId="0" fontId="9" fillId="0" borderId="25" xfId="0" quotePrefix="1" applyFont="1" applyFill="1" applyBorder="1" applyAlignment="1">
      <alignment horizontal="left"/>
    </xf>
    <xf numFmtId="0" fontId="3" fillId="15" borderId="25" xfId="0" applyFont="1" applyFill="1" applyBorder="1"/>
    <xf numFmtId="0" fontId="3" fillId="15" borderId="21" xfId="0" applyFont="1" applyFill="1" applyBorder="1"/>
    <xf numFmtId="3" fontId="0" fillId="0" borderId="0" xfId="0" applyNumberFormat="1" applyFill="1"/>
    <xf numFmtId="0" fontId="6" fillId="21" borderId="0" xfId="0" applyFont="1" applyFill="1" applyBorder="1"/>
    <xf numFmtId="0" fontId="3" fillId="21" borderId="0" xfId="0" applyFont="1" applyFill="1" applyBorder="1"/>
    <xf numFmtId="0" fontId="3" fillId="0" borderId="2" xfId="0" quotePrefix="1" applyFont="1" applyFill="1" applyBorder="1" applyAlignment="1">
      <alignment horizontal="left"/>
    </xf>
    <xf numFmtId="0" fontId="9" fillId="15" borderId="3" xfId="0" quotePrefix="1" applyFont="1" applyFill="1" applyBorder="1" applyAlignment="1">
      <alignment horizontal="left"/>
    </xf>
    <xf numFmtId="0" fontId="9" fillId="15" borderId="3" xfId="0" applyFont="1" applyFill="1" applyBorder="1" applyAlignment="1">
      <alignment horizontal="left"/>
    </xf>
    <xf numFmtId="0" fontId="9" fillId="15" borderId="3" xfId="0" applyFont="1" applyFill="1" applyBorder="1"/>
    <xf numFmtId="0" fontId="3" fillId="15" borderId="2" xfId="0" quotePrefix="1" applyFont="1" applyFill="1" applyBorder="1" applyAlignment="1">
      <alignment horizontal="left"/>
    </xf>
    <xf numFmtId="0" fontId="3" fillId="15" borderId="25" xfId="0" applyFont="1" applyFill="1" applyBorder="1"/>
    <xf numFmtId="1" fontId="3" fillId="15" borderId="1" xfId="2" applyNumberFormat="1" applyFont="1" applyFill="1" applyBorder="1"/>
    <xf numFmtId="3" fontId="6" fillId="15" borderId="1" xfId="21" applyNumberFormat="1" applyFont="1" applyFill="1" applyBorder="1" applyAlignment="1">
      <alignment horizontal="center"/>
    </xf>
    <xf numFmtId="38" fontId="9" fillId="0" borderId="1" xfId="11" applyNumberFormat="1" applyFont="1" applyFill="1" applyBorder="1"/>
    <xf numFmtId="38" fontId="5" fillId="0" borderId="1" xfId="11" applyNumberFormat="1" applyFont="1" applyFill="1" applyBorder="1" applyProtection="1">
      <protection locked="0"/>
    </xf>
    <xf numFmtId="0" fontId="2" fillId="0" borderId="2" xfId="13" applyFont="1" applyFill="1" applyBorder="1" applyAlignment="1" applyProtection="1">
      <alignment horizontal="left"/>
      <protection locked="0"/>
    </xf>
    <xf numFmtId="0" fontId="2" fillId="0" borderId="25" xfId="13" applyFont="1" applyFill="1" applyBorder="1" applyAlignment="1" applyProtection="1">
      <alignment horizontal="left"/>
      <protection locked="0"/>
    </xf>
    <xf numFmtId="0" fontId="2" fillId="0" borderId="21" xfId="13" applyFont="1" applyFill="1" applyBorder="1" applyAlignment="1" applyProtection="1">
      <alignment horizontal="left"/>
      <protection locked="0"/>
    </xf>
    <xf numFmtId="0" fontId="88" fillId="14" borderId="0" xfId="13" applyFont="1" applyFill="1" applyBorder="1" applyAlignment="1" applyProtection="1">
      <alignment horizontal="left" vertical="center"/>
    </xf>
    <xf numFmtId="0" fontId="88" fillId="14" borderId="4" xfId="13" applyFont="1" applyFill="1" applyBorder="1" applyAlignment="1" applyProtection="1">
      <alignment horizontal="left" vertical="center"/>
    </xf>
    <xf numFmtId="0" fontId="86" fillId="2" borderId="3" xfId="13" applyFont="1" applyFill="1" applyBorder="1" applyAlignment="1" applyProtection="1">
      <alignment horizontal="center" vertical="center"/>
    </xf>
    <xf numFmtId="0" fontId="86" fillId="2" borderId="0" xfId="13" applyFont="1" applyFill="1" applyBorder="1" applyAlignment="1" applyProtection="1">
      <alignment horizontal="center" vertical="center"/>
    </xf>
    <xf numFmtId="0" fontId="86" fillId="2" borderId="4" xfId="13" applyFont="1" applyFill="1" applyBorder="1" applyAlignment="1" applyProtection="1">
      <alignment horizontal="center" vertical="center"/>
    </xf>
    <xf numFmtId="0" fontId="87" fillId="2" borderId="14" xfId="13" applyFont="1" applyFill="1" applyBorder="1" applyAlignment="1" applyProtection="1">
      <alignment horizontal="center"/>
    </xf>
    <xf numFmtId="0" fontId="87" fillId="2" borderId="15" xfId="13" applyFont="1" applyFill="1" applyBorder="1" applyAlignment="1" applyProtection="1">
      <alignment horizontal="center"/>
    </xf>
    <xf numFmtId="49" fontId="89" fillId="15" borderId="54" xfId="13" applyNumberFormat="1" applyFont="1" applyFill="1" applyBorder="1" applyAlignment="1" applyProtection="1">
      <alignment horizontal="left" vertical="center"/>
      <protection locked="0"/>
    </xf>
    <xf numFmtId="49" fontId="89" fillId="15" borderId="55" xfId="13" applyNumberFormat="1" applyFont="1" applyFill="1" applyBorder="1" applyAlignment="1" applyProtection="1">
      <alignment horizontal="left" vertical="center"/>
      <protection locked="0"/>
    </xf>
    <xf numFmtId="49" fontId="89" fillId="15" borderId="56" xfId="13" applyNumberFormat="1" applyFont="1" applyFill="1" applyBorder="1" applyAlignment="1" applyProtection="1">
      <alignment horizontal="left" vertical="center"/>
      <protection locked="0"/>
    </xf>
    <xf numFmtId="0" fontId="99" fillId="14" borderId="3" xfId="0" applyFont="1" applyFill="1" applyBorder="1" applyAlignment="1">
      <alignment horizontal="left" vertical="center" wrapText="1" indent="2" readingOrder="1"/>
    </xf>
    <xf numFmtId="0" fontId="99" fillId="14" borderId="0" xfId="0" applyFont="1" applyFill="1" applyBorder="1" applyAlignment="1">
      <alignment horizontal="left" vertical="center" wrapText="1" indent="2" readingOrder="1"/>
    </xf>
    <xf numFmtId="0" fontId="99" fillId="14" borderId="4" xfId="0" applyFont="1" applyFill="1" applyBorder="1" applyAlignment="1">
      <alignment horizontal="left" vertical="center" wrapText="1" indent="2" readingOrder="1"/>
    </xf>
    <xf numFmtId="0" fontId="4" fillId="14" borderId="3" xfId="13" applyFont="1" applyFill="1" applyBorder="1"/>
    <xf numFmtId="0" fontId="4" fillId="14" borderId="0" xfId="13" applyFont="1" applyFill="1" applyBorder="1"/>
    <xf numFmtId="0" fontId="42" fillId="23" borderId="18" xfId="0" applyFont="1" applyFill="1" applyBorder="1" applyAlignment="1">
      <alignment horizontal="left" vertical="center" wrapText="1" readingOrder="1"/>
    </xf>
    <xf numFmtId="0" fontId="42" fillId="23" borderId="0" xfId="0" applyFont="1" applyFill="1" applyBorder="1" applyAlignment="1">
      <alignment horizontal="left" vertical="center" wrapText="1" readingOrder="1"/>
    </xf>
    <xf numFmtId="0" fontId="42" fillId="23" borderId="15" xfId="0" applyFont="1" applyFill="1" applyBorder="1" applyAlignment="1">
      <alignment horizontal="left" vertical="center" wrapText="1" readingOrder="1"/>
    </xf>
    <xf numFmtId="0" fontId="90" fillId="5" borderId="54" xfId="13" applyFont="1" applyFill="1" applyBorder="1" applyProtection="1">
      <protection locked="0"/>
    </xf>
    <xf numFmtId="0" fontId="90" fillId="5" borderId="55" xfId="13" applyFont="1" applyFill="1" applyBorder="1" applyProtection="1">
      <protection locked="0"/>
    </xf>
    <xf numFmtId="0" fontId="90" fillId="5" borderId="56" xfId="13" applyFont="1" applyFill="1" applyBorder="1" applyProtection="1">
      <protection locked="0"/>
    </xf>
    <xf numFmtId="0" fontId="8" fillId="5" borderId="54" xfId="13" applyFont="1" applyFill="1" applyBorder="1" applyProtection="1">
      <protection locked="0"/>
    </xf>
    <xf numFmtId="0" fontId="8" fillId="5" borderId="55" xfId="13" applyFont="1" applyFill="1" applyBorder="1" applyProtection="1">
      <protection locked="0"/>
    </xf>
    <xf numFmtId="0" fontId="8" fillId="5" borderId="56" xfId="13" applyFont="1" applyFill="1" applyBorder="1" applyProtection="1">
      <protection locked="0"/>
    </xf>
    <xf numFmtId="0" fontId="90" fillId="5" borderId="17" xfId="13" applyFont="1" applyFill="1" applyBorder="1" applyProtection="1">
      <protection locked="0"/>
    </xf>
    <xf numFmtId="0" fontId="90" fillId="5" borderId="18" xfId="13" applyFont="1" applyFill="1" applyBorder="1" applyProtection="1">
      <protection locked="0"/>
    </xf>
    <xf numFmtId="0" fontId="90" fillId="5" borderId="19" xfId="13" applyFont="1" applyFill="1" applyBorder="1" applyProtection="1">
      <protection locked="0"/>
    </xf>
    <xf numFmtId="0" fontId="90" fillId="5" borderId="14" xfId="13" applyFont="1" applyFill="1" applyBorder="1" applyProtection="1">
      <protection locked="0"/>
    </xf>
    <xf numFmtId="0" fontId="90" fillId="5" borderId="15" xfId="13" applyFont="1" applyFill="1" applyBorder="1" applyProtection="1">
      <protection locked="0"/>
    </xf>
    <xf numFmtId="0" fontId="90" fillId="5" borderId="16" xfId="13" applyFont="1" applyFill="1" applyBorder="1" applyProtection="1">
      <protection locked="0"/>
    </xf>
    <xf numFmtId="0" fontId="8" fillId="5" borderId="17" xfId="13" applyFont="1" applyFill="1" applyBorder="1" applyProtection="1">
      <protection locked="0"/>
    </xf>
    <xf numFmtId="0" fontId="8" fillId="5" borderId="18" xfId="13" applyFont="1" applyFill="1" applyBorder="1" applyProtection="1">
      <protection locked="0"/>
    </xf>
    <xf numFmtId="0" fontId="8" fillId="5" borderId="19" xfId="13" applyFont="1" applyFill="1" applyBorder="1" applyProtection="1">
      <protection locked="0"/>
    </xf>
    <xf numFmtId="0" fontId="8" fillId="5" borderId="14" xfId="13" applyFont="1" applyFill="1" applyBorder="1" applyProtection="1">
      <protection locked="0"/>
    </xf>
    <xf numFmtId="0" fontId="8" fillId="5" borderId="15" xfId="13" applyFont="1" applyFill="1" applyBorder="1" applyProtection="1">
      <protection locked="0"/>
    </xf>
    <xf numFmtId="0" fontId="8" fillId="5" borderId="16" xfId="13" applyFont="1" applyFill="1" applyBorder="1" applyProtection="1">
      <protection locked="0"/>
    </xf>
    <xf numFmtId="0" fontId="3" fillId="0" borderId="25" xfId="0" quotePrefix="1" applyFont="1" applyFill="1" applyBorder="1" applyAlignment="1">
      <alignment horizontal="left"/>
    </xf>
    <xf numFmtId="0" fontId="9" fillId="0" borderId="25" xfId="0" quotePrefix="1" applyFont="1" applyFill="1" applyBorder="1" applyAlignment="1">
      <alignment horizontal="left"/>
    </xf>
    <xf numFmtId="0" fontId="6" fillId="21" borderId="2" xfId="0" applyFont="1" applyFill="1" applyBorder="1" applyAlignment="1">
      <alignment horizontal="left"/>
    </xf>
    <xf numFmtId="0" fontId="6" fillId="21" borderId="25" xfId="0" applyFont="1" applyFill="1" applyBorder="1" applyAlignment="1">
      <alignment horizontal="left"/>
    </xf>
    <xf numFmtId="0" fontId="6" fillId="25" borderId="1" xfId="0" applyFont="1" applyFill="1" applyBorder="1" applyAlignment="1">
      <alignment horizontal="center" vertical="center"/>
    </xf>
    <xf numFmtId="0" fontId="6" fillId="0" borderId="0" xfId="0" applyFont="1" applyFill="1" applyBorder="1" applyAlignment="1">
      <alignment horizontal="left" vertical="center"/>
    </xf>
    <xf numFmtId="0" fontId="32" fillId="0" borderId="0" xfId="0" applyFont="1" applyFill="1" applyBorder="1" applyAlignment="1">
      <alignment horizontal="center" vertical="center"/>
    </xf>
    <xf numFmtId="49" fontId="62" fillId="0" borderId="0" xfId="0" applyNumberFormat="1" applyFont="1" applyFill="1" applyBorder="1" applyProtection="1"/>
    <xf numFmtId="0" fontId="6" fillId="25" borderId="5" xfId="0" applyFont="1" applyFill="1" applyBorder="1" applyAlignment="1">
      <alignment horizontal="center" vertical="center"/>
    </xf>
    <xf numFmtId="0" fontId="6" fillId="25" borderId="6" xfId="0" applyFont="1" applyFill="1" applyBorder="1" applyAlignment="1">
      <alignment horizontal="center" vertical="center"/>
    </xf>
    <xf numFmtId="0" fontId="6" fillId="25" borderId="8" xfId="0" applyFont="1" applyFill="1" applyBorder="1" applyAlignment="1">
      <alignment horizontal="center" vertical="center"/>
    </xf>
    <xf numFmtId="0" fontId="6" fillId="25" borderId="9" xfId="0" applyFont="1" applyFill="1" applyBorder="1" applyAlignment="1">
      <alignment horizontal="center" vertical="center"/>
    </xf>
    <xf numFmtId="0" fontId="6" fillId="25" borderId="29" xfId="0" applyFont="1" applyFill="1" applyBorder="1" applyAlignment="1">
      <alignment horizontal="center" vertical="center"/>
    </xf>
    <xf numFmtId="0" fontId="6" fillId="25" borderId="13" xfId="0" applyFont="1" applyFill="1" applyBorder="1" applyAlignment="1">
      <alignment horizontal="center" vertical="center"/>
    </xf>
    <xf numFmtId="0" fontId="6" fillId="25" borderId="20" xfId="0" applyFont="1" applyFill="1" applyBorder="1" applyAlignment="1">
      <alignment horizontal="center" vertical="center"/>
    </xf>
    <xf numFmtId="0" fontId="3" fillId="21" borderId="25" xfId="0" applyFont="1" applyFill="1" applyBorder="1"/>
    <xf numFmtId="0" fontId="3" fillId="21" borderId="21" xfId="0" applyFont="1" applyFill="1" applyBorder="1"/>
    <xf numFmtId="0" fontId="3" fillId="15" borderId="25" xfId="0" applyFont="1" applyFill="1" applyBorder="1"/>
    <xf numFmtId="0" fontId="3" fillId="15" borderId="21" xfId="0" applyFont="1" applyFill="1" applyBorder="1"/>
    <xf numFmtId="0" fontId="6" fillId="23" borderId="2" xfId="0" quotePrefix="1" applyFont="1" applyFill="1" applyBorder="1" applyAlignment="1">
      <alignment horizontal="left"/>
    </xf>
    <xf numFmtId="0" fontId="6" fillId="23" borderId="25" xfId="0" quotePrefix="1" applyFont="1" applyFill="1" applyBorder="1" applyAlignment="1">
      <alignment horizontal="left"/>
    </xf>
    <xf numFmtId="0" fontId="6" fillId="15" borderId="0" xfId="0" applyFont="1" applyFill="1" applyBorder="1" applyAlignment="1">
      <alignment horizontal="left" vertical="center"/>
    </xf>
    <xf numFmtId="0" fontId="6" fillId="25" borderId="7" xfId="0" applyFont="1" applyFill="1" applyBorder="1" applyAlignment="1">
      <alignment horizontal="center" vertical="center"/>
    </xf>
    <xf numFmtId="0" fontId="6" fillId="25" borderId="10" xfId="0" applyFont="1" applyFill="1" applyBorder="1" applyAlignment="1">
      <alignment horizontal="center" vertical="center"/>
    </xf>
    <xf numFmtId="0" fontId="32" fillId="15" borderId="0" xfId="0" applyFont="1" applyFill="1" applyBorder="1" applyAlignment="1">
      <alignment horizontal="center" vertical="center"/>
    </xf>
    <xf numFmtId="49" fontId="6" fillId="25" borderId="8" xfId="0" applyNumberFormat="1" applyFont="1" applyFill="1" applyBorder="1" applyAlignment="1">
      <alignment horizontal="right" vertical="center"/>
    </xf>
    <xf numFmtId="49" fontId="6" fillId="25" borderId="20" xfId="0" applyNumberFormat="1" applyFont="1" applyFill="1" applyBorder="1" applyAlignment="1">
      <alignment horizontal="right" vertical="center"/>
    </xf>
    <xf numFmtId="0" fontId="6" fillId="21" borderId="29" xfId="0" applyFont="1" applyFill="1" applyBorder="1" applyAlignment="1">
      <alignment horizontal="center" vertical="center"/>
    </xf>
    <xf numFmtId="0" fontId="6" fillId="21" borderId="13" xfId="0" applyFont="1" applyFill="1" applyBorder="1" applyAlignment="1">
      <alignment horizontal="center" vertical="center"/>
    </xf>
    <xf numFmtId="0" fontId="5" fillId="0" borderId="0" xfId="0" applyFont="1" applyFill="1" applyBorder="1" applyAlignment="1">
      <alignment horizontal="center" vertical="center"/>
    </xf>
    <xf numFmtId="38" fontId="6" fillId="0" borderId="22" xfId="0" applyNumberFormat="1" applyFont="1" applyFill="1" applyBorder="1" applyAlignment="1">
      <alignment vertical="center"/>
    </xf>
    <xf numFmtId="38" fontId="6" fillId="0" borderId="23" xfId="0" applyNumberFormat="1" applyFont="1" applyFill="1" applyBorder="1" applyAlignment="1">
      <alignment vertical="center"/>
    </xf>
    <xf numFmtId="0" fontId="6" fillId="0" borderId="0" xfId="0" applyFont="1" applyFill="1" applyBorder="1" applyAlignment="1">
      <alignment vertical="center"/>
    </xf>
    <xf numFmtId="38" fontId="6" fillId="21" borderId="29" xfId="0" applyNumberFormat="1" applyFont="1" applyFill="1" applyBorder="1" applyAlignment="1">
      <alignment vertical="center"/>
    </xf>
    <xf numFmtId="38" fontId="6" fillId="21" borderId="13" xfId="0" applyNumberFormat="1" applyFont="1" applyFill="1" applyBorder="1" applyAlignment="1">
      <alignment vertical="center"/>
    </xf>
    <xf numFmtId="38" fontId="6" fillId="21" borderId="5" xfId="0" applyNumberFormat="1" applyFont="1" applyFill="1" applyBorder="1" applyAlignment="1">
      <alignment vertical="center"/>
    </xf>
    <xf numFmtId="38" fontId="6" fillId="21" borderId="20" xfId="0" applyNumberFormat="1" applyFont="1" applyFill="1" applyBorder="1" applyAlignment="1">
      <alignment vertical="center"/>
    </xf>
    <xf numFmtId="38" fontId="6" fillId="21" borderId="1" xfId="0" applyNumberFormat="1" applyFont="1" applyFill="1" applyBorder="1" applyAlignment="1">
      <alignment vertical="center"/>
    </xf>
    <xf numFmtId="0" fontId="32" fillId="0" borderId="0" xfId="0" applyFont="1" applyFill="1" applyBorder="1" applyAlignment="1">
      <alignment horizontal="left" vertical="center"/>
    </xf>
    <xf numFmtId="38" fontId="6" fillId="20" borderId="1" xfId="0" applyNumberFormat="1" applyFont="1" applyFill="1" applyBorder="1" applyAlignment="1">
      <alignment vertical="center"/>
    </xf>
    <xf numFmtId="38" fontId="6" fillId="20" borderId="5" xfId="0" applyNumberFormat="1" applyFont="1" applyFill="1" applyBorder="1" applyAlignment="1">
      <alignment vertical="center"/>
    </xf>
    <xf numFmtId="38" fontId="6" fillId="20" borderId="20" xfId="0" applyNumberFormat="1" applyFont="1" applyFill="1" applyBorder="1" applyAlignment="1">
      <alignment vertical="center"/>
    </xf>
    <xf numFmtId="37" fontId="6" fillId="25" borderId="1" xfId="0" applyNumberFormat="1" applyFont="1" applyFill="1" applyBorder="1" applyAlignment="1">
      <alignment horizontal="center" vertical="center"/>
    </xf>
    <xf numFmtId="0" fontId="5" fillId="0" borderId="4" xfId="0" applyFont="1" applyFill="1" applyBorder="1" applyAlignment="1">
      <alignment horizontal="center" vertical="center"/>
    </xf>
    <xf numFmtId="37" fontId="6" fillId="25" borderId="29" xfId="0" applyNumberFormat="1" applyFont="1" applyFill="1" applyBorder="1" applyAlignment="1">
      <alignment horizontal="center" vertical="center"/>
    </xf>
    <xf numFmtId="37" fontId="6" fillId="25" borderId="13" xfId="0" applyNumberFormat="1" applyFont="1" applyFill="1" applyBorder="1" applyAlignment="1">
      <alignment horizontal="center" vertical="center"/>
    </xf>
    <xf numFmtId="37" fontId="6" fillId="25" borderId="5" xfId="0" applyNumberFormat="1" applyFont="1" applyFill="1" applyBorder="1" applyAlignment="1">
      <alignment horizontal="center" vertical="center"/>
    </xf>
    <xf numFmtId="37" fontId="6" fillId="25" borderId="20" xfId="0" applyNumberFormat="1" applyFont="1" applyFill="1" applyBorder="1" applyAlignment="1">
      <alignment horizontal="center" vertical="center"/>
    </xf>
    <xf numFmtId="0" fontId="6" fillId="20" borderId="29" xfId="0" applyFont="1" applyFill="1" applyBorder="1" applyAlignment="1">
      <alignment horizontal="center" vertical="center"/>
    </xf>
    <xf numFmtId="0" fontId="6" fillId="20" borderId="13" xfId="0" applyFont="1" applyFill="1" applyBorder="1" applyAlignment="1">
      <alignment horizontal="center" vertical="center"/>
    </xf>
    <xf numFmtId="38" fontId="6" fillId="20" borderId="29" xfId="0" applyNumberFormat="1" applyFont="1" applyFill="1" applyBorder="1" applyAlignment="1">
      <alignment vertical="center"/>
    </xf>
    <xf numFmtId="38" fontId="6" fillId="20" borderId="13" xfId="0" applyNumberFormat="1" applyFont="1" applyFill="1" applyBorder="1" applyAlignment="1">
      <alignment vertical="center"/>
    </xf>
    <xf numFmtId="0" fontId="32" fillId="16" borderId="0" xfId="0" applyFont="1" applyFill="1" applyBorder="1" applyAlignment="1">
      <alignment horizontal="center" vertical="center"/>
    </xf>
    <xf numFmtId="0" fontId="3" fillId="16" borderId="2" xfId="0" applyFont="1" applyFill="1" applyBorder="1"/>
    <xf numFmtId="0" fontId="3" fillId="16" borderId="25" xfId="0" applyFont="1" applyFill="1" applyBorder="1"/>
    <xf numFmtId="0" fontId="3" fillId="16" borderId="21" xfId="0" applyFont="1" applyFill="1" applyBorder="1"/>
    <xf numFmtId="0" fontId="6" fillId="16" borderId="0" xfId="0" applyFont="1" applyFill="1" applyBorder="1" applyAlignment="1">
      <alignment horizontal="left" vertical="center"/>
    </xf>
    <xf numFmtId="0" fontId="3" fillId="25" borderId="5" xfId="0" applyFont="1" applyFill="1" applyBorder="1" applyAlignment="1">
      <alignment vertical="center"/>
    </xf>
    <xf numFmtId="0" fontId="3" fillId="25" borderId="6" xfId="0" applyFont="1" applyFill="1" applyBorder="1" applyAlignment="1">
      <alignment vertical="center"/>
    </xf>
    <xf numFmtId="0" fontId="3" fillId="25" borderId="8" xfId="0" applyFont="1" applyFill="1" applyBorder="1" applyAlignment="1">
      <alignment vertical="center"/>
    </xf>
    <xf numFmtId="0" fontId="3" fillId="25" borderId="0" xfId="0" applyFont="1" applyFill="1" applyBorder="1" applyAlignment="1">
      <alignment vertical="center"/>
    </xf>
    <xf numFmtId="49" fontId="6" fillId="25" borderId="12" xfId="16" applyNumberFormat="1" applyFont="1" applyFill="1" applyBorder="1" applyAlignment="1" applyProtection="1">
      <alignment horizontal="right" vertical="center"/>
    </xf>
    <xf numFmtId="0" fontId="6" fillId="21" borderId="2" xfId="0" applyFont="1" applyFill="1" applyBorder="1" applyAlignment="1">
      <alignment vertical="center"/>
    </xf>
    <xf numFmtId="0" fontId="6" fillId="21" borderId="25" xfId="0" applyFont="1" applyFill="1" applyBorder="1" applyAlignment="1">
      <alignment vertical="center"/>
    </xf>
    <xf numFmtId="0" fontId="6" fillId="21" borderId="21" xfId="0" applyFont="1" applyFill="1" applyBorder="1" applyAlignment="1">
      <alignment vertical="center"/>
    </xf>
    <xf numFmtId="38" fontId="6" fillId="21" borderId="1" xfId="1" applyNumberFormat="1" applyFont="1" applyFill="1" applyBorder="1" applyAlignment="1">
      <alignment vertical="center"/>
    </xf>
    <xf numFmtId="0" fontId="55" fillId="26" borderId="5" xfId="0" applyFont="1" applyFill="1" applyBorder="1" applyAlignment="1">
      <alignment horizontal="center" vertical="center"/>
    </xf>
    <xf numFmtId="0" fontId="55" fillId="26" borderId="6" xfId="0" applyFont="1" applyFill="1" applyBorder="1" applyAlignment="1">
      <alignment horizontal="center" vertical="center"/>
    </xf>
    <xf numFmtId="0" fontId="55" fillId="26" borderId="8" xfId="0" applyFont="1" applyFill="1" applyBorder="1" applyAlignment="1">
      <alignment horizontal="center" vertical="center"/>
    </xf>
    <xf numFmtId="0" fontId="55" fillId="26" borderId="9" xfId="0" applyFont="1" applyFill="1" applyBorder="1" applyAlignment="1">
      <alignment horizontal="center" vertical="center"/>
    </xf>
    <xf numFmtId="0" fontId="6" fillId="26" borderId="29" xfId="0" applyFont="1" applyFill="1" applyBorder="1" applyAlignment="1">
      <alignment horizontal="center" vertical="center"/>
    </xf>
    <xf numFmtId="0" fontId="6" fillId="26" borderId="13" xfId="0" applyFont="1" applyFill="1" applyBorder="1" applyAlignment="1">
      <alignment horizontal="center" vertical="center"/>
    </xf>
    <xf numFmtId="0" fontId="6" fillId="26" borderId="5" xfId="0" applyFont="1" applyFill="1" applyBorder="1" applyAlignment="1">
      <alignment horizontal="center" vertical="center"/>
    </xf>
    <xf numFmtId="0" fontId="6" fillId="26" borderId="20" xfId="0" applyFont="1" applyFill="1" applyBorder="1" applyAlignment="1">
      <alignment horizontal="center" vertical="center"/>
    </xf>
    <xf numFmtId="0" fontId="6" fillId="15" borderId="0" xfId="0" applyFont="1" applyFill="1" applyBorder="1" applyAlignment="1">
      <alignment vertical="center"/>
    </xf>
    <xf numFmtId="0" fontId="55" fillId="26" borderId="0" xfId="0" applyFont="1" applyFill="1" applyBorder="1" applyAlignment="1">
      <alignment horizontal="center" vertical="center"/>
    </xf>
    <xf numFmtId="0" fontId="6" fillId="26" borderId="30" xfId="0" applyFont="1" applyFill="1" applyBorder="1" applyAlignment="1">
      <alignment horizontal="center" vertical="center"/>
    </xf>
    <xf numFmtId="49" fontId="6" fillId="26" borderId="12" xfId="16" applyNumberFormat="1" applyFont="1" applyFill="1" applyBorder="1" applyAlignment="1" applyProtection="1">
      <alignment horizontal="right" vertical="center"/>
    </xf>
    <xf numFmtId="0" fontId="6" fillId="23" borderId="6" xfId="0" applyFont="1" applyFill="1" applyBorder="1" applyAlignment="1">
      <alignment vertical="center"/>
    </xf>
    <xf numFmtId="0" fontId="6" fillId="23" borderId="9" xfId="0" applyFont="1" applyFill="1" applyBorder="1" applyAlignment="1">
      <alignment vertical="center"/>
    </xf>
    <xf numFmtId="38" fontId="6" fillId="23" borderId="29" xfId="1" applyNumberFormat="1" applyFont="1" applyFill="1" applyBorder="1" applyAlignment="1">
      <alignment vertical="center"/>
    </xf>
    <xf numFmtId="38" fontId="6" fillId="23" borderId="13" xfId="1" applyNumberFormat="1" applyFont="1" applyFill="1" applyBorder="1" applyAlignment="1">
      <alignment vertical="center"/>
    </xf>
    <xf numFmtId="38" fontId="6" fillId="23" borderId="5" xfId="1" applyNumberFormat="1" applyFont="1" applyFill="1" applyBorder="1" applyAlignment="1">
      <alignment vertical="center"/>
    </xf>
    <xf numFmtId="38" fontId="6" fillId="23" borderId="20" xfId="1" applyNumberFormat="1" applyFont="1" applyFill="1" applyBorder="1" applyAlignment="1">
      <alignment vertical="center"/>
    </xf>
    <xf numFmtId="38" fontId="6" fillId="23" borderId="1" xfId="1" applyNumberFormat="1" applyFont="1" applyFill="1" applyBorder="1" applyAlignment="1">
      <alignment vertical="center"/>
    </xf>
    <xf numFmtId="38" fontId="6" fillId="15" borderId="22" xfId="0" applyNumberFormat="1" applyFont="1" applyFill="1" applyBorder="1" applyAlignment="1">
      <alignment vertical="center"/>
    </xf>
    <xf numFmtId="38" fontId="6" fillId="15" borderId="35" xfId="0" applyNumberFormat="1" applyFont="1" applyFill="1" applyBorder="1" applyAlignment="1">
      <alignment vertical="center"/>
    </xf>
    <xf numFmtId="0" fontId="6" fillId="26" borderId="1" xfId="0" applyFont="1" applyFill="1" applyBorder="1" applyAlignment="1">
      <alignment horizontal="center" vertical="center"/>
    </xf>
    <xf numFmtId="0" fontId="6" fillId="23" borderId="6" xfId="0" applyFont="1" applyFill="1" applyBorder="1" applyAlignment="1">
      <alignment horizontal="center" vertical="center"/>
    </xf>
    <xf numFmtId="0" fontId="6" fillId="23" borderId="9" xfId="0" applyFont="1" applyFill="1" applyBorder="1" applyAlignment="1">
      <alignment horizontal="center" vertical="center"/>
    </xf>
    <xf numFmtId="38" fontId="56" fillId="23" borderId="29" xfId="1" applyNumberFormat="1" applyFont="1" applyFill="1" applyBorder="1" applyAlignment="1" applyProtection="1">
      <alignment vertical="center"/>
    </xf>
    <xf numFmtId="38" fontId="56" fillId="23" borderId="13" xfId="1" applyNumberFormat="1" applyFont="1" applyFill="1" applyBorder="1" applyAlignment="1" applyProtection="1">
      <alignment vertical="center"/>
    </xf>
    <xf numFmtId="0" fontId="6" fillId="26" borderId="7" xfId="0" applyFont="1" applyFill="1" applyBorder="1" applyAlignment="1">
      <alignment vertical="center"/>
    </xf>
    <xf numFmtId="0" fontId="6" fillId="26" borderId="10" xfId="0" applyFont="1" applyFill="1" applyBorder="1" applyAlignment="1">
      <alignment vertical="center"/>
    </xf>
    <xf numFmtId="172" fontId="32" fillId="16" borderId="0" xfId="16" applyNumberFormat="1" applyFont="1" applyFill="1" applyBorder="1" applyAlignment="1" applyProtection="1">
      <alignment horizontal="center" vertical="center"/>
    </xf>
    <xf numFmtId="172" fontId="7" fillId="16" borderId="0" xfId="16" applyFont="1" applyFill="1" applyBorder="1" applyAlignment="1">
      <alignment horizontal="center" vertical="center"/>
    </xf>
    <xf numFmtId="172" fontId="6" fillId="25" borderId="5" xfId="16" applyFont="1" applyFill="1" applyBorder="1" applyAlignment="1">
      <alignment horizontal="center" vertical="center"/>
    </xf>
    <xf numFmtId="172" fontId="6" fillId="25" borderId="6" xfId="16" applyFont="1" applyFill="1" applyBorder="1" applyAlignment="1">
      <alignment horizontal="center" vertical="center"/>
    </xf>
    <xf numFmtId="172" fontId="6" fillId="25" borderId="7" xfId="16" applyFont="1" applyFill="1" applyBorder="1" applyAlignment="1">
      <alignment horizontal="center" vertical="center"/>
    </xf>
    <xf numFmtId="172" fontId="6" fillId="25" borderId="20" xfId="16" applyFont="1" applyFill="1" applyBorder="1" applyAlignment="1">
      <alignment horizontal="center" vertical="center"/>
    </xf>
    <xf numFmtId="172" fontId="6" fillId="25" borderId="9" xfId="16" applyFont="1" applyFill="1" applyBorder="1" applyAlignment="1">
      <alignment horizontal="center" vertical="center"/>
    </xf>
    <xf numFmtId="172" fontId="6" fillId="25" borderId="10" xfId="16" applyFont="1" applyFill="1" applyBorder="1" applyAlignment="1">
      <alignment horizontal="center" vertical="center"/>
    </xf>
    <xf numFmtId="172" fontId="6" fillId="25" borderId="29" xfId="16" applyFont="1" applyFill="1" applyBorder="1" applyAlignment="1">
      <alignment horizontal="center" vertical="center" wrapText="1"/>
    </xf>
    <xf numFmtId="172" fontId="6" fillId="25" borderId="12" xfId="16" applyFont="1" applyFill="1" applyBorder="1" applyAlignment="1">
      <alignment horizontal="center" vertical="center" wrapText="1"/>
    </xf>
    <xf numFmtId="172" fontId="6" fillId="25" borderId="13" xfId="16" applyFont="1" applyFill="1" applyBorder="1" applyAlignment="1">
      <alignment horizontal="center" vertical="center" wrapText="1"/>
    </xf>
    <xf numFmtId="172" fontId="6" fillId="25" borderId="5" xfId="16" applyNumberFormat="1" applyFont="1" applyFill="1" applyBorder="1" applyAlignment="1" applyProtection="1">
      <alignment horizontal="center" vertical="center"/>
    </xf>
    <xf numFmtId="172" fontId="6" fillId="25" borderId="6" xfId="16" applyNumberFormat="1" applyFont="1" applyFill="1" applyBorder="1" applyAlignment="1" applyProtection="1">
      <alignment horizontal="center" vertical="center"/>
    </xf>
    <xf numFmtId="172" fontId="6" fillId="25" borderId="7" xfId="16" applyNumberFormat="1" applyFont="1" applyFill="1" applyBorder="1" applyAlignment="1" applyProtection="1">
      <alignment horizontal="center" vertical="center"/>
    </xf>
    <xf numFmtId="172" fontId="6" fillId="25" borderId="20" xfId="16" applyNumberFormat="1" applyFont="1" applyFill="1" applyBorder="1" applyAlignment="1" applyProtection="1">
      <alignment horizontal="center" vertical="center"/>
    </xf>
    <xf numFmtId="172" fontId="6" fillId="25" borderId="9" xfId="16" applyNumberFormat="1" applyFont="1" applyFill="1" applyBorder="1" applyAlignment="1" applyProtection="1">
      <alignment horizontal="center" vertical="center"/>
    </xf>
    <xf numFmtId="172" fontId="6" fillId="25" borderId="10" xfId="16" applyNumberFormat="1" applyFont="1" applyFill="1" applyBorder="1" applyAlignment="1" applyProtection="1">
      <alignment horizontal="center" vertical="center"/>
    </xf>
    <xf numFmtId="172" fontId="6" fillId="25" borderId="8" xfId="16" applyNumberFormat="1" applyFont="1" applyFill="1" applyBorder="1" applyAlignment="1" applyProtection="1">
      <alignment horizontal="center" vertical="center"/>
    </xf>
    <xf numFmtId="172" fontId="6" fillId="25" borderId="0" xfId="16" applyNumberFormat="1" applyFont="1" applyFill="1" applyBorder="1" applyAlignment="1" applyProtection="1">
      <alignment horizontal="center" vertical="center"/>
    </xf>
    <xf numFmtId="172" fontId="6" fillId="25" borderId="30" xfId="16" applyNumberFormat="1" applyFont="1" applyFill="1" applyBorder="1" applyAlignment="1" applyProtection="1">
      <alignment horizontal="center" vertical="center"/>
    </xf>
    <xf numFmtId="172" fontId="6" fillId="25" borderId="1" xfId="16" applyNumberFormat="1" applyFont="1" applyFill="1" applyBorder="1" applyAlignment="1" applyProtection="1">
      <alignment horizontal="center" vertical="center"/>
    </xf>
    <xf numFmtId="0" fontId="6" fillId="15" borderId="0" xfId="0" applyFont="1" applyFill="1" applyBorder="1" applyAlignment="1">
      <alignment horizontal="center" vertical="center"/>
    </xf>
    <xf numFmtId="172" fontId="6" fillId="25" borderId="29" xfId="16" applyNumberFormat="1" applyFont="1" applyFill="1" applyBorder="1" applyAlignment="1" applyProtection="1">
      <alignment horizontal="center" vertical="center"/>
    </xf>
    <xf numFmtId="172" fontId="6" fillId="25" borderId="13" xfId="16" applyNumberFormat="1" applyFont="1" applyFill="1" applyBorder="1" applyAlignment="1" applyProtection="1">
      <alignment horizontal="center" vertical="center"/>
    </xf>
    <xf numFmtId="172" fontId="6" fillId="16" borderId="0" xfId="16" applyFont="1" applyFill="1" applyBorder="1" applyAlignment="1">
      <alignment horizontal="left" vertical="center"/>
    </xf>
    <xf numFmtId="0" fontId="6" fillId="25" borderId="29" xfId="0" applyFont="1" applyFill="1" applyBorder="1" applyAlignment="1">
      <alignment horizontal="center" vertical="center" wrapText="1"/>
    </xf>
    <xf numFmtId="0" fontId="6" fillId="25" borderId="13" xfId="0" applyFont="1" applyFill="1" applyBorder="1" applyAlignment="1">
      <alignment horizontal="center" vertical="center" wrapText="1"/>
    </xf>
    <xf numFmtId="0" fontId="6" fillId="25" borderId="12" xfId="0" applyFont="1" applyFill="1" applyBorder="1" applyAlignment="1">
      <alignment horizontal="center" vertical="center" wrapText="1"/>
    </xf>
    <xf numFmtId="0" fontId="6" fillId="0" borderId="0" xfId="0" applyFont="1" applyFill="1" applyBorder="1" applyAlignment="1">
      <alignment horizontal="center"/>
    </xf>
    <xf numFmtId="0" fontId="6" fillId="0" borderId="0" xfId="0" applyFont="1" applyFill="1" applyBorder="1" applyAlignment="1">
      <alignment horizontal="center" vertical="center"/>
    </xf>
    <xf numFmtId="0" fontId="6" fillId="0" borderId="9" xfId="0" applyFont="1" applyFill="1" applyBorder="1" applyAlignment="1">
      <alignment horizontal="center" vertical="center"/>
    </xf>
    <xf numFmtId="0" fontId="6" fillId="25" borderId="6" xfId="0" applyFont="1" applyFill="1" applyBorder="1" applyAlignment="1">
      <alignment horizontal="center" vertical="center" wrapText="1"/>
    </xf>
    <xf numFmtId="0" fontId="6" fillId="25" borderId="7" xfId="0" applyFont="1" applyFill="1" applyBorder="1" applyAlignment="1">
      <alignment horizontal="center" vertical="center" wrapText="1"/>
    </xf>
    <xf numFmtId="0" fontId="6" fillId="25" borderId="9" xfId="0" applyFont="1" applyFill="1" applyBorder="1" applyAlignment="1">
      <alignment horizontal="center" vertical="center" wrapText="1"/>
    </xf>
    <xf numFmtId="0" fontId="6" fillId="25" borderId="10" xfId="0" applyFont="1" applyFill="1" applyBorder="1" applyAlignment="1">
      <alignment horizontal="center" vertical="center" wrapText="1"/>
    </xf>
    <xf numFmtId="0" fontId="6" fillId="25" borderId="13" xfId="0" quotePrefix="1" applyFont="1" applyFill="1" applyBorder="1" applyAlignment="1">
      <alignment horizontal="center" vertical="center" wrapText="1"/>
    </xf>
    <xf numFmtId="0" fontId="3" fillId="25" borderId="20" xfId="0" applyFont="1" applyFill="1" applyBorder="1" applyAlignment="1">
      <alignment vertical="center"/>
    </xf>
    <xf numFmtId="0" fontId="6" fillId="21" borderId="5" xfId="0" applyFont="1" applyFill="1" applyBorder="1" applyAlignment="1">
      <alignment horizontal="center" vertical="center"/>
    </xf>
    <xf numFmtId="0" fontId="6" fillId="21" borderId="20" xfId="0" applyFont="1" applyFill="1" applyBorder="1" applyAlignment="1">
      <alignment horizontal="center" vertical="center"/>
    </xf>
    <xf numFmtId="0" fontId="3" fillId="21" borderId="6" xfId="0" applyFont="1" applyFill="1" applyBorder="1" applyAlignment="1">
      <alignment vertical="center"/>
    </xf>
    <xf numFmtId="0" fontId="3" fillId="21" borderId="7" xfId="0" applyFont="1" applyFill="1" applyBorder="1" applyAlignment="1">
      <alignment vertical="center"/>
    </xf>
    <xf numFmtId="0" fontId="3" fillId="21" borderId="9" xfId="0" applyFont="1" applyFill="1" applyBorder="1" applyAlignment="1">
      <alignment vertical="center"/>
    </xf>
    <xf numFmtId="0" fontId="3" fillId="21" borderId="10" xfId="0" applyFont="1" applyFill="1" applyBorder="1" applyAlignment="1">
      <alignment vertical="center"/>
    </xf>
    <xf numFmtId="38" fontId="6" fillId="21" borderId="29" xfId="1" applyNumberFormat="1" applyFont="1" applyFill="1" applyBorder="1" applyAlignment="1">
      <alignment vertical="center"/>
    </xf>
    <xf numFmtId="38" fontId="6" fillId="21" borderId="13" xfId="1" applyNumberFormat="1" applyFont="1" applyFill="1" applyBorder="1" applyAlignment="1">
      <alignment vertical="center"/>
    </xf>
    <xf numFmtId="38" fontId="6" fillId="20" borderId="29" xfId="1" applyNumberFormat="1" applyFont="1" applyFill="1" applyBorder="1" applyAlignment="1">
      <alignment vertical="center"/>
    </xf>
    <xf numFmtId="38" fontId="6" fillId="20" borderId="13" xfId="1" applyNumberFormat="1" applyFont="1" applyFill="1" applyBorder="1" applyAlignment="1">
      <alignment vertical="center"/>
    </xf>
    <xf numFmtId="0" fontId="6" fillId="20" borderId="6" xfId="0" applyFont="1" applyFill="1" applyBorder="1" applyAlignment="1">
      <alignment horizontal="center" vertical="center"/>
    </xf>
    <xf numFmtId="0" fontId="6" fillId="20" borderId="9" xfId="0" applyFont="1" applyFill="1" applyBorder="1" applyAlignment="1">
      <alignment horizontal="center" vertical="center"/>
    </xf>
    <xf numFmtId="0" fontId="6" fillId="20" borderId="6" xfId="0" applyFont="1" applyFill="1" applyBorder="1" applyAlignment="1">
      <alignment vertical="center"/>
    </xf>
    <xf numFmtId="0" fontId="6" fillId="20" borderId="7" xfId="0" applyFont="1" applyFill="1" applyBorder="1" applyAlignment="1">
      <alignment vertical="center"/>
    </xf>
    <xf numFmtId="0" fontId="6" fillId="20" borderId="9" xfId="0" applyFont="1" applyFill="1" applyBorder="1" applyAlignment="1">
      <alignment vertical="center"/>
    </xf>
    <xf numFmtId="0" fontId="6" fillId="20" borderId="10" xfId="0" applyFont="1" applyFill="1" applyBorder="1" applyAlignment="1">
      <alignment vertical="center"/>
    </xf>
    <xf numFmtId="0" fontId="76" fillId="0" borderId="9" xfId="17" applyFont="1" applyFill="1" applyBorder="1" applyAlignment="1">
      <alignment horizontal="center" vertical="center"/>
    </xf>
    <xf numFmtId="172" fontId="6" fillId="0" borderId="0" xfId="16" applyFont="1" applyFill="1" applyBorder="1" applyAlignment="1">
      <alignment horizontal="left" vertical="center"/>
    </xf>
    <xf numFmtId="0" fontId="76" fillId="0" borderId="0" xfId="17" applyFont="1" applyFill="1" applyBorder="1" applyAlignment="1">
      <alignment horizontal="center" vertical="center"/>
    </xf>
    <xf numFmtId="0" fontId="32" fillId="0" borderId="0" xfId="17" applyFont="1" applyFill="1" applyBorder="1" applyAlignment="1">
      <alignment horizontal="center" vertical="center"/>
    </xf>
    <xf numFmtId="0" fontId="80" fillId="15" borderId="0" xfId="11" applyFont="1" applyFill="1" applyBorder="1" applyAlignment="1">
      <alignment horizontal="center" vertical="center"/>
    </xf>
    <xf numFmtId="0" fontId="23" fillId="26" borderId="25" xfId="0" applyFont="1" applyFill="1" applyBorder="1" applyAlignment="1">
      <alignment horizontal="center" vertical="center" wrapText="1"/>
    </xf>
    <xf numFmtId="0" fontId="23" fillId="26" borderId="21" xfId="0" applyFont="1" applyFill="1" applyBorder="1" applyAlignment="1">
      <alignment horizontal="center" vertical="center" wrapText="1"/>
    </xf>
    <xf numFmtId="0" fontId="33" fillId="15" borderId="0" xfId="0" applyFont="1" applyFill="1" applyBorder="1" applyAlignment="1">
      <alignment horizontal="center" vertical="center" wrapText="1"/>
    </xf>
    <xf numFmtId="0" fontId="33" fillId="15" borderId="9" xfId="0" applyFont="1" applyFill="1" applyBorder="1" applyAlignment="1">
      <alignment horizontal="center" vertical="center" wrapText="1"/>
    </xf>
    <xf numFmtId="0" fontId="3" fillId="15" borderId="21" xfId="12" applyFont="1" applyFill="1" applyBorder="1" applyAlignment="1">
      <alignment horizontal="left" vertical="center" wrapText="1"/>
    </xf>
    <xf numFmtId="0" fontId="3" fillId="15" borderId="1" xfId="12" applyFont="1" applyFill="1" applyBorder="1" applyAlignment="1">
      <alignment horizontal="left" vertical="center" wrapText="1"/>
    </xf>
    <xf numFmtId="0" fontId="24" fillId="15" borderId="21" xfId="12" applyFont="1" applyFill="1" applyBorder="1" applyAlignment="1">
      <alignment horizontal="left" wrapText="1"/>
    </xf>
    <xf numFmtId="0" fontId="24" fillId="15" borderId="1" xfId="12" applyFont="1" applyFill="1" applyBorder="1" applyAlignment="1">
      <alignment horizontal="left" wrapText="1"/>
    </xf>
    <xf numFmtId="0" fontId="24" fillId="15" borderId="21" xfId="12" applyFont="1" applyFill="1" applyBorder="1" applyAlignment="1">
      <alignment horizontal="left" vertical="center" wrapText="1"/>
    </xf>
    <xf numFmtId="0" fontId="24" fillId="15" borderId="1" xfId="12" applyFont="1" applyFill="1" applyBorder="1" applyAlignment="1">
      <alignment horizontal="left" vertical="center" wrapText="1"/>
    </xf>
    <xf numFmtId="0" fontId="6" fillId="15" borderId="21" xfId="12" applyFont="1" applyFill="1" applyBorder="1" applyAlignment="1">
      <alignment horizontal="left"/>
    </xf>
    <xf numFmtId="0" fontId="6" fillId="15" borderId="1" xfId="12" applyFont="1" applyFill="1" applyBorder="1" applyAlignment="1">
      <alignment horizontal="left"/>
    </xf>
    <xf numFmtId="0" fontId="24" fillId="15" borderId="2" xfId="12" applyFont="1" applyFill="1" applyBorder="1" applyAlignment="1">
      <alignment horizontal="left" vertical="center" wrapText="1"/>
    </xf>
    <xf numFmtId="0" fontId="24" fillId="15" borderId="25" xfId="12" applyFont="1" applyFill="1" applyBorder="1" applyAlignment="1">
      <alignment horizontal="left"/>
    </xf>
    <xf numFmtId="0" fontId="24" fillId="15" borderId="21" xfId="12" applyFont="1" applyFill="1" applyBorder="1" applyAlignment="1">
      <alignment horizontal="left"/>
    </xf>
    <xf numFmtId="0" fontId="31" fillId="15" borderId="21" xfId="12" applyFont="1" applyFill="1" applyBorder="1" applyAlignment="1">
      <alignment horizontal="left" wrapText="1"/>
    </xf>
    <xf numFmtId="0" fontId="31" fillId="15" borderId="1" xfId="12" applyFont="1" applyFill="1" applyBorder="1" applyAlignment="1">
      <alignment horizontal="left" wrapText="1"/>
    </xf>
    <xf numFmtId="0" fontId="3" fillId="15" borderId="25" xfId="12" applyFont="1" applyFill="1" applyBorder="1" applyAlignment="1">
      <alignment horizontal="left"/>
    </xf>
    <xf numFmtId="0" fontId="3" fillId="15" borderId="21" xfId="12" applyFont="1" applyFill="1" applyBorder="1" applyAlignment="1">
      <alignment horizontal="left"/>
    </xf>
    <xf numFmtId="0" fontId="3" fillId="15" borderId="25" xfId="12" applyFont="1" applyFill="1" applyBorder="1" applyAlignment="1">
      <alignment horizontal="left" indent="1"/>
    </xf>
    <xf numFmtId="0" fontId="3" fillId="15" borderId="21" xfId="12" applyFont="1" applyFill="1" applyBorder="1" applyAlignment="1">
      <alignment horizontal="left" indent="1"/>
    </xf>
    <xf numFmtId="0" fontId="31" fillId="15" borderId="25" xfId="12" applyFont="1" applyFill="1" applyBorder="1" applyAlignment="1">
      <alignment horizontal="left"/>
    </xf>
    <xf numFmtId="0" fontId="31" fillId="15" borderId="21" xfId="12" applyFont="1" applyFill="1" applyBorder="1" applyAlignment="1">
      <alignment horizontal="left"/>
    </xf>
    <xf numFmtId="0" fontId="31" fillId="15" borderId="25" xfId="12" applyFont="1" applyFill="1" applyBorder="1" applyAlignment="1">
      <alignment horizontal="left" wrapText="1"/>
    </xf>
    <xf numFmtId="0" fontId="31" fillId="15" borderId="25" xfId="12" applyFont="1" applyFill="1" applyBorder="1" applyAlignment="1">
      <alignment horizontal="left" wrapText="1" indent="1"/>
    </xf>
    <xf numFmtId="0" fontId="31" fillId="15" borderId="21" xfId="12" applyFont="1" applyFill="1" applyBorder="1" applyAlignment="1">
      <alignment horizontal="left" wrapText="1" indent="1"/>
    </xf>
    <xf numFmtId="0" fontId="24" fillId="15" borderId="21" xfId="12" applyFont="1" applyFill="1" applyBorder="1" applyAlignment="1">
      <alignment horizontal="center" vertical="center" wrapText="1"/>
    </xf>
    <xf numFmtId="0" fontId="23" fillId="15" borderId="2" xfId="12" applyFont="1" applyFill="1" applyBorder="1" applyAlignment="1">
      <alignment horizontal="left" vertical="top" wrapText="1"/>
    </xf>
    <xf numFmtId="0" fontId="23" fillId="15" borderId="21" xfId="12" applyFont="1" applyFill="1" applyBorder="1" applyAlignment="1">
      <alignment horizontal="left" vertical="top" wrapText="1"/>
    </xf>
    <xf numFmtId="0" fontId="24" fillId="15" borderId="7" xfId="12" applyFont="1" applyFill="1" applyBorder="1" applyAlignment="1">
      <alignment horizontal="center" vertical="center" wrapText="1"/>
    </xf>
    <xf numFmtId="0" fontId="24" fillId="15" borderId="30" xfId="12" applyFont="1" applyFill="1" applyBorder="1" applyAlignment="1">
      <alignment horizontal="center" vertical="center" wrapText="1"/>
    </xf>
    <xf numFmtId="0" fontId="24" fillId="15" borderId="10" xfId="12" applyFont="1" applyFill="1" applyBorder="1" applyAlignment="1">
      <alignment horizontal="center" vertical="center" wrapText="1"/>
    </xf>
    <xf numFmtId="0" fontId="23" fillId="15" borderId="25" xfId="12" applyFont="1" applyFill="1" applyBorder="1" applyAlignment="1">
      <alignment horizontal="left" vertical="center" wrapText="1"/>
    </xf>
    <xf numFmtId="0" fontId="23" fillId="15" borderId="21" xfId="12" applyFont="1" applyFill="1" applyBorder="1" applyAlignment="1">
      <alignment horizontal="left" vertical="center" wrapText="1"/>
    </xf>
    <xf numFmtId="0" fontId="84" fillId="15" borderId="25" xfId="12" applyFont="1" applyFill="1" applyBorder="1" applyAlignment="1">
      <alignment horizontal="left" vertical="center" wrapText="1"/>
    </xf>
    <xf numFmtId="0" fontId="84" fillId="15" borderId="21" xfId="12" applyFont="1" applyFill="1" applyBorder="1" applyAlignment="1">
      <alignment horizontal="left" vertical="center" wrapText="1"/>
    </xf>
    <xf numFmtId="0" fontId="23" fillId="15" borderId="25" xfId="12" applyFont="1" applyFill="1" applyBorder="1" applyAlignment="1">
      <alignment horizontal="left"/>
    </xf>
    <xf numFmtId="0" fontId="23" fillId="15" borderId="21" xfId="12" applyFont="1" applyFill="1" applyBorder="1" applyAlignment="1">
      <alignment horizontal="left"/>
    </xf>
    <xf numFmtId="0" fontId="23" fillId="15" borderId="1" xfId="12" applyFont="1" applyFill="1" applyBorder="1" applyAlignment="1">
      <alignment horizontal="left"/>
    </xf>
    <xf numFmtId="0" fontId="6" fillId="15" borderId="25" xfId="12" applyFont="1" applyFill="1" applyBorder="1" applyAlignment="1">
      <alignment horizontal="left"/>
    </xf>
    <xf numFmtId="0" fontId="6" fillId="23" borderId="21" xfId="12" applyFont="1" applyFill="1" applyBorder="1" applyAlignment="1">
      <alignment horizontal="left"/>
    </xf>
    <xf numFmtId="0" fontId="6" fillId="23" borderId="1" xfId="12" applyFont="1" applyFill="1" applyBorder="1" applyAlignment="1">
      <alignment horizontal="left"/>
    </xf>
    <xf numFmtId="0" fontId="24" fillId="15" borderId="1" xfId="12" applyFont="1" applyFill="1" applyBorder="1" applyAlignment="1">
      <alignment horizontal="left"/>
    </xf>
    <xf numFmtId="0" fontId="32" fillId="0" borderId="9" xfId="12" applyFont="1" applyFill="1" applyBorder="1" applyAlignment="1">
      <alignment horizontal="center" vertical="center"/>
    </xf>
    <xf numFmtId="0" fontId="23" fillId="22" borderId="29" xfId="12" applyFont="1" applyFill="1" applyBorder="1" applyAlignment="1">
      <alignment horizontal="left" vertical="center" wrapText="1"/>
    </xf>
    <xf numFmtId="0" fontId="23" fillId="22" borderId="13" xfId="12" applyFont="1" applyFill="1" applyBorder="1" applyAlignment="1">
      <alignment horizontal="left" vertical="center" wrapText="1"/>
    </xf>
    <xf numFmtId="0" fontId="23" fillId="22" borderId="0" xfId="12" applyFont="1" applyFill="1" applyBorder="1" applyAlignment="1">
      <alignment horizontal="left" vertical="center"/>
    </xf>
    <xf numFmtId="0" fontId="23" fillId="22" borderId="30" xfId="12" applyFont="1" applyFill="1" applyBorder="1" applyAlignment="1">
      <alignment horizontal="left" vertical="center"/>
    </xf>
    <xf numFmtId="0" fontId="23" fillId="22" borderId="9" xfId="12" applyFont="1" applyFill="1" applyBorder="1" applyAlignment="1">
      <alignment horizontal="left" vertical="center"/>
    </xf>
    <xf numFmtId="0" fontId="23" fillId="22" borderId="10" xfId="12" applyFont="1" applyFill="1" applyBorder="1" applyAlignment="1">
      <alignment horizontal="left" vertical="center"/>
    </xf>
    <xf numFmtId="1" fontId="23" fillId="22" borderId="12" xfId="12" applyNumberFormat="1" applyFont="1" applyFill="1" applyBorder="1" applyAlignment="1">
      <alignment horizontal="center" vertical="center" wrapText="1"/>
    </xf>
    <xf numFmtId="1" fontId="23" fillId="22" borderId="13" xfId="12" applyNumberFormat="1" applyFont="1" applyFill="1" applyBorder="1" applyAlignment="1">
      <alignment horizontal="center" vertical="center" wrapText="1"/>
    </xf>
    <xf numFmtId="1" fontId="23" fillId="22" borderId="12" xfId="12" applyNumberFormat="1" applyFont="1" applyFill="1" applyBorder="1" applyAlignment="1">
      <alignment horizontal="center" vertical="center"/>
    </xf>
    <xf numFmtId="1" fontId="23" fillId="22" borderId="13" xfId="12" applyNumberFormat="1" applyFont="1" applyFill="1" applyBorder="1" applyAlignment="1">
      <alignment horizontal="center" vertical="center"/>
    </xf>
    <xf numFmtId="1" fontId="23" fillId="22" borderId="29" xfId="12" applyNumberFormat="1" applyFont="1" applyFill="1" applyBorder="1" applyAlignment="1">
      <alignment horizontal="center" vertical="center" wrapText="1"/>
    </xf>
    <xf numFmtId="0" fontId="23" fillId="22" borderId="29" xfId="12" applyFont="1" applyFill="1" applyBorder="1" applyAlignment="1">
      <alignment horizontal="center" vertical="center" wrapText="1"/>
    </xf>
    <xf numFmtId="0" fontId="23" fillId="22" borderId="13" xfId="12" applyFont="1" applyFill="1" applyBorder="1" applyAlignment="1">
      <alignment horizontal="center" vertical="center" wrapText="1"/>
    </xf>
    <xf numFmtId="0" fontId="3" fillId="15" borderId="2" xfId="12" applyFont="1" applyFill="1" applyBorder="1" applyAlignment="1" applyProtection="1"/>
    <xf numFmtId="0" fontId="3" fillId="15" borderId="25" xfId="12" applyFont="1" applyFill="1" applyBorder="1" applyAlignment="1" applyProtection="1"/>
    <xf numFmtId="0" fontId="3" fillId="15" borderId="21" xfId="12" applyFont="1" applyFill="1" applyBorder="1" applyAlignment="1" applyProtection="1"/>
    <xf numFmtId="0" fontId="3" fillId="15" borderId="2" xfId="12" quotePrefix="1" applyFont="1" applyFill="1" applyBorder="1" applyAlignment="1" applyProtection="1"/>
    <xf numFmtId="0" fontId="3" fillId="15" borderId="25" xfId="12" quotePrefix="1" applyFont="1" applyFill="1" applyBorder="1" applyAlignment="1" applyProtection="1"/>
    <xf numFmtId="0" fontId="3" fillId="15" borderId="21" xfId="12" quotePrefix="1" applyFont="1" applyFill="1" applyBorder="1" applyAlignment="1" applyProtection="1"/>
    <xf numFmtId="0" fontId="3" fillId="15" borderId="2" xfId="12" applyFont="1" applyFill="1" applyBorder="1" applyAlignment="1" applyProtection="1">
      <alignment horizontal="left" indent="2"/>
    </xf>
    <xf numFmtId="0" fontId="3" fillId="15" borderId="25" xfId="12" applyFont="1" applyFill="1" applyBorder="1" applyAlignment="1" applyProtection="1">
      <alignment horizontal="left" indent="2"/>
    </xf>
    <xf numFmtId="0" fontId="3" fillId="15" borderId="21" xfId="12" applyFont="1" applyFill="1" applyBorder="1" applyAlignment="1" applyProtection="1">
      <alignment horizontal="left" indent="2"/>
    </xf>
    <xf numFmtId="0" fontId="6" fillId="0" borderId="2" xfId="12" applyFont="1" applyFill="1" applyBorder="1" applyAlignment="1" applyProtection="1">
      <alignment horizontal="left"/>
    </xf>
    <xf numFmtId="0" fontId="6" fillId="0" borderId="25" xfId="12" applyFont="1" applyFill="1" applyBorder="1" applyAlignment="1" applyProtection="1">
      <alignment horizontal="left"/>
    </xf>
    <xf numFmtId="0" fontId="6" fillId="0" borderId="21" xfId="12" applyFont="1" applyFill="1" applyBorder="1" applyAlignment="1" applyProtection="1">
      <alignment horizontal="left"/>
    </xf>
    <xf numFmtId="9" fontId="5" fillId="15" borderId="20" xfId="12" applyNumberFormat="1" applyFont="1" applyFill="1" applyBorder="1" applyAlignment="1" applyProtection="1"/>
    <xf numFmtId="9" fontId="5" fillId="15" borderId="9" xfId="12" applyNumberFormat="1" applyFont="1" applyFill="1" applyBorder="1" applyAlignment="1" applyProtection="1"/>
    <xf numFmtId="9" fontId="5" fillId="15" borderId="10" xfId="12" applyNumberFormat="1" applyFont="1" applyFill="1" applyBorder="1" applyAlignment="1" applyProtection="1"/>
    <xf numFmtId="0" fontId="6" fillId="15" borderId="2" xfId="12" applyFont="1" applyFill="1" applyBorder="1" applyAlignment="1" applyProtection="1"/>
    <xf numFmtId="0" fontId="6" fillId="15" borderId="25" xfId="12" applyFont="1" applyFill="1" applyBorder="1" applyAlignment="1" applyProtection="1"/>
    <xf numFmtId="0" fontId="6" fillId="15" borderId="21" xfId="12" applyFont="1" applyFill="1" applyBorder="1" applyAlignment="1" applyProtection="1"/>
    <xf numFmtId="0" fontId="5" fillId="15" borderId="2" xfId="12" applyFont="1" applyFill="1" applyBorder="1" applyAlignment="1" applyProtection="1"/>
    <xf numFmtId="0" fontId="5" fillId="15" borderId="25" xfId="12" applyFont="1" applyFill="1" applyBorder="1" applyAlignment="1" applyProtection="1"/>
    <xf numFmtId="0" fontId="5" fillId="15" borderId="21" xfId="12" applyFont="1" applyFill="1" applyBorder="1" applyAlignment="1" applyProtection="1"/>
    <xf numFmtId="0" fontId="3" fillId="0" borderId="2" xfId="12" applyFont="1" applyFill="1" applyBorder="1" applyAlignment="1" applyProtection="1"/>
    <xf numFmtId="0" fontId="3" fillId="0" borderId="25" xfId="12" applyFont="1" applyFill="1" applyBorder="1" applyAlignment="1" applyProtection="1"/>
    <xf numFmtId="0" fontId="3" fillId="0" borderId="21" xfId="12" applyFont="1" applyFill="1" applyBorder="1" applyAlignment="1" applyProtection="1"/>
    <xf numFmtId="0" fontId="6" fillId="15" borderId="2" xfId="12" applyFont="1" applyFill="1" applyBorder="1" applyAlignment="1" applyProtection="1">
      <alignment horizontal="left"/>
    </xf>
    <xf numFmtId="0" fontId="6" fillId="15" borderId="25" xfId="12" applyFont="1" applyFill="1" applyBorder="1" applyAlignment="1" applyProtection="1">
      <alignment horizontal="left"/>
    </xf>
    <xf numFmtId="0" fontId="6" fillId="15" borderId="21" xfId="12" applyFont="1" applyFill="1" applyBorder="1" applyAlignment="1" applyProtection="1">
      <alignment horizontal="left"/>
    </xf>
    <xf numFmtId="0" fontId="6" fillId="23" borderId="2" xfId="12" applyFont="1" applyFill="1" applyBorder="1" applyAlignment="1" applyProtection="1"/>
    <xf numFmtId="0" fontId="6" fillId="23" borderId="25" xfId="12" applyFont="1" applyFill="1" applyBorder="1" applyAlignment="1" applyProtection="1"/>
    <xf numFmtId="0" fontId="6" fillId="23" borderId="21" xfId="12" applyFont="1" applyFill="1" applyBorder="1" applyAlignment="1" applyProtection="1"/>
    <xf numFmtId="0" fontId="9" fillId="15" borderId="2" xfId="12" applyFont="1" applyFill="1" applyBorder="1" applyAlignment="1" applyProtection="1"/>
    <xf numFmtId="0" fontId="9" fillId="15" borderId="25" xfId="12" applyFont="1" applyFill="1" applyBorder="1" applyAlignment="1" applyProtection="1"/>
    <xf numFmtId="0" fontId="9" fillId="15" borderId="21" xfId="12" applyFont="1" applyFill="1" applyBorder="1" applyAlignment="1" applyProtection="1"/>
    <xf numFmtId="0" fontId="6" fillId="26" borderId="2" xfId="12" applyFont="1" applyFill="1" applyBorder="1" applyAlignment="1" applyProtection="1">
      <alignment horizontal="left" vertical="center"/>
    </xf>
    <xf numFmtId="0" fontId="6" fillId="26" borderId="25" xfId="12" applyFont="1" applyFill="1" applyBorder="1" applyAlignment="1" applyProtection="1">
      <alignment horizontal="left" vertical="center"/>
    </xf>
    <xf numFmtId="0" fontId="3" fillId="15" borderId="2" xfId="12" quotePrefix="1" applyFont="1" applyFill="1" applyBorder="1" applyAlignment="1" applyProtection="1">
      <alignment horizontal="left"/>
    </xf>
    <xf numFmtId="0" fontId="3" fillId="15" borderId="20" xfId="12" applyFont="1" applyFill="1" applyBorder="1" applyAlignment="1" applyProtection="1">
      <alignment horizontal="left" vertical="distributed" wrapText="1"/>
    </xf>
    <xf numFmtId="0" fontId="3" fillId="15" borderId="9" xfId="12" applyFont="1" applyFill="1" applyBorder="1" applyAlignment="1" applyProtection="1">
      <alignment horizontal="left" vertical="distributed" wrapText="1"/>
    </xf>
    <xf numFmtId="0" fontId="3" fillId="15" borderId="5" xfId="12" applyFont="1" applyFill="1" applyBorder="1" applyAlignment="1" applyProtection="1">
      <alignment horizontal="left" vertical="distributed" wrapText="1"/>
    </xf>
    <xf numFmtId="0" fontId="3" fillId="15" borderId="6" xfId="12" applyFont="1" applyFill="1" applyBorder="1" applyAlignment="1">
      <alignment horizontal="left" vertical="distributed" wrapText="1"/>
    </xf>
    <xf numFmtId="0" fontId="3" fillId="15" borderId="5" xfId="12" applyFont="1" applyFill="1" applyBorder="1" applyAlignment="1" applyProtection="1"/>
    <xf numFmtId="0" fontId="3" fillId="15" borderId="6" xfId="12" applyFont="1" applyFill="1" applyBorder="1" applyAlignment="1" applyProtection="1"/>
    <xf numFmtId="0" fontId="3" fillId="15" borderId="20" xfId="12" applyFont="1" applyFill="1" applyBorder="1" applyAlignment="1" applyProtection="1"/>
    <xf numFmtId="0" fontId="3" fillId="15" borderId="9" xfId="12" applyFont="1" applyFill="1" applyBorder="1" applyAlignment="1" applyProtection="1"/>
    <xf numFmtId="0" fontId="6" fillId="26" borderId="29" xfId="12" applyFont="1" applyFill="1" applyBorder="1" applyAlignment="1" applyProtection="1">
      <alignment horizontal="center" vertical="center" wrapText="1"/>
    </xf>
    <xf numFmtId="0" fontId="6" fillId="26" borderId="12" xfId="12" applyFont="1" applyFill="1" applyBorder="1" applyAlignment="1" applyProtection="1">
      <alignment horizontal="center" vertical="center" wrapText="1"/>
    </xf>
    <xf numFmtId="0" fontId="6" fillId="26" borderId="13" xfId="12" applyFont="1" applyFill="1" applyBorder="1" applyAlignment="1" applyProtection="1">
      <alignment horizontal="center" vertical="center" wrapText="1"/>
    </xf>
    <xf numFmtId="0" fontId="6" fillId="26" borderId="2" xfId="12" applyFont="1" applyFill="1" applyBorder="1" applyAlignment="1" applyProtection="1">
      <alignment vertical="center"/>
    </xf>
    <xf numFmtId="0" fontId="6" fillId="26" borderId="25" xfId="12" applyFont="1" applyFill="1" applyBorder="1" applyAlignment="1" applyProtection="1">
      <alignment vertical="center"/>
    </xf>
    <xf numFmtId="0" fontId="6" fillId="26" borderId="21" xfId="12" applyFont="1" applyFill="1" applyBorder="1" applyAlignment="1" applyProtection="1">
      <alignment vertical="center"/>
    </xf>
    <xf numFmtId="0" fontId="6" fillId="23" borderId="2" xfId="12" applyFont="1" applyFill="1" applyBorder="1" applyProtection="1"/>
    <xf numFmtId="0" fontId="6" fillId="23" borderId="25" xfId="12" applyFont="1" applyFill="1" applyBorder="1" applyProtection="1"/>
    <xf numFmtId="0" fontId="6" fillId="26" borderId="8" xfId="12" applyFont="1" applyFill="1" applyBorder="1" applyAlignment="1" applyProtection="1">
      <alignment vertical="center"/>
    </xf>
    <xf numFmtId="0" fontId="6" fillId="26" borderId="0" xfId="12" applyFont="1" applyFill="1" applyBorder="1" applyAlignment="1" applyProtection="1">
      <alignment vertical="center"/>
    </xf>
    <xf numFmtId="0" fontId="6" fillId="26" borderId="20" xfId="12" applyFont="1" applyFill="1" applyBorder="1" applyAlignment="1" applyProtection="1">
      <alignment vertical="center"/>
    </xf>
    <xf numFmtId="0" fontId="6" fillId="26" borderId="9" xfId="12" applyFont="1" applyFill="1" applyBorder="1" applyAlignment="1" applyProtection="1">
      <alignment vertical="center"/>
    </xf>
    <xf numFmtId="0" fontId="23" fillId="15" borderId="0" xfId="12" applyFont="1" applyFill="1" applyBorder="1" applyAlignment="1" applyProtection="1">
      <alignment horizontal="left"/>
    </xf>
    <xf numFmtId="0" fontId="3" fillId="15" borderId="0" xfId="12" applyFont="1" applyFill="1" applyBorder="1" applyAlignment="1" applyProtection="1">
      <alignment horizontal="left"/>
    </xf>
    <xf numFmtId="0" fontId="3" fillId="15" borderId="6" xfId="12" applyFont="1" applyFill="1" applyBorder="1" applyAlignment="1" applyProtection="1">
      <alignment horizontal="left" vertical="distributed" wrapText="1"/>
    </xf>
    <xf numFmtId="0" fontId="3" fillId="15" borderId="2" xfId="12" applyFont="1" applyFill="1" applyBorder="1" applyAlignment="1" applyProtection="1">
      <alignment horizontal="left"/>
    </xf>
    <xf numFmtId="0" fontId="3" fillId="15" borderId="25" xfId="12" applyFont="1" applyFill="1" applyBorder="1" applyAlignment="1" applyProtection="1">
      <alignment horizontal="left"/>
    </xf>
    <xf numFmtId="0" fontId="3" fillId="15" borderId="21" xfId="12" applyFont="1" applyFill="1" applyBorder="1" applyAlignment="1" applyProtection="1">
      <alignment horizontal="left"/>
    </xf>
    <xf numFmtId="0" fontId="3" fillId="15" borderId="2" xfId="12" quotePrefix="1" applyFont="1" applyFill="1" applyBorder="1" applyAlignment="1"/>
    <xf numFmtId="0" fontId="3" fillId="15" borderId="25" xfId="12" quotePrefix="1" applyFont="1" applyFill="1" applyBorder="1" applyAlignment="1"/>
    <xf numFmtId="0" fontId="3" fillId="15" borderId="21" xfId="12" quotePrefix="1" applyFont="1" applyFill="1" applyBorder="1" applyAlignment="1"/>
    <xf numFmtId="0" fontId="3" fillId="15" borderId="2" xfId="12" applyFont="1" applyFill="1" applyBorder="1" applyAlignment="1"/>
    <xf numFmtId="0" fontId="3" fillId="15" borderId="25" xfId="12" applyFont="1" applyFill="1" applyBorder="1" applyAlignment="1"/>
    <xf numFmtId="0" fontId="3" fillId="15" borderId="21" xfId="12" applyFont="1" applyFill="1" applyBorder="1" applyAlignment="1"/>
    <xf numFmtId="0" fontId="3" fillId="0" borderId="2" xfId="12" applyFont="1" applyFill="1" applyBorder="1" applyAlignment="1"/>
    <xf numFmtId="0" fontId="3" fillId="0" borderId="25" xfId="12" applyFont="1" applyFill="1" applyBorder="1" applyAlignment="1"/>
    <xf numFmtId="0" fontId="3" fillId="0" borderId="21" xfId="12" applyFont="1" applyFill="1" applyBorder="1" applyAlignment="1"/>
    <xf numFmtId="0" fontId="6" fillId="23" borderId="25" xfId="0" applyFont="1" applyFill="1" applyBorder="1" applyAlignment="1">
      <alignment horizontal="left" wrapText="1"/>
    </xf>
    <xf numFmtId="0" fontId="24" fillId="23" borderId="25" xfId="0" applyFont="1" applyFill="1" applyBorder="1" applyAlignment="1"/>
    <xf numFmtId="0" fontId="24" fillId="23" borderId="21" xfId="0" applyFont="1" applyFill="1" applyBorder="1" applyAlignment="1"/>
    <xf numFmtId="0" fontId="3" fillId="15" borderId="6" xfId="0" applyFont="1" applyFill="1" applyBorder="1" applyAlignment="1">
      <alignment horizontal="left"/>
    </xf>
    <xf numFmtId="0" fontId="24" fillId="15" borderId="6" xfId="0" applyFont="1" applyFill="1" applyBorder="1" applyAlignment="1"/>
    <xf numFmtId="0" fontId="24" fillId="15" borderId="21" xfId="0" applyFont="1" applyFill="1" applyBorder="1" applyAlignment="1"/>
    <xf numFmtId="0" fontId="3" fillId="23" borderId="25" xfId="0" applyFont="1" applyFill="1" applyBorder="1" applyAlignment="1"/>
    <xf numFmtId="0" fontId="6" fillId="23" borderId="25" xfId="0" applyFont="1" applyFill="1" applyBorder="1" applyAlignment="1"/>
    <xf numFmtId="0" fontId="23" fillId="23" borderId="25" xfId="0" applyFont="1" applyFill="1" applyBorder="1" applyAlignment="1">
      <alignment horizontal="center"/>
    </xf>
    <xf numFmtId="0" fontId="23" fillId="23" borderId="2" xfId="0" applyFont="1" applyFill="1" applyBorder="1" applyAlignment="1">
      <alignment horizontal="center"/>
    </xf>
    <xf numFmtId="0" fontId="7" fillId="15" borderId="0" xfId="0" applyFont="1" applyFill="1" applyBorder="1" applyAlignment="1">
      <alignment horizontal="center" vertical="center"/>
    </xf>
    <xf numFmtId="0" fontId="3" fillId="23" borderId="2" xfId="0" applyFont="1" applyFill="1" applyBorder="1" applyAlignment="1"/>
    <xf numFmtId="0" fontId="6" fillId="26" borderId="1" xfId="0" applyFont="1" applyFill="1" applyBorder="1" applyAlignment="1">
      <alignment horizontal="center" vertical="center" wrapText="1"/>
    </xf>
    <xf numFmtId="0" fontId="24" fillId="26" borderId="1" xfId="0" applyFont="1" applyFill="1" applyBorder="1" applyAlignment="1">
      <alignment horizontal="center" vertical="center" wrapText="1"/>
    </xf>
    <xf numFmtId="0" fontId="23" fillId="23" borderId="21" xfId="0" applyFont="1" applyFill="1" applyBorder="1" applyAlignment="1">
      <alignment horizontal="center"/>
    </xf>
    <xf numFmtId="0" fontId="43" fillId="23" borderId="2" xfId="0" applyFont="1" applyFill="1" applyBorder="1" applyAlignment="1">
      <alignment horizontal="left"/>
    </xf>
    <xf numFmtId="0" fontId="43" fillId="23" borderId="25" xfId="0" applyFont="1" applyFill="1" applyBorder="1" applyAlignment="1">
      <alignment horizontal="left"/>
    </xf>
    <xf numFmtId="0" fontId="43" fillId="23" borderId="21" xfId="0" applyFont="1" applyFill="1" applyBorder="1" applyAlignment="1">
      <alignment horizontal="left"/>
    </xf>
    <xf numFmtId="0" fontId="6" fillId="23" borderId="2" xfId="0" applyFont="1" applyFill="1" applyBorder="1" applyAlignment="1"/>
    <xf numFmtId="0" fontId="7" fillId="16" borderId="30" xfId="0" applyFont="1" applyFill="1" applyBorder="1" applyAlignment="1">
      <alignment horizontal="center" vertical="center" wrapText="1"/>
    </xf>
    <xf numFmtId="0" fontId="7" fillId="16" borderId="12" xfId="0" applyFont="1" applyFill="1" applyBorder="1" applyAlignment="1">
      <alignment horizontal="center" vertical="center" wrapText="1"/>
    </xf>
    <xf numFmtId="0" fontId="7" fillId="16" borderId="8" xfId="0" applyFont="1" applyFill="1" applyBorder="1" applyAlignment="1">
      <alignment horizontal="center" vertical="center" wrapText="1"/>
    </xf>
    <xf numFmtId="0" fontId="6" fillId="25" borderId="1" xfId="0" applyFont="1" applyFill="1" applyBorder="1" applyAlignment="1">
      <alignment horizontal="center" vertical="center" wrapText="1"/>
    </xf>
    <xf numFmtId="0" fontId="42" fillId="26" borderId="1" xfId="0" applyFont="1" applyFill="1" applyBorder="1" applyAlignment="1">
      <alignment vertical="center" wrapText="1"/>
    </xf>
    <xf numFmtId="0" fontId="6" fillId="26" borderId="5" xfId="0" applyFont="1" applyFill="1" applyBorder="1" applyAlignment="1">
      <alignment horizontal="center" vertical="center" wrapText="1"/>
    </xf>
    <xf numFmtId="0" fontId="6" fillId="26" borderId="7" xfId="0" applyFont="1" applyFill="1" applyBorder="1" applyAlignment="1">
      <alignment horizontal="center" vertical="center" wrapText="1"/>
    </xf>
    <xf numFmtId="0" fontId="6" fillId="26" borderId="20" xfId="0" applyFont="1" applyFill="1" applyBorder="1" applyAlignment="1">
      <alignment horizontal="center" vertical="center" wrapText="1"/>
    </xf>
    <xf numFmtId="0" fontId="6" fillId="26" borderId="10" xfId="0" applyFont="1" applyFill="1" applyBorder="1" applyAlignment="1">
      <alignment horizontal="center" vertical="center" wrapText="1"/>
    </xf>
    <xf numFmtId="0" fontId="6" fillId="26" borderId="29" xfId="0" applyFont="1" applyFill="1" applyBorder="1" applyAlignment="1">
      <alignment horizontal="center" vertical="center" wrapText="1"/>
    </xf>
    <xf numFmtId="0" fontId="6" fillId="26" borderId="13" xfId="0" applyFont="1" applyFill="1" applyBorder="1" applyAlignment="1">
      <alignment horizontal="center" vertical="center" wrapText="1"/>
    </xf>
    <xf numFmtId="38" fontId="3" fillId="9" borderId="1" xfId="10" applyNumberFormat="1" applyFont="1" applyFill="1" applyBorder="1" applyAlignment="1" applyProtection="1">
      <protection locked="0"/>
    </xf>
    <xf numFmtId="38" fontId="6" fillId="11" borderId="29" xfId="7" applyNumberFormat="1" applyFont="1" applyFill="1" applyBorder="1" applyAlignment="1" applyProtection="1"/>
    <xf numFmtId="38" fontId="6" fillId="11" borderId="1" xfId="7" applyNumberFormat="1" applyFont="1" applyFill="1" applyBorder="1" applyAlignment="1" applyProtection="1"/>
    <xf numFmtId="3" fontId="3" fillId="11" borderId="29" xfId="22" applyNumberFormat="1" applyFont="1" applyFill="1" applyBorder="1" applyAlignment="1" applyProtection="1"/>
    <xf numFmtId="0" fontId="6" fillId="9" borderId="59" xfId="8" applyFont="1" applyFill="1" applyBorder="1" applyAlignment="1" applyProtection="1"/>
    <xf numFmtId="0" fontId="6" fillId="9" borderId="1" xfId="0" applyFont="1" applyFill="1" applyBorder="1" applyAlignment="1"/>
    <xf numFmtId="0" fontId="6" fillId="9" borderId="13" xfId="0" applyFont="1" applyFill="1" applyBorder="1" applyAlignment="1"/>
    <xf numFmtId="0" fontId="6" fillId="9" borderId="60" xfId="8" applyFont="1" applyFill="1" applyBorder="1" applyAlignment="1" applyProtection="1"/>
    <xf numFmtId="0" fontId="6" fillId="9" borderId="29" xfId="0" applyFont="1" applyFill="1" applyBorder="1" applyAlignment="1"/>
    <xf numFmtId="0" fontId="6" fillId="27" borderId="58" xfId="28" applyFont="1" applyFill="1" applyBorder="1" applyAlignment="1" applyProtection="1"/>
    <xf numFmtId="0" fontId="3" fillId="27" borderId="13" xfId="0" applyFont="1" applyFill="1" applyBorder="1" applyAlignment="1"/>
    <xf numFmtId="0" fontId="3" fillId="27" borderId="62" xfId="0" applyFont="1" applyFill="1" applyBorder="1" applyAlignment="1"/>
    <xf numFmtId="0" fontId="6" fillId="9" borderId="1" xfId="0" applyFont="1" applyFill="1" applyBorder="1" applyAlignment="1" applyProtection="1">
      <alignment horizontal="center" vertical="center" wrapText="1"/>
    </xf>
    <xf numFmtId="3" fontId="3" fillId="11" borderId="1" xfId="22" applyNumberFormat="1" applyFont="1" applyFill="1" applyBorder="1" applyAlignment="1" applyProtection="1"/>
    <xf numFmtId="49" fontId="32" fillId="9" borderId="17" xfId="12" applyNumberFormat="1" applyFont="1" applyFill="1" applyBorder="1" applyAlignment="1" applyProtection="1">
      <alignment horizontal="center" vertical="center"/>
    </xf>
    <xf numFmtId="49" fontId="32" fillId="9" borderId="18" xfId="12" applyNumberFormat="1" applyFont="1" applyFill="1" applyBorder="1" applyAlignment="1" applyProtection="1">
      <alignment horizontal="center" vertical="center"/>
    </xf>
    <xf numFmtId="49" fontId="32" fillId="9" borderId="19" xfId="12" applyNumberFormat="1" applyFont="1" applyFill="1" applyBorder="1" applyAlignment="1" applyProtection="1">
      <alignment horizontal="center" vertical="center"/>
    </xf>
    <xf numFmtId="49" fontId="32" fillId="9" borderId="36" xfId="12" applyNumberFormat="1" applyFont="1" applyFill="1" applyBorder="1" applyAlignment="1" applyProtection="1">
      <alignment horizontal="center" vertical="center"/>
    </xf>
    <xf numFmtId="49" fontId="32" fillId="9" borderId="9" xfId="12" applyNumberFormat="1" applyFont="1" applyFill="1" applyBorder="1" applyAlignment="1" applyProtection="1">
      <alignment horizontal="center" vertical="center"/>
    </xf>
    <xf numFmtId="49" fontId="32" fillId="9" borderId="46" xfId="12" applyNumberFormat="1" applyFont="1" applyFill="1" applyBorder="1" applyAlignment="1" applyProtection="1">
      <alignment horizontal="center" vertical="center"/>
    </xf>
    <xf numFmtId="0" fontId="3" fillId="27" borderId="12" xfId="0" applyFont="1" applyFill="1" applyBorder="1" applyAlignment="1"/>
    <xf numFmtId="0" fontId="3" fillId="27" borderId="24" xfId="0" applyFont="1" applyFill="1" applyBorder="1" applyAlignment="1"/>
    <xf numFmtId="0" fontId="15" fillId="9" borderId="1" xfId="0" applyFont="1" applyFill="1" applyBorder="1" applyAlignment="1" applyProtection="1">
      <alignment horizontal="center" vertical="center" wrapText="1"/>
    </xf>
    <xf numFmtId="0" fontId="3" fillId="9" borderId="5" xfId="0" applyFont="1" applyFill="1" applyBorder="1" applyAlignment="1" applyProtection="1">
      <alignment horizontal="left" vertical="center" wrapText="1"/>
    </xf>
    <xf numFmtId="0" fontId="3" fillId="9" borderId="6" xfId="0" applyFont="1" applyFill="1" applyBorder="1" applyAlignment="1" applyProtection="1">
      <alignment horizontal="left" vertical="center" wrapText="1"/>
    </xf>
    <xf numFmtId="0" fontId="3" fillId="9" borderId="47" xfId="0" applyFont="1" applyFill="1" applyBorder="1" applyAlignment="1" applyProtection="1">
      <alignment horizontal="left" vertical="center" wrapText="1"/>
    </xf>
    <xf numFmtId="0" fontId="3" fillId="9" borderId="8" xfId="0" applyFont="1" applyFill="1" applyBorder="1" applyAlignment="1" applyProtection="1">
      <alignment horizontal="left" vertical="center" wrapText="1"/>
    </xf>
    <xf numFmtId="0" fontId="3" fillId="9" borderId="0" xfId="0" applyFont="1" applyFill="1" applyBorder="1" applyAlignment="1" applyProtection="1">
      <alignment horizontal="left" vertical="center" wrapText="1"/>
    </xf>
    <xf numFmtId="0" fontId="3" fillId="9" borderId="4" xfId="0" applyFont="1" applyFill="1" applyBorder="1" applyAlignment="1" applyProtection="1">
      <alignment horizontal="left" vertical="center" wrapText="1"/>
    </xf>
    <xf numFmtId="0" fontId="3" fillId="9" borderId="20" xfId="0" applyFont="1" applyFill="1" applyBorder="1" applyAlignment="1" applyProtection="1">
      <alignment horizontal="left" vertical="center" wrapText="1"/>
    </xf>
    <xf numFmtId="0" fontId="3" fillId="9" borderId="9" xfId="0" applyFont="1" applyFill="1" applyBorder="1" applyAlignment="1" applyProtection="1">
      <alignment horizontal="left" vertical="center" wrapText="1"/>
    </xf>
    <xf numFmtId="0" fontId="3" fillId="9" borderId="46" xfId="0" applyFont="1" applyFill="1" applyBorder="1" applyAlignment="1" applyProtection="1">
      <alignment horizontal="left" vertical="center" wrapText="1"/>
    </xf>
    <xf numFmtId="0" fontId="3" fillId="15" borderId="2" xfId="0" applyFont="1" applyFill="1" applyBorder="1" applyAlignment="1">
      <alignment horizontal="left"/>
    </xf>
    <xf numFmtId="0" fontId="3" fillId="15" borderId="25" xfId="0" applyFont="1" applyFill="1" applyBorder="1" applyAlignment="1">
      <alignment horizontal="left"/>
    </xf>
    <xf numFmtId="0" fontId="3" fillId="15" borderId="21" xfId="0" applyFont="1" applyFill="1" applyBorder="1" applyAlignment="1">
      <alignment horizontal="left"/>
    </xf>
    <xf numFmtId="0" fontId="6" fillId="26" borderId="6" xfId="0" applyFont="1" applyFill="1" applyBorder="1" applyAlignment="1">
      <alignment horizontal="center" vertical="center"/>
    </xf>
    <xf numFmtId="0" fontId="6" fillId="26" borderId="7" xfId="0" applyFont="1" applyFill="1" applyBorder="1" applyAlignment="1">
      <alignment horizontal="center" vertical="center"/>
    </xf>
    <xf numFmtId="0" fontId="6" fillId="26" borderId="8" xfId="0" applyFont="1" applyFill="1" applyBorder="1" applyAlignment="1">
      <alignment horizontal="center" vertical="center"/>
    </xf>
    <xf numFmtId="0" fontId="6" fillId="26" borderId="9" xfId="0" applyFont="1" applyFill="1" applyBorder="1" applyAlignment="1">
      <alignment horizontal="center" vertical="center"/>
    </xf>
    <xf numFmtId="0" fontId="6" fillId="26" borderId="10" xfId="0" applyFont="1" applyFill="1" applyBorder="1" applyAlignment="1">
      <alignment horizontal="center" vertical="center"/>
    </xf>
    <xf numFmtId="0" fontId="6" fillId="26" borderId="12" xfId="0" applyFont="1" applyFill="1" applyBorder="1" applyAlignment="1">
      <alignment horizontal="center" vertical="center"/>
    </xf>
    <xf numFmtId="9" fontId="6" fillId="25" borderId="12" xfId="20" applyFont="1" applyFill="1" applyBorder="1" applyAlignment="1" applyProtection="1">
      <alignment horizontal="right" vertical="center"/>
    </xf>
    <xf numFmtId="9" fontId="6" fillId="25" borderId="13" xfId="20" applyFont="1" applyFill="1" applyBorder="1" applyAlignment="1" applyProtection="1">
      <alignment horizontal="right" vertical="center"/>
    </xf>
    <xf numFmtId="0" fontId="7" fillId="25" borderId="5" xfId="0" applyFont="1" applyFill="1" applyBorder="1" applyAlignment="1">
      <alignment horizontal="center" vertical="center"/>
    </xf>
    <xf numFmtId="0" fontId="7" fillId="25" borderId="6" xfId="0" applyFont="1" applyFill="1" applyBorder="1" applyAlignment="1">
      <alignment horizontal="center" vertical="center"/>
    </xf>
    <xf numFmtId="0" fontId="7" fillId="25" borderId="7" xfId="0" applyFont="1" applyFill="1" applyBorder="1" applyAlignment="1">
      <alignment horizontal="center" vertical="center"/>
    </xf>
    <xf numFmtId="0" fontId="7" fillId="25" borderId="20" xfId="0" applyFont="1" applyFill="1" applyBorder="1" applyAlignment="1">
      <alignment horizontal="center" vertical="center"/>
    </xf>
    <xf numFmtId="0" fontId="7" fillId="25" borderId="9" xfId="0" applyFont="1" applyFill="1" applyBorder="1" applyAlignment="1">
      <alignment horizontal="center" vertical="center"/>
    </xf>
    <xf numFmtId="0" fontId="7" fillId="25" borderId="10" xfId="0" applyFont="1" applyFill="1" applyBorder="1" applyAlignment="1">
      <alignment horizontal="center" vertical="center"/>
    </xf>
    <xf numFmtId="49" fontId="6" fillId="25" borderId="6" xfId="0" applyNumberFormat="1" applyFont="1" applyFill="1" applyBorder="1" applyAlignment="1" applyProtection="1">
      <alignment horizontal="center" vertical="center"/>
    </xf>
    <xf numFmtId="49" fontId="6" fillId="25" borderId="9" xfId="0" applyNumberFormat="1" applyFont="1" applyFill="1" applyBorder="1" applyAlignment="1" applyProtection="1">
      <alignment horizontal="center" vertical="center"/>
    </xf>
    <xf numFmtId="49" fontId="6" fillId="25" borderId="12" xfId="0" applyNumberFormat="1" applyFont="1" applyFill="1" applyBorder="1" applyAlignment="1" applyProtection="1">
      <alignment horizontal="center" vertical="center" wrapText="1"/>
    </xf>
    <xf numFmtId="49" fontId="6" fillId="25" borderId="13" xfId="0" applyNumberFormat="1" applyFont="1" applyFill="1" applyBorder="1" applyAlignment="1" applyProtection="1">
      <alignment horizontal="center" vertical="center" wrapText="1"/>
    </xf>
    <xf numFmtId="49" fontId="6" fillId="25" borderId="12" xfId="0" applyNumberFormat="1" applyFont="1" applyFill="1" applyBorder="1" applyAlignment="1" applyProtection="1">
      <alignment horizontal="center" vertical="center"/>
    </xf>
    <xf numFmtId="49" fontId="6" fillId="25" borderId="13" xfId="0" applyNumberFormat="1" applyFont="1" applyFill="1" applyBorder="1" applyAlignment="1" applyProtection="1">
      <alignment horizontal="center" vertical="center"/>
    </xf>
    <xf numFmtId="49" fontId="6" fillId="25" borderId="29" xfId="0" applyNumberFormat="1" applyFont="1" applyFill="1" applyBorder="1" applyAlignment="1" applyProtection="1">
      <alignment horizontal="center" vertical="center" wrapText="1"/>
    </xf>
    <xf numFmtId="49" fontId="6" fillId="21" borderId="29" xfId="0" applyNumberFormat="1" applyFont="1" applyFill="1" applyBorder="1" applyAlignment="1" applyProtection="1">
      <alignment vertical="center"/>
    </xf>
    <xf numFmtId="49" fontId="6" fillId="21" borderId="13" xfId="0" applyNumberFormat="1" applyFont="1" applyFill="1" applyBorder="1" applyAlignment="1" applyProtection="1">
      <alignment vertical="center"/>
    </xf>
    <xf numFmtId="49" fontId="7" fillId="25" borderId="5" xfId="0" applyNumberFormat="1" applyFont="1" applyFill="1" applyBorder="1" applyAlignment="1" applyProtection="1">
      <alignment horizontal="center" vertical="center"/>
    </xf>
    <xf numFmtId="49" fontId="7" fillId="25" borderId="6" xfId="0" applyNumberFormat="1" applyFont="1" applyFill="1" applyBorder="1" applyAlignment="1" applyProtection="1">
      <alignment horizontal="center" vertical="center"/>
    </xf>
    <xf numFmtId="49" fontId="7" fillId="25" borderId="7" xfId="0" applyNumberFormat="1" applyFont="1" applyFill="1" applyBorder="1" applyAlignment="1" applyProtection="1">
      <alignment horizontal="center" vertical="center"/>
    </xf>
    <xf numFmtId="49" fontId="7" fillId="25" borderId="20" xfId="0" applyNumberFormat="1" applyFont="1" applyFill="1" applyBorder="1" applyAlignment="1" applyProtection="1">
      <alignment horizontal="center" vertical="center"/>
    </xf>
    <xf numFmtId="49" fontId="7" fillId="25" borderId="9" xfId="0" applyNumberFormat="1" applyFont="1" applyFill="1" applyBorder="1" applyAlignment="1" applyProtection="1">
      <alignment horizontal="center" vertical="center"/>
    </xf>
    <xf numFmtId="49" fontId="7" fillId="25" borderId="10" xfId="0" applyNumberFormat="1" applyFont="1" applyFill="1" applyBorder="1" applyAlignment="1" applyProtection="1">
      <alignment horizontal="center" vertical="center"/>
    </xf>
    <xf numFmtId="49" fontId="6" fillId="25" borderId="0" xfId="0" applyNumberFormat="1" applyFont="1" applyFill="1" applyBorder="1" applyAlignment="1" applyProtection="1">
      <alignment horizontal="center" vertical="center"/>
    </xf>
    <xf numFmtId="0" fontId="5" fillId="16" borderId="0" xfId="0" applyFont="1" applyFill="1" applyBorder="1" applyAlignment="1">
      <alignment vertical="center"/>
    </xf>
    <xf numFmtId="0" fontId="32" fillId="16" borderId="9" xfId="0" applyFont="1" applyFill="1" applyBorder="1" applyAlignment="1">
      <alignment horizontal="center" vertical="center"/>
    </xf>
    <xf numFmtId="179" fontId="6" fillId="21" borderId="29" xfId="0" applyNumberFormat="1" applyFont="1" applyFill="1" applyBorder="1" applyAlignment="1" applyProtection="1">
      <alignment vertical="center"/>
    </xf>
    <xf numFmtId="179" fontId="6" fillId="21" borderId="13" xfId="0" applyNumberFormat="1" applyFont="1" applyFill="1" applyBorder="1" applyAlignment="1" applyProtection="1">
      <alignment vertical="center"/>
    </xf>
    <xf numFmtId="38" fontId="6" fillId="21" borderId="29" xfId="0" applyNumberFormat="1" applyFont="1" applyFill="1" applyBorder="1" applyAlignment="1" applyProtection="1">
      <alignment vertical="center"/>
    </xf>
    <xf numFmtId="38" fontId="6" fillId="21" borderId="13" xfId="0" applyNumberFormat="1" applyFont="1" applyFill="1" applyBorder="1" applyAlignment="1" applyProtection="1">
      <alignment vertical="center"/>
    </xf>
    <xf numFmtId="37" fontId="6" fillId="21" borderId="29" xfId="0" applyNumberFormat="1" applyFont="1" applyFill="1" applyBorder="1" applyAlignment="1" applyProtection="1">
      <alignment horizontal="right" vertical="center"/>
    </xf>
    <xf numFmtId="37" fontId="6" fillId="21" borderId="13" xfId="0" applyNumberFormat="1" applyFont="1" applyFill="1" applyBorder="1" applyAlignment="1" applyProtection="1">
      <alignment horizontal="right" vertical="center"/>
    </xf>
    <xf numFmtId="49" fontId="6" fillId="21" borderId="29" xfId="0" applyNumberFormat="1" applyFont="1" applyFill="1" applyBorder="1" applyAlignment="1" applyProtection="1">
      <alignment horizontal="center" vertical="center"/>
    </xf>
    <xf numFmtId="49" fontId="6" fillId="21" borderId="13" xfId="0" applyNumberFormat="1" applyFont="1" applyFill="1" applyBorder="1" applyAlignment="1" applyProtection="1">
      <alignment horizontal="center" vertical="center"/>
    </xf>
    <xf numFmtId="49" fontId="6" fillId="21" borderId="5" xfId="0" applyNumberFormat="1" applyFont="1" applyFill="1" applyBorder="1" applyProtection="1"/>
    <xf numFmtId="49" fontId="6" fillId="21" borderId="20" xfId="0" applyNumberFormat="1" applyFont="1" applyFill="1" applyBorder="1" applyProtection="1"/>
    <xf numFmtId="49" fontId="6" fillId="21" borderId="6" xfId="0" applyNumberFormat="1" applyFont="1" applyFill="1" applyBorder="1" applyAlignment="1" applyProtection="1">
      <alignment horizontal="center" vertical="center"/>
    </xf>
    <xf numFmtId="49" fontId="6" fillId="21" borderId="9" xfId="0" applyNumberFormat="1" applyFont="1" applyFill="1" applyBorder="1" applyAlignment="1" applyProtection="1">
      <alignment horizontal="center" vertical="center"/>
    </xf>
    <xf numFmtId="49" fontId="6" fillId="21" borderId="7" xfId="0" applyNumberFormat="1" applyFont="1" applyFill="1" applyBorder="1" applyAlignment="1" applyProtection="1">
      <alignment vertical="center"/>
    </xf>
    <xf numFmtId="49" fontId="6" fillId="21" borderId="10" xfId="0" applyNumberFormat="1" applyFont="1" applyFill="1" applyBorder="1" applyAlignment="1" applyProtection="1">
      <alignment vertical="center"/>
    </xf>
    <xf numFmtId="49" fontId="6" fillId="21" borderId="5" xfId="0" applyNumberFormat="1" applyFont="1" applyFill="1" applyBorder="1" applyAlignment="1" applyProtection="1">
      <alignment horizontal="center" vertical="center"/>
    </xf>
    <xf numFmtId="49" fontId="6" fillId="21" borderId="20" xfId="0" applyNumberFormat="1" applyFont="1" applyFill="1" applyBorder="1" applyAlignment="1" applyProtection="1">
      <alignment horizontal="center" vertical="center"/>
    </xf>
    <xf numFmtId="38" fontId="6" fillId="21" borderId="1" xfId="0" applyNumberFormat="1" applyFont="1" applyFill="1" applyBorder="1" applyAlignment="1" applyProtection="1">
      <alignment vertical="center"/>
    </xf>
    <xf numFmtId="49" fontId="6" fillId="9" borderId="2" xfId="0" applyNumberFormat="1" applyFont="1" applyFill="1" applyBorder="1" applyProtection="1"/>
    <xf numFmtId="49" fontId="6" fillId="9" borderId="25" xfId="0" applyNumberFormat="1" applyFont="1" applyFill="1" applyBorder="1" applyProtection="1"/>
    <xf numFmtId="49" fontId="6" fillId="9" borderId="21" xfId="0" applyNumberFormat="1" applyFont="1" applyFill="1" applyBorder="1" applyProtection="1"/>
    <xf numFmtId="4" fontId="6" fillId="9" borderId="2" xfId="0" applyNumberFormat="1" applyFont="1" applyFill="1" applyBorder="1" applyAlignment="1" applyProtection="1">
      <alignment horizontal="center" vertical="center"/>
    </xf>
    <xf numFmtId="4" fontId="6" fillId="9" borderId="25" xfId="0" applyNumberFormat="1" applyFont="1" applyFill="1" applyBorder="1" applyAlignment="1" applyProtection="1">
      <alignment horizontal="center" vertical="center"/>
    </xf>
    <xf numFmtId="4" fontId="6" fillId="9" borderId="21" xfId="0" applyNumberFormat="1" applyFont="1" applyFill="1" applyBorder="1" applyAlignment="1" applyProtection="1">
      <alignment horizontal="center" vertical="center"/>
    </xf>
    <xf numFmtId="0" fontId="43" fillId="25" borderId="6" xfId="0" applyFont="1" applyFill="1" applyBorder="1" applyAlignment="1" applyProtection="1">
      <alignment horizontal="center" vertical="center" wrapText="1"/>
    </xf>
    <xf numFmtId="0" fontId="43" fillId="25" borderId="9" xfId="0" applyFont="1" applyFill="1" applyBorder="1" applyAlignment="1" applyProtection="1">
      <alignment horizontal="center" vertical="center" wrapText="1"/>
    </xf>
    <xf numFmtId="0" fontId="43" fillId="25" borderId="29" xfId="0" applyFont="1" applyFill="1" applyBorder="1" applyAlignment="1" applyProtection="1">
      <alignment horizontal="center" vertical="center" wrapText="1"/>
    </xf>
    <xf numFmtId="0" fontId="43" fillId="25" borderId="13" xfId="0" applyFont="1" applyFill="1" applyBorder="1" applyAlignment="1" applyProtection="1">
      <alignment horizontal="center" vertical="center" wrapText="1"/>
    </xf>
    <xf numFmtId="0" fontId="5" fillId="0" borderId="18" xfId="0" applyFont="1" applyFill="1" applyBorder="1" applyAlignment="1">
      <alignment vertical="center"/>
    </xf>
    <xf numFmtId="0" fontId="5" fillId="0" borderId="0" xfId="0" applyFont="1" applyFill="1" applyBorder="1" applyAlignment="1">
      <alignment vertical="center"/>
    </xf>
    <xf numFmtId="49" fontId="46" fillId="16" borderId="0" xfId="0" applyNumberFormat="1" applyFont="1" applyFill="1" applyBorder="1" applyAlignment="1" applyProtection="1">
      <alignment horizontal="center" vertical="center"/>
    </xf>
    <xf numFmtId="49" fontId="46" fillId="16" borderId="9" xfId="0" applyNumberFormat="1" applyFont="1" applyFill="1" applyBorder="1" applyAlignment="1" applyProtection="1">
      <alignment horizontal="center" vertical="center"/>
    </xf>
    <xf numFmtId="49" fontId="6" fillId="21" borderId="6" xfId="0" applyNumberFormat="1" applyFont="1" applyFill="1" applyBorder="1" applyAlignment="1" applyProtection="1">
      <alignment vertical="center"/>
    </xf>
    <xf numFmtId="49" fontId="6" fillId="21" borderId="9" xfId="0" applyNumberFormat="1" applyFont="1" applyFill="1" applyBorder="1" applyAlignment="1" applyProtection="1">
      <alignment vertical="center"/>
    </xf>
    <xf numFmtId="49" fontId="6" fillId="25" borderId="8" xfId="0" applyNumberFormat="1" applyFont="1" applyFill="1" applyBorder="1" applyProtection="1"/>
    <xf numFmtId="49" fontId="6" fillId="25" borderId="20" xfId="0" applyNumberFormat="1" applyFont="1" applyFill="1" applyBorder="1" applyProtection="1"/>
    <xf numFmtId="38" fontId="6" fillId="21" borderId="29" xfId="0" applyNumberFormat="1" applyFont="1" applyFill="1" applyBorder="1" applyAlignment="1" applyProtection="1">
      <alignment horizontal="right" vertical="center"/>
    </xf>
    <xf numFmtId="38" fontId="6" fillId="21" borderId="13" xfId="0" applyNumberFormat="1" applyFont="1" applyFill="1" applyBorder="1" applyAlignment="1" applyProtection="1">
      <alignment horizontal="right" vertical="center"/>
    </xf>
    <xf numFmtId="49" fontId="6" fillId="21" borderId="5" xfId="0" applyNumberFormat="1" applyFont="1" applyFill="1" applyBorder="1" applyAlignment="1" applyProtection="1">
      <alignment vertical="center"/>
    </xf>
    <xf numFmtId="49" fontId="6" fillId="21" borderId="20" xfId="0" applyNumberFormat="1" applyFont="1" applyFill="1" applyBorder="1" applyAlignment="1" applyProtection="1">
      <alignment vertical="center"/>
    </xf>
    <xf numFmtId="0" fontId="43" fillId="25" borderId="0" xfId="0" applyFont="1" applyFill="1" applyBorder="1" applyAlignment="1" applyProtection="1">
      <alignment horizontal="center" vertical="center" wrapText="1"/>
    </xf>
    <xf numFmtId="0" fontId="43" fillId="25" borderId="12" xfId="0" applyFont="1" applyFill="1" applyBorder="1" applyAlignment="1" applyProtection="1">
      <alignment horizontal="center" vertical="center" wrapText="1"/>
    </xf>
    <xf numFmtId="0" fontId="43" fillId="25" borderId="5" xfId="0" applyFont="1" applyFill="1" applyBorder="1" applyAlignment="1" applyProtection="1">
      <alignment horizontal="center" vertical="center" wrapText="1"/>
    </xf>
    <xf numFmtId="0" fontId="43" fillId="25" borderId="7" xfId="0" applyFont="1" applyFill="1" applyBorder="1" applyAlignment="1" applyProtection="1">
      <alignment horizontal="center" vertical="center" wrapText="1"/>
    </xf>
    <xf numFmtId="0" fontId="43" fillId="25" borderId="20" xfId="0" applyFont="1" applyFill="1" applyBorder="1" applyAlignment="1" applyProtection="1">
      <alignment horizontal="center" vertical="center" wrapText="1"/>
    </xf>
    <xf numFmtId="0" fontId="43" fillId="25" borderId="10" xfId="0" applyFont="1" applyFill="1" applyBorder="1" applyAlignment="1" applyProtection="1">
      <alignment horizontal="center" vertical="center" wrapText="1"/>
    </xf>
    <xf numFmtId="0" fontId="5" fillId="0" borderId="18" xfId="0" applyFont="1" applyFill="1" applyBorder="1" applyAlignment="1">
      <alignment horizontal="left"/>
    </xf>
    <xf numFmtId="0" fontId="39" fillId="16" borderId="0" xfId="0" applyFont="1" applyFill="1" applyBorder="1" applyAlignment="1" applyProtection="1">
      <alignment horizontal="center" vertical="center"/>
    </xf>
    <xf numFmtId="0" fontId="39" fillId="16" borderId="9" xfId="0" applyFont="1" applyFill="1" applyBorder="1" applyAlignment="1" applyProtection="1">
      <alignment horizontal="center" vertical="center"/>
    </xf>
    <xf numFmtId="14" fontId="3" fillId="0" borderId="20" xfId="0" applyNumberFormat="1" applyFont="1" applyFill="1" applyBorder="1" applyAlignment="1" applyProtection="1">
      <alignment horizontal="center"/>
      <protection locked="0"/>
    </xf>
    <xf numFmtId="14" fontId="3" fillId="0" borderId="10" xfId="0" applyNumberFormat="1" applyFont="1" applyFill="1" applyBorder="1" applyAlignment="1" applyProtection="1">
      <alignment horizontal="center"/>
      <protection locked="0"/>
    </xf>
    <xf numFmtId="3" fontId="3" fillId="15" borderId="2" xfId="0" applyNumberFormat="1" applyFont="1" applyFill="1" applyBorder="1" applyAlignment="1" applyProtection="1">
      <alignment horizontal="left" vertical="center"/>
      <protection locked="0"/>
    </xf>
    <xf numFmtId="3" fontId="3" fillId="15" borderId="25" xfId="0" applyNumberFormat="1" applyFont="1" applyFill="1" applyBorder="1" applyAlignment="1" applyProtection="1">
      <alignment horizontal="left" vertical="center"/>
      <protection locked="0"/>
    </xf>
    <xf numFmtId="3" fontId="3" fillId="15" borderId="21" xfId="0" applyNumberFormat="1" applyFont="1" applyFill="1" applyBorder="1" applyAlignment="1" applyProtection="1">
      <alignment horizontal="left" vertical="center"/>
      <protection locked="0"/>
    </xf>
    <xf numFmtId="4" fontId="3" fillId="15" borderId="1" xfId="0" applyNumberFormat="1" applyFont="1" applyFill="1" applyBorder="1" applyAlignment="1" applyProtection="1">
      <alignment horizontal="center" vertical="center"/>
    </xf>
    <xf numFmtId="0" fontId="6" fillId="23" borderId="1" xfId="0" applyFont="1" applyFill="1" applyBorder="1" applyAlignment="1">
      <alignment horizontal="center" vertical="center"/>
    </xf>
    <xf numFmtId="49" fontId="10" fillId="26" borderId="51" xfId="0" applyNumberFormat="1" applyFont="1" applyFill="1" applyBorder="1" applyAlignment="1" applyProtection="1">
      <alignment horizontal="center" vertical="center"/>
    </xf>
    <xf numFmtId="49" fontId="10" fillId="26" borderId="3" xfId="0" applyNumberFormat="1" applyFont="1" applyFill="1" applyBorder="1" applyAlignment="1" applyProtection="1">
      <alignment horizontal="center" vertical="center"/>
    </xf>
    <xf numFmtId="49" fontId="10" fillId="26" borderId="6" xfId="0" applyNumberFormat="1" applyFont="1" applyFill="1" applyBorder="1" applyAlignment="1" applyProtection="1">
      <alignment horizontal="center" vertical="center"/>
    </xf>
    <xf numFmtId="49" fontId="10" fillId="26" borderId="7" xfId="0" applyNumberFormat="1" applyFont="1" applyFill="1" applyBorder="1" applyAlignment="1" applyProtection="1">
      <alignment horizontal="center" vertical="center"/>
    </xf>
    <xf numFmtId="49" fontId="10" fillId="26" borderId="9" xfId="0" applyNumberFormat="1" applyFont="1" applyFill="1" applyBorder="1" applyAlignment="1" applyProtection="1">
      <alignment horizontal="center" vertical="center"/>
    </xf>
    <xf numFmtId="49" fontId="10" fillId="26" borderId="10" xfId="0" applyNumberFormat="1" applyFont="1" applyFill="1" applyBorder="1" applyAlignment="1" applyProtection="1">
      <alignment horizontal="center" vertical="center"/>
    </xf>
    <xf numFmtId="49" fontId="6" fillId="23" borderId="5" xfId="0" applyNumberFormat="1" applyFont="1" applyFill="1" applyBorder="1" applyAlignment="1" applyProtection="1">
      <alignment horizontal="center" vertical="center"/>
    </xf>
    <xf numFmtId="49" fontId="6" fillId="23" borderId="6" xfId="0" applyNumberFormat="1" applyFont="1" applyFill="1" applyBorder="1" applyAlignment="1" applyProtection="1">
      <alignment horizontal="center" vertical="center"/>
    </xf>
    <xf numFmtId="49" fontId="6" fillId="23" borderId="7" xfId="0" applyNumberFormat="1" applyFont="1" applyFill="1" applyBorder="1" applyAlignment="1" applyProtection="1">
      <alignment horizontal="center" vertical="center"/>
    </xf>
    <xf numFmtId="49" fontId="6" fillId="23" borderId="20" xfId="0" applyNumberFormat="1" applyFont="1" applyFill="1" applyBorder="1" applyAlignment="1" applyProtection="1">
      <alignment horizontal="center" vertical="center"/>
    </xf>
    <xf numFmtId="49" fontId="6" fillId="23" borderId="9" xfId="0" applyNumberFormat="1" applyFont="1" applyFill="1" applyBorder="1" applyAlignment="1" applyProtection="1">
      <alignment horizontal="center" vertical="center"/>
    </xf>
    <xf numFmtId="49" fontId="6" fillId="23" borderId="10" xfId="0" applyNumberFormat="1" applyFont="1" applyFill="1" applyBorder="1" applyAlignment="1" applyProtection="1">
      <alignment horizontal="center" vertical="center"/>
    </xf>
    <xf numFmtId="49" fontId="6" fillId="23" borderId="29" xfId="0" applyNumberFormat="1" applyFont="1" applyFill="1" applyBorder="1" applyAlignment="1" applyProtection="1">
      <alignment horizontal="center" vertical="top" wrapText="1"/>
    </xf>
    <xf numFmtId="49" fontId="6" fillId="23" borderId="13" xfId="0" applyNumberFormat="1" applyFont="1" applyFill="1" applyBorder="1" applyAlignment="1" applyProtection="1">
      <alignment horizontal="center" vertical="top" wrapText="1"/>
    </xf>
    <xf numFmtId="49" fontId="6" fillId="23" borderId="29" xfId="0" applyNumberFormat="1" applyFont="1" applyFill="1" applyBorder="1" applyAlignment="1" applyProtection="1">
      <alignment horizontal="center" vertical="center" wrapText="1"/>
    </xf>
    <xf numFmtId="49" fontId="6" fillId="23" borderId="13" xfId="0" applyNumberFormat="1" applyFont="1" applyFill="1" applyBorder="1" applyAlignment="1" applyProtection="1">
      <alignment horizontal="center" vertical="center" wrapText="1"/>
    </xf>
    <xf numFmtId="49" fontId="6" fillId="23" borderId="5" xfId="0" applyNumberFormat="1" applyFont="1" applyFill="1" applyBorder="1" applyAlignment="1" applyProtection="1">
      <alignment horizontal="center" vertical="center" wrapText="1"/>
    </xf>
    <xf numFmtId="49" fontId="6" fillId="23" borderId="7" xfId="0" applyNumberFormat="1" applyFont="1" applyFill="1" applyBorder="1" applyAlignment="1" applyProtection="1">
      <alignment horizontal="center" vertical="center" wrapText="1"/>
    </xf>
    <xf numFmtId="49" fontId="6" fillId="23" borderId="20" xfId="0" applyNumberFormat="1" applyFont="1" applyFill="1" applyBorder="1" applyAlignment="1" applyProtection="1">
      <alignment horizontal="center" vertical="center" wrapText="1"/>
    </xf>
    <xf numFmtId="49" fontId="6" fillId="23" borderId="10" xfId="0" applyNumberFormat="1" applyFont="1" applyFill="1" applyBorder="1" applyAlignment="1" applyProtection="1">
      <alignment horizontal="center" vertical="center" wrapText="1"/>
    </xf>
    <xf numFmtId="0" fontId="6" fillId="23" borderId="29" xfId="0" applyFont="1" applyFill="1" applyBorder="1" applyAlignment="1" applyProtection="1">
      <alignment horizontal="center" vertical="center" wrapText="1"/>
    </xf>
    <xf numFmtId="0" fontId="6" fillId="23" borderId="13" xfId="0" applyFont="1" applyFill="1" applyBorder="1" applyAlignment="1" applyProtection="1">
      <alignment horizontal="center" vertical="center" wrapText="1"/>
    </xf>
    <xf numFmtId="49" fontId="3" fillId="0" borderId="1" xfId="0" applyNumberFormat="1" applyFont="1" applyFill="1" applyBorder="1" applyAlignment="1" applyProtection="1">
      <alignment horizontal="left" vertical="center" readingOrder="2"/>
      <protection locked="0"/>
    </xf>
    <xf numFmtId="4" fontId="57" fillId="16" borderId="2" xfId="0" applyNumberFormat="1" applyFont="1" applyFill="1" applyBorder="1" applyAlignment="1" applyProtection="1">
      <alignment horizontal="center" vertical="center"/>
    </xf>
    <xf numFmtId="4" fontId="57" fillId="16" borderId="21" xfId="0" applyNumberFormat="1" applyFont="1" applyFill="1" applyBorder="1" applyAlignment="1" applyProtection="1">
      <alignment horizontal="center" vertical="center"/>
    </xf>
    <xf numFmtId="0" fontId="6" fillId="21" borderId="5" xfId="0" applyFont="1" applyFill="1" applyBorder="1" applyAlignment="1" applyProtection="1">
      <alignment horizontal="center" vertical="center"/>
    </xf>
    <xf numFmtId="0" fontId="6" fillId="21" borderId="6" xfId="0" applyFont="1" applyFill="1" applyBorder="1" applyAlignment="1" applyProtection="1">
      <alignment horizontal="center" vertical="center"/>
    </xf>
    <xf numFmtId="0" fontId="6" fillId="21" borderId="7" xfId="0" applyFont="1" applyFill="1" applyBorder="1" applyAlignment="1" applyProtection="1">
      <alignment horizontal="center" vertical="center"/>
    </xf>
    <xf numFmtId="0" fontId="6" fillId="21" borderId="20" xfId="0" applyFont="1" applyFill="1" applyBorder="1" applyAlignment="1" applyProtection="1">
      <alignment horizontal="center" vertical="center"/>
    </xf>
    <xf numFmtId="0" fontId="6" fillId="21" borderId="9" xfId="0" applyFont="1" applyFill="1" applyBorder="1" applyAlignment="1" applyProtection="1">
      <alignment horizontal="center" vertical="center"/>
    </xf>
    <xf numFmtId="0" fontId="6" fillId="21" borderId="10" xfId="0" applyFont="1" applyFill="1" applyBorder="1" applyAlignment="1" applyProtection="1">
      <alignment horizontal="center" vertical="center"/>
    </xf>
    <xf numFmtId="4" fontId="6" fillId="21" borderId="5" xfId="0" applyNumberFormat="1" applyFont="1" applyFill="1" applyBorder="1" applyAlignment="1">
      <alignment horizontal="center" vertical="center"/>
    </xf>
    <xf numFmtId="4" fontId="6" fillId="21" borderId="20" xfId="0" applyNumberFormat="1" applyFont="1" applyFill="1" applyBorder="1" applyAlignment="1">
      <alignment horizontal="center" vertical="center"/>
    </xf>
    <xf numFmtId="49" fontId="10" fillId="25" borderId="51" xfId="0" applyNumberFormat="1" applyFont="1" applyFill="1" applyBorder="1" applyAlignment="1" applyProtection="1">
      <alignment horizontal="center" vertical="center"/>
    </xf>
    <xf numFmtId="49" fontId="10" fillId="25" borderId="3" xfId="0" applyNumberFormat="1" applyFont="1" applyFill="1" applyBorder="1" applyAlignment="1" applyProtection="1">
      <alignment horizontal="center" vertical="center"/>
    </xf>
    <xf numFmtId="49" fontId="10" fillId="25" borderId="6" xfId="0" applyNumberFormat="1" applyFont="1" applyFill="1" applyBorder="1" applyAlignment="1" applyProtection="1">
      <alignment horizontal="center" vertical="center"/>
    </xf>
    <xf numFmtId="49" fontId="10" fillId="25" borderId="7" xfId="0" applyNumberFormat="1" applyFont="1" applyFill="1" applyBorder="1" applyAlignment="1" applyProtection="1">
      <alignment horizontal="center" vertical="center"/>
    </xf>
    <xf numFmtId="49" fontId="10" fillId="25" borderId="9" xfId="0" applyNumberFormat="1" applyFont="1" applyFill="1" applyBorder="1" applyAlignment="1" applyProtection="1">
      <alignment horizontal="center" vertical="center"/>
    </xf>
    <xf numFmtId="49" fontId="10" fillId="25" borderId="10" xfId="0" applyNumberFormat="1" applyFont="1" applyFill="1" applyBorder="1" applyAlignment="1" applyProtection="1">
      <alignment horizontal="center" vertical="center"/>
    </xf>
    <xf numFmtId="4" fontId="57" fillId="16" borderId="20" xfId="0" applyNumberFormat="1" applyFont="1" applyFill="1" applyBorder="1" applyAlignment="1" applyProtection="1">
      <alignment horizontal="center" vertical="center"/>
    </xf>
    <xf numFmtId="4" fontId="57" fillId="16" borderId="10" xfId="0" applyNumberFormat="1" applyFont="1" applyFill="1" applyBorder="1" applyAlignment="1" applyProtection="1">
      <alignment horizontal="center" vertical="center"/>
    </xf>
    <xf numFmtId="0" fontId="6" fillId="21" borderId="8" xfId="0" applyFont="1" applyFill="1" applyBorder="1" applyAlignment="1" applyProtection="1">
      <alignment horizontal="center" vertical="center"/>
    </xf>
    <xf numFmtId="0" fontId="6" fillId="21" borderId="0" xfId="0" applyFont="1" applyFill="1" applyBorder="1" applyAlignment="1" applyProtection="1">
      <alignment horizontal="center" vertical="center"/>
    </xf>
    <xf numFmtId="0" fontId="6" fillId="21" borderId="30" xfId="0" applyFont="1" applyFill="1" applyBorder="1" applyAlignment="1" applyProtection="1">
      <alignment horizontal="center" vertical="center"/>
    </xf>
    <xf numFmtId="0" fontId="6" fillId="21" borderId="12" xfId="0" applyFont="1" applyFill="1" applyBorder="1" applyAlignment="1" applyProtection="1">
      <alignment horizontal="center" vertical="center" wrapText="1"/>
    </xf>
    <xf numFmtId="0" fontId="6" fillId="21" borderId="13" xfId="0" applyFont="1" applyFill="1" applyBorder="1" applyAlignment="1" applyProtection="1">
      <alignment horizontal="center" vertical="center" wrapText="1"/>
    </xf>
    <xf numFmtId="0" fontId="6" fillId="21" borderId="5" xfId="0" applyFont="1" applyFill="1" applyBorder="1" applyAlignment="1" applyProtection="1">
      <alignment horizontal="center" vertical="center" wrapText="1"/>
    </xf>
    <xf numFmtId="0" fontId="6" fillId="21" borderId="7" xfId="0" applyFont="1" applyFill="1" applyBorder="1" applyAlignment="1" applyProtection="1">
      <alignment horizontal="center" vertical="center" wrapText="1"/>
    </xf>
    <xf numFmtId="0" fontId="6" fillId="21" borderId="8" xfId="0" applyFont="1" applyFill="1" applyBorder="1" applyAlignment="1" applyProtection="1">
      <alignment horizontal="center" vertical="center" wrapText="1"/>
    </xf>
    <xf numFmtId="0" fontId="6" fillId="21" borderId="30" xfId="0" applyFont="1" applyFill="1" applyBorder="1" applyAlignment="1" applyProtection="1">
      <alignment horizontal="center" vertical="center" wrapText="1"/>
    </xf>
    <xf numFmtId="0" fontId="6" fillId="21" borderId="20" xfId="0" applyFont="1" applyFill="1" applyBorder="1" applyAlignment="1" applyProtection="1">
      <alignment horizontal="center" vertical="center" wrapText="1"/>
    </xf>
    <xf numFmtId="0" fontId="6" fillId="21" borderId="10" xfId="0" applyFont="1" applyFill="1" applyBorder="1" applyAlignment="1" applyProtection="1">
      <alignment horizontal="center" vertical="center" wrapText="1"/>
    </xf>
    <xf numFmtId="38" fontId="6" fillId="21" borderId="5" xfId="0" applyNumberFormat="1" applyFont="1" applyFill="1" applyBorder="1" applyAlignment="1">
      <alignment horizontal="center" vertical="center"/>
    </xf>
    <xf numFmtId="38" fontId="6" fillId="21" borderId="20" xfId="0" applyNumberFormat="1" applyFont="1" applyFill="1" applyBorder="1" applyAlignment="1">
      <alignment horizontal="center" vertical="center"/>
    </xf>
    <xf numFmtId="0" fontId="6" fillId="21" borderId="7" xfId="0" applyFont="1" applyFill="1" applyBorder="1" applyAlignment="1">
      <alignment horizontal="center" vertical="center"/>
    </xf>
    <xf numFmtId="0" fontId="6" fillId="21" borderId="10" xfId="0" applyFont="1" applyFill="1" applyBorder="1" applyAlignment="1">
      <alignment horizontal="center" vertical="center"/>
    </xf>
    <xf numFmtId="0" fontId="5" fillId="0" borderId="17" xfId="0" applyFont="1" applyFill="1" applyBorder="1" applyAlignment="1">
      <alignment horizontal="left" vertical="center"/>
    </xf>
    <xf numFmtId="0" fontId="5" fillId="0" borderId="18" xfId="0" applyFont="1" applyFill="1" applyBorder="1" applyAlignment="1">
      <alignment horizontal="left" vertical="center"/>
    </xf>
    <xf numFmtId="0" fontId="7" fillId="16" borderId="3" xfId="0" applyFont="1" applyFill="1" applyBorder="1" applyAlignment="1">
      <alignment horizontal="center" vertical="center"/>
    </xf>
    <xf numFmtId="0" fontId="7" fillId="16" borderId="0" xfId="0" applyFont="1" applyFill="1" applyBorder="1" applyAlignment="1">
      <alignment horizontal="center" vertical="center"/>
    </xf>
    <xf numFmtId="0" fontId="32" fillId="16" borderId="0" xfId="0" applyFont="1" applyFill="1" applyBorder="1" applyAlignment="1">
      <alignment horizontal="center"/>
    </xf>
    <xf numFmtId="49" fontId="10" fillId="25" borderId="0" xfId="0" applyNumberFormat="1" applyFont="1" applyFill="1" applyBorder="1" applyAlignment="1" applyProtection="1">
      <alignment horizontal="center" vertical="center"/>
    </xf>
    <xf numFmtId="49" fontId="10" fillId="25" borderId="30" xfId="0" applyNumberFormat="1" applyFont="1" applyFill="1" applyBorder="1" applyAlignment="1" applyProtection="1">
      <alignment horizontal="center" vertical="center"/>
    </xf>
    <xf numFmtId="0" fontId="6" fillId="21" borderId="6" xfId="0" applyFont="1" applyFill="1" applyBorder="1" applyAlignment="1" applyProtection="1">
      <alignment horizontal="center" vertical="center" wrapText="1"/>
    </xf>
    <xf numFmtId="0" fontId="6" fillId="21" borderId="0" xfId="0" applyFont="1" applyFill="1" applyBorder="1" applyAlignment="1" applyProtection="1">
      <alignment horizontal="center" vertical="center" wrapText="1"/>
    </xf>
    <xf numFmtId="0" fontId="6" fillId="21" borderId="9" xfId="0" applyFont="1" applyFill="1" applyBorder="1" applyAlignment="1" applyProtection="1">
      <alignment horizontal="center" vertical="center" wrapText="1"/>
    </xf>
    <xf numFmtId="0" fontId="6" fillId="21" borderId="29" xfId="0" applyFont="1" applyFill="1" applyBorder="1" applyAlignment="1" applyProtection="1">
      <alignment horizontal="center" vertical="center" wrapText="1"/>
    </xf>
    <xf numFmtId="0" fontId="15" fillId="21" borderId="29" xfId="0" applyFont="1" applyFill="1" applyBorder="1" applyAlignment="1" applyProtection="1">
      <alignment horizontal="center" vertical="center" wrapText="1"/>
    </xf>
    <xf numFmtId="0" fontId="15" fillId="21" borderId="12" xfId="0" applyFont="1" applyFill="1" applyBorder="1" applyAlignment="1" applyProtection="1">
      <alignment horizontal="center" vertical="center" wrapText="1"/>
    </xf>
    <xf numFmtId="0" fontId="15" fillId="21" borderId="13" xfId="0" applyFont="1" applyFill="1" applyBorder="1" applyAlignment="1" applyProtection="1">
      <alignment horizontal="center" vertical="center" wrapText="1"/>
    </xf>
    <xf numFmtId="49" fontId="3" fillId="0" borderId="2" xfId="0" applyNumberFormat="1" applyFont="1" applyFill="1" applyBorder="1" applyAlignment="1" applyProtection="1">
      <alignment horizontal="left" vertical="center" readingOrder="2"/>
      <protection locked="0"/>
    </xf>
    <xf numFmtId="49" fontId="3" fillId="0" borderId="25" xfId="0" applyNumberFormat="1" applyFont="1" applyFill="1" applyBorder="1" applyAlignment="1" applyProtection="1">
      <alignment horizontal="left" vertical="center" readingOrder="2"/>
      <protection locked="0"/>
    </xf>
    <xf numFmtId="49" fontId="3" fillId="0" borderId="21" xfId="0" applyNumberFormat="1" applyFont="1" applyFill="1" applyBorder="1" applyAlignment="1" applyProtection="1">
      <alignment horizontal="left" vertical="center" readingOrder="2"/>
      <protection locked="0"/>
    </xf>
    <xf numFmtId="4" fontId="43" fillId="21" borderId="1" xfId="0" applyNumberFormat="1" applyFont="1" applyFill="1" applyBorder="1" applyAlignment="1" applyProtection="1">
      <alignment horizontal="center" vertical="center"/>
    </xf>
    <xf numFmtId="38" fontId="6" fillId="21" borderId="1" xfId="0" applyNumberFormat="1" applyFont="1" applyFill="1" applyBorder="1" applyAlignment="1" applyProtection="1">
      <alignment horizontal="right" vertical="center"/>
    </xf>
    <xf numFmtId="0" fontId="32" fillId="0" borderId="9" xfId="0" applyFont="1" applyFill="1" applyBorder="1" applyAlignment="1">
      <alignment horizontal="center" vertical="center"/>
    </xf>
    <xf numFmtId="3" fontId="6" fillId="21" borderId="12" xfId="0" applyNumberFormat="1" applyFont="1" applyFill="1" applyBorder="1" applyAlignment="1" applyProtection="1">
      <alignment horizontal="left" vertical="center"/>
    </xf>
    <xf numFmtId="3" fontId="6" fillId="21" borderId="13" xfId="0" applyNumberFormat="1" applyFont="1" applyFill="1" applyBorder="1" applyAlignment="1" applyProtection="1">
      <alignment horizontal="left" vertical="center"/>
    </xf>
    <xf numFmtId="0" fontId="43" fillId="25" borderId="0" xfId="0" applyFont="1" applyFill="1" applyBorder="1" applyAlignment="1">
      <alignment horizontal="center" vertical="center"/>
    </xf>
    <xf numFmtId="0" fontId="43" fillId="25" borderId="9" xfId="0" applyFont="1" applyFill="1" applyBorder="1" applyAlignment="1">
      <alignment horizontal="center" vertical="center"/>
    </xf>
    <xf numFmtId="0" fontId="43" fillId="25" borderId="29" xfId="0" applyFont="1" applyFill="1" applyBorder="1" applyAlignment="1">
      <alignment horizontal="center" vertical="center"/>
    </xf>
    <xf numFmtId="0" fontId="43" fillId="25" borderId="13" xfId="0" applyFont="1" applyFill="1" applyBorder="1" applyAlignment="1">
      <alignment horizontal="center" vertical="center"/>
    </xf>
    <xf numFmtId="0" fontId="43" fillId="25" borderId="29" xfId="0" applyFont="1" applyFill="1" applyBorder="1" applyAlignment="1">
      <alignment horizontal="center" vertical="center" wrapText="1"/>
    </xf>
    <xf numFmtId="0" fontId="43" fillId="25" borderId="13" xfId="0" applyFont="1" applyFill="1" applyBorder="1" applyAlignment="1">
      <alignment horizontal="center" vertical="center" wrapText="1"/>
    </xf>
    <xf numFmtId="3" fontId="6" fillId="21" borderId="5" xfId="0" applyNumberFormat="1" applyFont="1" applyFill="1" applyBorder="1" applyAlignment="1" applyProtection="1">
      <alignment horizontal="left" vertical="center"/>
    </xf>
    <xf numFmtId="3" fontId="6" fillId="21" borderId="7" xfId="0" applyNumberFormat="1" applyFont="1" applyFill="1" applyBorder="1" applyAlignment="1" applyProtection="1">
      <alignment horizontal="left" vertical="center"/>
    </xf>
    <xf numFmtId="3" fontId="6" fillId="21" borderId="8" xfId="0" applyNumberFormat="1" applyFont="1" applyFill="1" applyBorder="1" applyAlignment="1" applyProtection="1">
      <alignment horizontal="left" vertical="center"/>
    </xf>
    <xf numFmtId="3" fontId="6" fillId="21" borderId="30" xfId="0" applyNumberFormat="1" applyFont="1" applyFill="1" applyBorder="1" applyAlignment="1" applyProtection="1">
      <alignment horizontal="left" vertical="center"/>
    </xf>
    <xf numFmtId="49" fontId="43" fillId="25" borderId="29" xfId="0" applyNumberFormat="1" applyFont="1" applyFill="1" applyBorder="1" applyAlignment="1" applyProtection="1">
      <alignment horizontal="center" vertical="center" wrapText="1"/>
    </xf>
    <xf numFmtId="49" fontId="43" fillId="25" borderId="12" xfId="0" applyNumberFormat="1" applyFont="1" applyFill="1" applyBorder="1" applyAlignment="1" applyProtection="1">
      <alignment horizontal="center" vertical="center" wrapText="1"/>
    </xf>
    <xf numFmtId="49" fontId="43" fillId="25" borderId="13" xfId="0" applyNumberFormat="1" applyFont="1" applyFill="1" applyBorder="1" applyAlignment="1" applyProtection="1">
      <alignment horizontal="center" vertical="center" wrapText="1"/>
    </xf>
    <xf numFmtId="3" fontId="6" fillId="21" borderId="5" xfId="0" applyNumberFormat="1" applyFont="1" applyFill="1" applyBorder="1" applyAlignment="1" applyProtection="1">
      <alignment horizontal="center" vertical="center"/>
    </xf>
    <xf numFmtId="3" fontId="6" fillId="21" borderId="6" xfId="0" applyNumberFormat="1" applyFont="1" applyFill="1" applyBorder="1" applyAlignment="1" applyProtection="1">
      <alignment horizontal="center" vertical="center"/>
    </xf>
    <xf numFmtId="3" fontId="6" fillId="21" borderId="7" xfId="0" applyNumberFormat="1" applyFont="1" applyFill="1" applyBorder="1" applyAlignment="1" applyProtection="1">
      <alignment horizontal="center" vertical="center"/>
    </xf>
    <xf numFmtId="3" fontId="6" fillId="21" borderId="8" xfId="0" applyNumberFormat="1" applyFont="1" applyFill="1" applyBorder="1" applyAlignment="1" applyProtection="1">
      <alignment horizontal="center" vertical="center"/>
    </xf>
    <xf numFmtId="3" fontId="6" fillId="21" borderId="0" xfId="0" applyNumberFormat="1" applyFont="1" applyFill="1" applyBorder="1" applyAlignment="1" applyProtection="1">
      <alignment horizontal="center" vertical="center"/>
    </xf>
    <xf numFmtId="3" fontId="6" fillId="21" borderId="30" xfId="0" applyNumberFormat="1" applyFont="1" applyFill="1" applyBorder="1" applyAlignment="1" applyProtection="1">
      <alignment horizontal="center" vertical="center"/>
    </xf>
    <xf numFmtId="3" fontId="6" fillId="21" borderId="20" xfId="0" applyNumberFormat="1" applyFont="1" applyFill="1" applyBorder="1" applyAlignment="1" applyProtection="1">
      <alignment horizontal="center" vertical="center"/>
    </xf>
    <xf numFmtId="3" fontId="6" fillId="21" borderId="9" xfId="0" applyNumberFormat="1" applyFont="1" applyFill="1" applyBorder="1" applyAlignment="1" applyProtection="1">
      <alignment horizontal="center" vertical="center"/>
    </xf>
    <xf numFmtId="3" fontId="6" fillId="21" borderId="10" xfId="0" applyNumberFormat="1" applyFont="1" applyFill="1" applyBorder="1" applyAlignment="1" applyProtection="1">
      <alignment horizontal="center" vertical="center"/>
    </xf>
    <xf numFmtId="49" fontId="43" fillId="25" borderId="5" xfId="0" applyNumberFormat="1" applyFont="1" applyFill="1" applyBorder="1" applyAlignment="1" applyProtection="1">
      <alignment horizontal="center" vertical="center"/>
    </xf>
    <xf numFmtId="49" fontId="43" fillId="25" borderId="7" xfId="0" applyNumberFormat="1" applyFont="1" applyFill="1" applyBorder="1" applyAlignment="1" applyProtection="1">
      <alignment horizontal="center" vertical="center"/>
    </xf>
    <xf numFmtId="49" fontId="43" fillId="25" borderId="20" xfId="0" applyNumberFormat="1" applyFont="1" applyFill="1" applyBorder="1" applyAlignment="1" applyProtection="1">
      <alignment horizontal="center" vertical="center"/>
    </xf>
    <xf numFmtId="49" fontId="43" fillId="25" borderId="10" xfId="0" applyNumberFormat="1" applyFont="1" applyFill="1" applyBorder="1" applyAlignment="1" applyProtection="1">
      <alignment horizontal="center" vertical="center"/>
    </xf>
    <xf numFmtId="49" fontId="43" fillId="25" borderId="29" xfId="0" applyNumberFormat="1" applyFont="1" applyFill="1" applyBorder="1" applyAlignment="1" applyProtection="1">
      <alignment horizontal="center" vertical="center"/>
    </xf>
    <xf numFmtId="49" fontId="43" fillId="25" borderId="12" xfId="0" applyNumberFormat="1" applyFont="1" applyFill="1" applyBorder="1" applyAlignment="1" applyProtection="1">
      <alignment horizontal="center" vertical="center"/>
    </xf>
    <xf numFmtId="49" fontId="43" fillId="25" borderId="13" xfId="0" applyNumberFormat="1" applyFont="1" applyFill="1" applyBorder="1" applyAlignment="1" applyProtection="1">
      <alignment horizontal="center" vertical="center"/>
    </xf>
    <xf numFmtId="3" fontId="6" fillId="21" borderId="1" xfId="0" applyNumberFormat="1" applyFont="1" applyFill="1" applyBorder="1" applyAlignment="1" applyProtection="1">
      <alignment vertical="center"/>
    </xf>
    <xf numFmtId="4" fontId="6" fillId="21" borderId="1" xfId="0" applyNumberFormat="1" applyFont="1" applyFill="1" applyBorder="1" applyAlignment="1" applyProtection="1">
      <alignment horizontal="center" vertical="center"/>
    </xf>
    <xf numFmtId="3" fontId="6" fillId="21" borderId="1" xfId="0" applyNumberFormat="1" applyFont="1" applyFill="1" applyBorder="1" applyAlignment="1" applyProtection="1">
      <alignment horizontal="left" vertical="center"/>
    </xf>
    <xf numFmtId="4" fontId="6" fillId="21" borderId="5" xfId="0" applyNumberFormat="1" applyFont="1" applyFill="1" applyBorder="1" applyAlignment="1" applyProtection="1">
      <alignment horizontal="center" vertical="center"/>
    </xf>
    <xf numFmtId="4" fontId="6" fillId="21" borderId="7" xfId="0" applyNumberFormat="1" applyFont="1" applyFill="1" applyBorder="1" applyAlignment="1" applyProtection="1">
      <alignment horizontal="center" vertical="center"/>
    </xf>
    <xf numFmtId="4" fontId="6" fillId="21" borderId="8" xfId="0" applyNumberFormat="1" applyFont="1" applyFill="1" applyBorder="1" applyAlignment="1" applyProtection="1">
      <alignment horizontal="center" vertical="center"/>
    </xf>
    <xf numFmtId="4" fontId="6" fillId="21" borderId="30" xfId="0" applyNumberFormat="1" applyFont="1" applyFill="1" applyBorder="1" applyAlignment="1" applyProtection="1">
      <alignment horizontal="center" vertical="center"/>
    </xf>
    <xf numFmtId="4" fontId="6" fillId="21" borderId="20" xfId="0" applyNumberFormat="1" applyFont="1" applyFill="1" applyBorder="1" applyAlignment="1" applyProtection="1">
      <alignment horizontal="center" vertical="center"/>
    </xf>
    <xf numFmtId="4" fontId="6" fillId="21" borderId="10" xfId="0" applyNumberFormat="1" applyFont="1" applyFill="1" applyBorder="1" applyAlignment="1" applyProtection="1">
      <alignment horizontal="center" vertical="center"/>
    </xf>
    <xf numFmtId="0" fontId="6" fillId="25" borderId="0" xfId="0" applyFont="1" applyFill="1" applyBorder="1" applyAlignment="1" applyProtection="1">
      <alignment horizontal="center" vertical="center" wrapText="1"/>
    </xf>
    <xf numFmtId="0" fontId="6" fillId="25" borderId="9" xfId="0" applyFont="1" applyFill="1" applyBorder="1" applyAlignment="1" applyProtection="1">
      <alignment horizontal="center" vertical="center" wrapText="1"/>
    </xf>
    <xf numFmtId="0" fontId="6" fillId="25" borderId="29" xfId="0" applyFont="1" applyFill="1" applyBorder="1" applyAlignment="1" applyProtection="1">
      <alignment horizontal="center" vertical="center" wrapText="1"/>
    </xf>
    <xf numFmtId="0" fontId="6" fillId="25" borderId="12" xfId="0" applyFont="1" applyFill="1" applyBorder="1" applyAlignment="1" applyProtection="1">
      <alignment horizontal="center" vertical="center" wrapText="1"/>
    </xf>
    <xf numFmtId="0" fontId="6" fillId="25" borderId="13" xfId="0" applyFont="1" applyFill="1" applyBorder="1" applyAlignment="1" applyProtection="1">
      <alignment horizontal="center" vertical="center" wrapText="1"/>
    </xf>
    <xf numFmtId="0" fontId="6" fillId="25" borderId="5" xfId="0" applyFont="1" applyFill="1" applyBorder="1" applyAlignment="1" applyProtection="1">
      <alignment horizontal="center" vertical="center"/>
    </xf>
    <xf numFmtId="0" fontId="6" fillId="25" borderId="7" xfId="0" applyFont="1" applyFill="1" applyBorder="1" applyAlignment="1" applyProtection="1">
      <alignment horizontal="center" vertical="center"/>
    </xf>
    <xf numFmtId="0" fontId="6" fillId="25" borderId="20" xfId="0" applyFont="1" applyFill="1" applyBorder="1" applyAlignment="1" applyProtection="1">
      <alignment horizontal="center" vertical="center"/>
    </xf>
    <xf numFmtId="0" fontId="6" fillId="25" borderId="10" xfId="0" applyFont="1" applyFill="1" applyBorder="1" applyAlignment="1" applyProtection="1">
      <alignment horizontal="center" vertical="center"/>
    </xf>
    <xf numFmtId="0" fontId="6" fillId="25" borderId="29" xfId="0" applyFont="1" applyFill="1" applyBorder="1" applyAlignment="1" applyProtection="1">
      <alignment horizontal="center" vertical="center"/>
    </xf>
    <xf numFmtId="0" fontId="6" fillId="25" borderId="13" xfId="0" applyFont="1" applyFill="1" applyBorder="1" applyAlignment="1" applyProtection="1">
      <alignment horizontal="center" vertical="center"/>
    </xf>
    <xf numFmtId="3" fontId="6" fillId="21" borderId="1" xfId="0" applyNumberFormat="1" applyFont="1" applyFill="1" applyBorder="1" applyAlignment="1" applyProtection="1">
      <alignment horizontal="center" vertical="center"/>
    </xf>
    <xf numFmtId="0" fontId="6" fillId="23" borderId="6" xfId="12" applyFont="1" applyFill="1" applyBorder="1" applyAlignment="1">
      <alignment vertical="center"/>
    </xf>
    <xf numFmtId="0" fontId="6" fillId="23" borderId="7" xfId="12" applyFont="1" applyFill="1" applyBorder="1" applyAlignment="1">
      <alignment vertical="center"/>
    </xf>
    <xf numFmtId="0" fontId="6" fillId="23" borderId="9" xfId="12" applyFont="1" applyFill="1" applyBorder="1" applyAlignment="1">
      <alignment vertical="center"/>
    </xf>
    <xf numFmtId="0" fontId="6" fillId="23" borderId="10" xfId="12" applyFont="1" applyFill="1" applyBorder="1" applyAlignment="1">
      <alignment vertical="center"/>
    </xf>
    <xf numFmtId="38" fontId="6" fillId="23" borderId="29" xfId="12" applyNumberFormat="1" applyFont="1" applyFill="1" applyBorder="1" applyAlignment="1">
      <alignment vertical="center"/>
    </xf>
    <xf numFmtId="38" fontId="6" fillId="23" borderId="13" xfId="12" applyNumberFormat="1" applyFont="1" applyFill="1" applyBorder="1" applyAlignment="1">
      <alignment vertical="center"/>
    </xf>
    <xf numFmtId="38" fontId="6" fillId="14" borderId="1" xfId="12" applyNumberFormat="1" applyFont="1" applyFill="1" applyBorder="1" applyAlignment="1" applyProtection="1">
      <alignment vertical="center"/>
    </xf>
    <xf numFmtId="38" fontId="6" fillId="14" borderId="7" xfId="12" applyNumberFormat="1" applyFont="1" applyFill="1" applyBorder="1" applyAlignment="1" applyProtection="1">
      <alignment vertical="center"/>
    </xf>
    <xf numFmtId="38" fontId="6" fillId="14" borderId="10" xfId="12" applyNumberFormat="1" applyFont="1" applyFill="1" applyBorder="1" applyAlignment="1" applyProtection="1">
      <alignment vertical="center"/>
    </xf>
    <xf numFmtId="0" fontId="6" fillId="14" borderId="5" xfId="12" applyFont="1" applyFill="1" applyBorder="1" applyAlignment="1">
      <alignment vertical="center"/>
    </xf>
    <xf numFmtId="0" fontId="6" fillId="14" borderId="6" xfId="12" applyFont="1" applyFill="1" applyBorder="1" applyAlignment="1">
      <alignment vertical="center"/>
    </xf>
    <xf numFmtId="0" fontId="6" fillId="14" borderId="7" xfId="12" applyFont="1" applyFill="1" applyBorder="1" applyAlignment="1">
      <alignment vertical="center"/>
    </xf>
    <xf numFmtId="0" fontId="6" fillId="14" borderId="20" xfId="12" applyFont="1" applyFill="1" applyBorder="1" applyAlignment="1">
      <alignment vertical="center"/>
    </xf>
    <xf numFmtId="0" fontId="6" fillId="14" borderId="9" xfId="12" applyFont="1" applyFill="1" applyBorder="1" applyAlignment="1">
      <alignment vertical="center"/>
    </xf>
    <xf numFmtId="0" fontId="6" fillId="14" borderId="10" xfId="12" applyFont="1" applyFill="1" applyBorder="1" applyAlignment="1">
      <alignment vertical="center"/>
    </xf>
    <xf numFmtId="0" fontId="6" fillId="26" borderId="9" xfId="12" applyFont="1" applyFill="1" applyBorder="1" applyAlignment="1">
      <alignment horizontal="left" vertical="center"/>
    </xf>
    <xf numFmtId="0" fontId="6" fillId="14" borderId="25" xfId="12" applyFont="1" applyFill="1" applyBorder="1" applyAlignment="1">
      <alignment vertical="center"/>
    </xf>
    <xf numFmtId="0" fontId="6" fillId="14" borderId="21" xfId="12" applyFont="1" applyFill="1" applyBorder="1" applyAlignment="1">
      <alignment vertical="center"/>
    </xf>
    <xf numFmtId="38" fontId="6" fillId="14" borderId="29" xfId="12" applyNumberFormat="1" applyFont="1" applyFill="1" applyBorder="1" applyAlignment="1">
      <alignment vertical="center"/>
    </xf>
    <xf numFmtId="38" fontId="6" fillId="14" borderId="13" xfId="12" applyNumberFormat="1" applyFont="1" applyFill="1" applyBorder="1" applyAlignment="1">
      <alignment vertical="center"/>
    </xf>
    <xf numFmtId="49" fontId="6" fillId="26" borderId="12" xfId="12" applyNumberFormat="1" applyFont="1" applyFill="1" applyBorder="1" applyAlignment="1">
      <alignment horizontal="right" vertical="center"/>
    </xf>
    <xf numFmtId="3" fontId="3" fillId="14" borderId="29" xfId="12" applyNumberFormat="1" applyFont="1" applyFill="1" applyBorder="1" applyAlignment="1">
      <alignment vertical="center"/>
    </xf>
    <xf numFmtId="3" fontId="3" fillId="14" borderId="13" xfId="12" applyNumberFormat="1" applyFont="1" applyFill="1" applyBorder="1" applyAlignment="1">
      <alignment vertical="center"/>
    </xf>
    <xf numFmtId="38" fontId="6" fillId="14" borderId="7" xfId="12" applyNumberFormat="1" applyFont="1" applyFill="1" applyBorder="1" applyAlignment="1">
      <alignment vertical="center"/>
    </xf>
    <xf numFmtId="38" fontId="6" fillId="14" borderId="10" xfId="12" applyNumberFormat="1" applyFont="1" applyFill="1" applyBorder="1" applyAlignment="1">
      <alignment vertical="center"/>
    </xf>
    <xf numFmtId="0" fontId="6" fillId="14" borderId="5" xfId="12" applyFont="1" applyFill="1" applyBorder="1" applyAlignment="1">
      <alignment horizontal="left" vertical="center"/>
    </xf>
    <xf numFmtId="0" fontId="6" fillId="14" borderId="6" xfId="12" applyFont="1" applyFill="1" applyBorder="1" applyAlignment="1">
      <alignment horizontal="left" vertical="center"/>
    </xf>
    <xf numFmtId="0" fontId="6" fillId="14" borderId="7" xfId="12" applyFont="1" applyFill="1" applyBorder="1" applyAlignment="1">
      <alignment horizontal="left" vertical="center"/>
    </xf>
    <xf numFmtId="0" fontId="6" fillId="14" borderId="20" xfId="12" applyFont="1" applyFill="1" applyBorder="1" applyAlignment="1">
      <alignment horizontal="left" vertical="center"/>
    </xf>
    <xf numFmtId="0" fontId="6" fillId="14" borderId="9" xfId="12" applyFont="1" applyFill="1" applyBorder="1" applyAlignment="1">
      <alignment horizontal="left" vertical="center"/>
    </xf>
    <xf numFmtId="0" fontId="6" fillId="14" borderId="10" xfId="12" applyFont="1" applyFill="1" applyBorder="1" applyAlignment="1">
      <alignment horizontal="left" vertical="center"/>
    </xf>
    <xf numFmtId="0" fontId="7" fillId="15" borderId="0" xfId="12" applyFont="1" applyFill="1" applyBorder="1" applyAlignment="1">
      <alignment horizontal="center" vertical="center" wrapText="1"/>
    </xf>
    <xf numFmtId="38" fontId="6" fillId="14" borderId="1" xfId="12" applyNumberFormat="1" applyFont="1" applyFill="1" applyBorder="1" applyAlignment="1">
      <alignment vertical="center"/>
    </xf>
    <xf numFmtId="0" fontId="6" fillId="26" borderId="29" xfId="12" applyFont="1" applyFill="1" applyBorder="1" applyAlignment="1">
      <alignment horizontal="center" vertical="center"/>
    </xf>
    <xf numFmtId="0" fontId="6" fillId="26" borderId="13" xfId="12" applyFont="1" applyFill="1" applyBorder="1" applyAlignment="1">
      <alignment horizontal="center" vertical="center"/>
    </xf>
    <xf numFmtId="0" fontId="6" fillId="26" borderId="6" xfId="12" applyFont="1" applyFill="1" applyBorder="1" applyAlignment="1">
      <alignment horizontal="left" vertical="center"/>
    </xf>
    <xf numFmtId="0" fontId="6" fillId="21" borderId="6" xfId="0" applyFont="1" applyFill="1" applyBorder="1" applyAlignment="1">
      <alignment vertical="center"/>
    </xf>
    <xf numFmtId="0" fontId="6" fillId="21" borderId="9" xfId="0" applyFont="1" applyFill="1" applyBorder="1" applyAlignment="1">
      <alignment vertical="center"/>
    </xf>
    <xf numFmtId="0" fontId="3" fillId="16" borderId="25" xfId="0" applyFont="1" applyFill="1" applyBorder="1" applyAlignment="1" applyProtection="1">
      <alignment horizontal="center"/>
    </xf>
    <xf numFmtId="0" fontId="3" fillId="16" borderId="21" xfId="0" applyFont="1" applyFill="1" applyBorder="1" applyAlignment="1" applyProtection="1">
      <alignment horizontal="center"/>
    </xf>
    <xf numFmtId="0" fontId="3" fillId="16" borderId="2" xfId="0" applyFont="1" applyFill="1" applyBorder="1" applyAlignment="1">
      <alignment horizontal="center"/>
    </xf>
    <xf numFmtId="0" fontId="3" fillId="16" borderId="25" xfId="0" applyFont="1" applyFill="1" applyBorder="1" applyAlignment="1">
      <alignment horizontal="center"/>
    </xf>
    <xf numFmtId="0" fontId="3" fillId="16" borderId="21" xfId="0" applyFont="1" applyFill="1" applyBorder="1" applyAlignment="1">
      <alignment horizontal="center"/>
    </xf>
    <xf numFmtId="0" fontId="6" fillId="25" borderId="12" xfId="0" applyFont="1" applyFill="1" applyBorder="1" applyAlignment="1">
      <alignment horizontal="center" vertical="center"/>
    </xf>
    <xf numFmtId="0" fontId="6" fillId="16" borderId="9" xfId="0" applyFont="1" applyFill="1" applyBorder="1" applyAlignment="1">
      <alignment horizontal="center"/>
    </xf>
    <xf numFmtId="0" fontId="6" fillId="15" borderId="0" xfId="12" applyFont="1" applyFill="1" applyBorder="1" applyAlignment="1">
      <alignment vertical="center"/>
    </xf>
    <xf numFmtId="0" fontId="32" fillId="15" borderId="0" xfId="12" applyFont="1" applyFill="1" applyBorder="1" applyAlignment="1">
      <alignment horizontal="center" vertical="center"/>
    </xf>
    <xf numFmtId="0" fontId="6" fillId="26" borderId="6" xfId="12" applyFont="1" applyFill="1" applyBorder="1" applyAlignment="1" applyProtection="1">
      <alignment horizontal="left" vertical="center"/>
    </xf>
    <xf numFmtId="0" fontId="6" fillId="26" borderId="9" xfId="12" applyFont="1" applyFill="1" applyBorder="1" applyAlignment="1" applyProtection="1">
      <alignment horizontal="left" vertical="center"/>
    </xf>
    <xf numFmtId="0" fontId="6" fillId="23" borderId="2" xfId="12" applyFont="1" applyFill="1" applyBorder="1"/>
    <xf numFmtId="0" fontId="6" fillId="23" borderId="25" xfId="12" applyFont="1" applyFill="1" applyBorder="1"/>
    <xf numFmtId="0" fontId="6" fillId="23" borderId="21" xfId="12" applyFont="1" applyFill="1" applyBorder="1"/>
    <xf numFmtId="0" fontId="3" fillId="15" borderId="25" xfId="12" applyFont="1" applyFill="1" applyBorder="1"/>
    <xf numFmtId="0" fontId="3" fillId="15" borderId="21" xfId="12" applyFont="1" applyFill="1" applyBorder="1"/>
    <xf numFmtId="0" fontId="9" fillId="18" borderId="25" xfId="12" applyFont="1" applyFill="1" applyBorder="1"/>
    <xf numFmtId="0" fontId="9" fillId="18" borderId="21" xfId="12" applyFont="1" applyFill="1" applyBorder="1"/>
    <xf numFmtId="0" fontId="6" fillId="23" borderId="2" xfId="12" applyFont="1" applyFill="1" applyBorder="1" applyAlignment="1">
      <alignment horizontal="left"/>
    </xf>
    <xf numFmtId="0" fontId="6" fillId="23" borderId="25" xfId="12" applyFont="1" applyFill="1" applyBorder="1" applyAlignment="1">
      <alignment horizontal="left"/>
    </xf>
    <xf numFmtId="0" fontId="5" fillId="15" borderId="8" xfId="11" applyFont="1" applyFill="1" applyBorder="1" applyAlignment="1">
      <alignment horizontal="center" vertical="center" wrapText="1"/>
    </xf>
    <xf numFmtId="0" fontId="5" fillId="15" borderId="30" xfId="11" applyFont="1" applyFill="1" applyBorder="1" applyAlignment="1">
      <alignment horizontal="center" vertical="center" wrapText="1"/>
    </xf>
    <xf numFmtId="0" fontId="32" fillId="15" borderId="0" xfId="11" applyFont="1" applyFill="1" applyBorder="1" applyAlignment="1">
      <alignment horizontal="center" vertical="center"/>
    </xf>
    <xf numFmtId="0" fontId="6" fillId="15" borderId="2" xfId="11" quotePrefix="1" applyFont="1" applyFill="1" applyBorder="1" applyAlignment="1"/>
    <xf numFmtId="0" fontId="6" fillId="15" borderId="25" xfId="11" quotePrefix="1" applyFont="1" applyFill="1" applyBorder="1" applyAlignment="1"/>
    <xf numFmtId="49" fontId="6" fillId="26" borderId="29" xfId="11" applyNumberFormat="1" applyFont="1" applyFill="1" applyBorder="1" applyAlignment="1" applyProtection="1">
      <alignment horizontal="center" vertical="center"/>
    </xf>
    <xf numFmtId="49" fontId="6" fillId="26" borderId="13" xfId="11" applyNumberFormat="1" applyFont="1" applyFill="1" applyBorder="1" applyAlignment="1" applyProtection="1">
      <alignment horizontal="center" vertical="center"/>
    </xf>
    <xf numFmtId="0" fontId="6" fillId="15" borderId="9" xfId="11" applyFont="1" applyFill="1" applyBorder="1" applyAlignment="1">
      <alignment horizontal="center" vertical="center"/>
    </xf>
    <xf numFmtId="49" fontId="6" fillId="26" borderId="6" xfId="11" applyNumberFormat="1" applyFont="1" applyFill="1" applyBorder="1" applyAlignment="1" applyProtection="1">
      <alignment horizontal="right" vertical="center"/>
    </xf>
    <xf numFmtId="49" fontId="6" fillId="26" borderId="0" xfId="11" applyNumberFormat="1" applyFont="1" applyFill="1" applyBorder="1" applyAlignment="1" applyProtection="1">
      <alignment horizontal="right" vertical="center"/>
    </xf>
    <xf numFmtId="49" fontId="6" fillId="26" borderId="9" xfId="11" applyNumberFormat="1" applyFont="1" applyFill="1" applyBorder="1" applyAlignment="1" applyProtection="1">
      <alignment horizontal="right" vertical="center"/>
    </xf>
    <xf numFmtId="49" fontId="6" fillId="26" borderId="5" xfId="11" applyNumberFormat="1" applyFont="1" applyFill="1" applyBorder="1" applyAlignment="1" applyProtection="1">
      <alignment horizontal="center" vertical="center"/>
    </xf>
    <xf numFmtId="49" fontId="6" fillId="26" borderId="6" xfId="11" applyNumberFormat="1" applyFont="1" applyFill="1" applyBorder="1" applyAlignment="1" applyProtection="1">
      <alignment horizontal="center" vertical="center"/>
    </xf>
    <xf numFmtId="49" fontId="6" fillId="26" borderId="7" xfId="11" applyNumberFormat="1" applyFont="1" applyFill="1" applyBorder="1" applyAlignment="1" applyProtection="1">
      <alignment horizontal="center" vertical="center"/>
    </xf>
    <xf numFmtId="49" fontId="6" fillId="26" borderId="20" xfId="11" applyNumberFormat="1" applyFont="1" applyFill="1" applyBorder="1" applyAlignment="1" applyProtection="1">
      <alignment horizontal="center" vertical="center"/>
    </xf>
    <xf numFmtId="49" fontId="6" fillId="26" borderId="9" xfId="11" applyNumberFormat="1" applyFont="1" applyFill="1" applyBorder="1" applyAlignment="1" applyProtection="1">
      <alignment horizontal="center" vertical="center"/>
    </xf>
    <xf numFmtId="49" fontId="6" fillId="26" borderId="10" xfId="11" applyNumberFormat="1" applyFont="1" applyFill="1" applyBorder="1" applyAlignment="1" applyProtection="1">
      <alignment horizontal="center" vertical="center"/>
    </xf>
    <xf numFmtId="0" fontId="3" fillId="5" borderId="20" xfId="11" applyFont="1" applyFill="1" applyBorder="1" applyAlignment="1">
      <alignment horizontal="left"/>
    </xf>
    <xf numFmtId="0" fontId="3" fillId="5" borderId="9" xfId="11" applyFont="1" applyFill="1" applyBorder="1" applyAlignment="1">
      <alignment horizontal="left"/>
    </xf>
    <xf numFmtId="0" fontId="3" fillId="5" borderId="10" xfId="11" applyFont="1" applyFill="1" applyBorder="1" applyAlignment="1">
      <alignment horizontal="left"/>
    </xf>
    <xf numFmtId="0" fontId="6" fillId="5" borderId="2" xfId="11" applyFont="1" applyFill="1" applyBorder="1" applyAlignment="1">
      <alignment horizontal="right"/>
    </xf>
    <xf numFmtId="0" fontId="6" fillId="5" borderId="25" xfId="11" applyFont="1" applyFill="1" applyBorder="1" applyAlignment="1">
      <alignment horizontal="right"/>
    </xf>
    <xf numFmtId="0" fontId="6" fillId="5" borderId="21" xfId="11" applyFont="1" applyFill="1" applyBorder="1" applyAlignment="1">
      <alignment horizontal="right"/>
    </xf>
    <xf numFmtId="49" fontId="3" fillId="15" borderId="25" xfId="14" applyNumberFormat="1" applyFont="1" applyFill="1" applyBorder="1" applyAlignment="1"/>
    <xf numFmtId="49" fontId="3" fillId="15" borderId="21" xfId="14" applyNumberFormat="1" applyFont="1" applyFill="1" applyBorder="1" applyAlignment="1"/>
    <xf numFmtId="0" fontId="6" fillId="0" borderId="5" xfId="14" applyFont="1" applyFill="1" applyBorder="1" applyAlignment="1" applyProtection="1">
      <alignment horizontal="center" vertical="center" wrapText="1"/>
    </xf>
    <xf numFmtId="0" fontId="6" fillId="0" borderId="6" xfId="14" applyFont="1" applyFill="1" applyBorder="1" applyAlignment="1" applyProtection="1">
      <alignment horizontal="center" vertical="center" wrapText="1"/>
    </xf>
    <xf numFmtId="0" fontId="6" fillId="0" borderId="7" xfId="14" applyFont="1" applyFill="1" applyBorder="1" applyAlignment="1" applyProtection="1">
      <alignment horizontal="center" vertical="center" wrapText="1"/>
    </xf>
    <xf numFmtId="0" fontId="6" fillId="0" borderId="8" xfId="14" applyFont="1" applyFill="1" applyBorder="1" applyAlignment="1" applyProtection="1">
      <alignment horizontal="center" vertical="center" wrapText="1"/>
    </xf>
    <xf numFmtId="0" fontId="6" fillId="0" borderId="0" xfId="14" applyFont="1" applyFill="1" applyBorder="1" applyAlignment="1" applyProtection="1">
      <alignment horizontal="center" vertical="center" wrapText="1"/>
    </xf>
    <xf numFmtId="0" fontId="6" fillId="0" borderId="30" xfId="14" applyFont="1" applyFill="1" applyBorder="1" applyAlignment="1" applyProtection="1">
      <alignment horizontal="center" vertical="center" wrapText="1"/>
    </xf>
    <xf numFmtId="0" fontId="6" fillId="0" borderId="32" xfId="14" applyFont="1" applyFill="1" applyBorder="1" applyAlignment="1" applyProtection="1">
      <alignment horizontal="center" vertical="center" wrapText="1"/>
    </xf>
    <xf numFmtId="0" fontId="6" fillId="0" borderId="15" xfId="14" applyFont="1" applyFill="1" applyBorder="1" applyAlignment="1" applyProtection="1">
      <alignment horizontal="center" vertical="center" wrapText="1"/>
    </xf>
    <xf numFmtId="0" fontId="6" fillId="0" borderId="33" xfId="14" applyFont="1" applyFill="1" applyBorder="1" applyAlignment="1" applyProtection="1">
      <alignment horizontal="center" vertical="center" wrapText="1"/>
    </xf>
    <xf numFmtId="0" fontId="6" fillId="0" borderId="2" xfId="14" applyFont="1" applyFill="1" applyBorder="1" applyAlignment="1">
      <alignment horizontal="left" vertical="center" wrapText="1"/>
    </xf>
    <xf numFmtId="0" fontId="6" fillId="0" borderId="25" xfId="14" applyFont="1" applyFill="1" applyBorder="1" applyAlignment="1">
      <alignment horizontal="left" vertical="center" wrapText="1"/>
    </xf>
    <xf numFmtId="0" fontId="6" fillId="0" borderId="28" xfId="14" applyFont="1" applyFill="1" applyBorder="1" applyAlignment="1">
      <alignment horizontal="left" vertical="center" wrapText="1"/>
    </xf>
    <xf numFmtId="0" fontId="6" fillId="0" borderId="2" xfId="14" applyFont="1" applyFill="1" applyBorder="1" applyAlignment="1">
      <alignment horizontal="justify" vertical="top" wrapText="1"/>
    </xf>
    <xf numFmtId="0" fontId="6" fillId="0" borderId="25" xfId="14" applyFont="1" applyFill="1" applyBorder="1" applyAlignment="1">
      <alignment horizontal="justify" vertical="top" wrapText="1"/>
    </xf>
    <xf numFmtId="0" fontId="6" fillId="0" borderId="28" xfId="14" applyFont="1" applyFill="1" applyBorder="1" applyAlignment="1">
      <alignment horizontal="justify" vertical="top" wrapText="1"/>
    </xf>
    <xf numFmtId="0" fontId="6" fillId="0" borderId="52" xfId="14" applyFont="1" applyFill="1" applyBorder="1" applyAlignment="1">
      <alignment horizontal="justify" vertical="top" wrapText="1"/>
    </xf>
    <xf numFmtId="0" fontId="6" fillId="0" borderId="31" xfId="14" applyFont="1" applyFill="1" applyBorder="1" applyAlignment="1">
      <alignment horizontal="justify" vertical="top" wrapText="1"/>
    </xf>
    <xf numFmtId="0" fontId="6" fillId="0" borderId="53" xfId="14" applyFont="1" applyFill="1" applyBorder="1" applyAlignment="1">
      <alignment horizontal="justify" vertical="top" wrapText="1"/>
    </xf>
    <xf numFmtId="49" fontId="9" fillId="15" borderId="25" xfId="13" applyNumberFormat="1" applyFont="1" applyFill="1" applyBorder="1" applyProtection="1"/>
    <xf numFmtId="49" fontId="9" fillId="15" borderId="21" xfId="13" applyNumberFormat="1" applyFont="1" applyFill="1" applyBorder="1" applyProtection="1"/>
    <xf numFmtId="49" fontId="6" fillId="15" borderId="2" xfId="14" applyNumberFormat="1" applyFont="1" applyFill="1" applyBorder="1" applyAlignment="1"/>
    <xf numFmtId="49" fontId="6" fillId="15" borderId="25" xfId="14" applyNumberFormat="1" applyFont="1" applyFill="1" applyBorder="1" applyAlignment="1"/>
    <xf numFmtId="49" fontId="6" fillId="15" borderId="21" xfId="14" applyNumberFormat="1" applyFont="1" applyFill="1" applyBorder="1" applyAlignment="1"/>
    <xf numFmtId="49" fontId="9" fillId="15" borderId="25" xfId="14" applyNumberFormat="1" applyFont="1" applyFill="1" applyBorder="1" applyProtection="1"/>
    <xf numFmtId="49" fontId="9" fillId="15" borderId="21" xfId="14" applyNumberFormat="1" applyFont="1" applyFill="1" applyBorder="1" applyProtection="1"/>
    <xf numFmtId="49" fontId="6" fillId="26" borderId="6" xfId="14" applyNumberFormat="1" applyFont="1" applyFill="1" applyBorder="1" applyAlignment="1" applyProtection="1">
      <alignment horizontal="left" vertical="center"/>
    </xf>
    <xf numFmtId="49" fontId="6" fillId="26" borderId="9" xfId="14" applyNumberFormat="1" applyFont="1" applyFill="1" applyBorder="1" applyAlignment="1" applyProtection="1">
      <alignment horizontal="left" vertical="center"/>
    </xf>
    <xf numFmtId="0" fontId="6" fillId="23" borderId="2" xfId="0" applyFont="1" applyFill="1" applyBorder="1" applyAlignment="1">
      <alignment horizontal="left" vertical="center"/>
    </xf>
    <xf numFmtId="0" fontId="6" fillId="23" borderId="25" xfId="0" applyFont="1" applyFill="1" applyBorder="1" applyAlignment="1">
      <alignment horizontal="left" vertical="center"/>
    </xf>
    <xf numFmtId="0" fontId="6" fillId="23" borderId="21" xfId="0" applyFont="1" applyFill="1" applyBorder="1" applyAlignment="1">
      <alignment horizontal="left" vertical="center"/>
    </xf>
    <xf numFmtId="49" fontId="6" fillId="15" borderId="2" xfId="14" applyNumberFormat="1" applyFont="1" applyFill="1" applyBorder="1" applyAlignment="1">
      <alignment horizontal="left"/>
    </xf>
    <xf numFmtId="49" fontId="6" fillId="15" borderId="25" xfId="14" applyNumberFormat="1" applyFont="1" applyFill="1" applyBorder="1" applyAlignment="1">
      <alignment horizontal="left"/>
    </xf>
    <xf numFmtId="49" fontId="6" fillId="15" borderId="28" xfId="14" applyNumberFormat="1" applyFont="1" applyFill="1" applyBorder="1" applyAlignment="1">
      <alignment horizontal="left"/>
    </xf>
    <xf numFmtId="49" fontId="6" fillId="15" borderId="2" xfId="14" applyNumberFormat="1" applyFont="1" applyFill="1" applyBorder="1" applyAlignment="1">
      <alignment horizontal="center"/>
    </xf>
    <xf numFmtId="49" fontId="6" fillId="15" borderId="25" xfId="14" applyNumberFormat="1" applyFont="1" applyFill="1" applyBorder="1" applyAlignment="1">
      <alignment horizontal="center"/>
    </xf>
    <xf numFmtId="49" fontId="6" fillId="15" borderId="28" xfId="14" applyNumberFormat="1" applyFont="1" applyFill="1" applyBorder="1" applyAlignment="1">
      <alignment horizontal="center"/>
    </xf>
    <xf numFmtId="0" fontId="32" fillId="15" borderId="17" xfId="14" applyFont="1" applyFill="1" applyBorder="1" applyAlignment="1">
      <alignment horizontal="center" vertical="center"/>
    </xf>
    <xf numFmtId="0" fontId="32" fillId="15" borderId="18" xfId="14" applyFont="1" applyFill="1" applyBorder="1" applyAlignment="1">
      <alignment horizontal="center" vertical="center"/>
    </xf>
    <xf numFmtId="0" fontId="32" fillId="15" borderId="19" xfId="14" applyFont="1" applyFill="1" applyBorder="1" applyAlignment="1">
      <alignment horizontal="center" vertical="center"/>
    </xf>
    <xf numFmtId="0" fontId="32" fillId="15" borderId="3" xfId="14" applyFont="1" applyFill="1" applyBorder="1" applyAlignment="1">
      <alignment horizontal="center" vertical="center"/>
    </xf>
    <xf numFmtId="0" fontId="32" fillId="15" borderId="0" xfId="14" applyFont="1" applyFill="1" applyBorder="1" applyAlignment="1">
      <alignment horizontal="center" vertical="center"/>
    </xf>
    <xf numFmtId="0" fontId="32" fillId="15" borderId="4" xfId="14" applyFont="1" applyFill="1" applyBorder="1" applyAlignment="1">
      <alignment horizontal="center" vertical="center"/>
    </xf>
    <xf numFmtId="49" fontId="6" fillId="23" borderId="2" xfId="14" applyNumberFormat="1" applyFont="1" applyFill="1" applyBorder="1" applyAlignment="1">
      <alignment horizontal="left" vertical="center"/>
    </xf>
    <xf numFmtId="49" fontId="6" fillId="23" borderId="25" xfId="14" applyNumberFormat="1" applyFont="1" applyFill="1" applyBorder="1" applyAlignment="1">
      <alignment horizontal="left" vertical="center"/>
    </xf>
    <xf numFmtId="49" fontId="6" fillId="23" borderId="21" xfId="14" applyNumberFormat="1" applyFont="1" applyFill="1" applyBorder="1" applyAlignment="1">
      <alignment horizontal="left" vertical="center"/>
    </xf>
    <xf numFmtId="49" fontId="6" fillId="0" borderId="2" xfId="13" applyNumberFormat="1" applyFont="1" applyFill="1" applyBorder="1" applyAlignment="1"/>
    <xf numFmtId="49" fontId="6" fillId="0" borderId="25" xfId="13" applyNumberFormat="1" applyFont="1" applyFill="1" applyBorder="1" applyAlignment="1"/>
    <xf numFmtId="49" fontId="6" fillId="0" borderId="21" xfId="13" applyNumberFormat="1" applyFont="1" applyFill="1" applyBorder="1" applyAlignment="1"/>
    <xf numFmtId="49" fontId="6" fillId="25" borderId="12" xfId="0" applyNumberFormat="1" applyFont="1" applyFill="1" applyBorder="1" applyAlignment="1" applyProtection="1">
      <alignment horizontal="right" vertical="center"/>
    </xf>
    <xf numFmtId="38" fontId="6" fillId="23" borderId="29" xfId="11" applyNumberFormat="1" applyFont="1" applyFill="1" applyBorder="1" applyAlignment="1">
      <alignment vertical="center"/>
    </xf>
    <xf numFmtId="38" fontId="6" fillId="23" borderId="13" xfId="11" applyNumberFormat="1" applyFont="1" applyFill="1" applyBorder="1" applyAlignment="1">
      <alignment vertical="center"/>
    </xf>
    <xf numFmtId="49" fontId="6" fillId="25" borderId="6" xfId="0" applyNumberFormat="1" applyFont="1" applyFill="1" applyBorder="1" applyAlignment="1" applyProtection="1">
      <alignment horizontal="left" vertical="center"/>
    </xf>
    <xf numFmtId="49" fontId="6" fillId="25" borderId="7" xfId="0" applyNumberFormat="1" applyFont="1" applyFill="1" applyBorder="1" applyAlignment="1" applyProtection="1">
      <alignment horizontal="left" vertical="center"/>
    </xf>
    <xf numFmtId="49" fontId="6" fillId="25" borderId="0" xfId="0" applyNumberFormat="1" applyFont="1" applyFill="1" applyBorder="1" applyAlignment="1" applyProtection="1">
      <alignment horizontal="left" vertical="center"/>
    </xf>
    <xf numFmtId="49" fontId="6" fillId="25" borderId="30" xfId="0" applyNumberFormat="1" applyFont="1" applyFill="1" applyBorder="1" applyAlignment="1" applyProtection="1">
      <alignment horizontal="left" vertical="center"/>
    </xf>
    <xf numFmtId="49" fontId="6" fillId="25" borderId="9" xfId="0" applyNumberFormat="1" applyFont="1" applyFill="1" applyBorder="1" applyAlignment="1" applyProtection="1">
      <alignment horizontal="left" vertical="center"/>
    </xf>
    <xf numFmtId="49" fontId="6" fillId="25" borderId="10" xfId="0" applyNumberFormat="1" applyFont="1" applyFill="1" applyBorder="1" applyAlignment="1" applyProtection="1">
      <alignment horizontal="left" vertical="center"/>
    </xf>
    <xf numFmtId="49" fontId="6" fillId="25" borderId="29" xfId="0" applyNumberFormat="1" applyFont="1" applyFill="1" applyBorder="1" applyAlignment="1" applyProtection="1">
      <alignment horizontal="center" vertical="center"/>
    </xf>
    <xf numFmtId="37" fontId="6" fillId="25" borderId="1" xfId="0" applyNumberFormat="1" applyFont="1" applyFill="1" applyBorder="1" applyAlignment="1" applyProtection="1">
      <alignment horizontal="center" vertical="center" wrapText="1"/>
    </xf>
    <xf numFmtId="37" fontId="6" fillId="21" borderId="1" xfId="0" applyNumberFormat="1" applyFont="1" applyFill="1" applyBorder="1" applyAlignment="1">
      <alignment vertical="center"/>
    </xf>
    <xf numFmtId="0" fontId="7" fillId="0" borderId="0" xfId="0" applyFont="1" applyFill="1" applyBorder="1" applyAlignment="1">
      <alignment horizontal="center" vertical="center"/>
    </xf>
    <xf numFmtId="49" fontId="6" fillId="25" borderId="8" xfId="0" applyNumberFormat="1" applyFont="1" applyFill="1" applyBorder="1" applyAlignment="1" applyProtection="1">
      <alignment horizontal="right" vertical="center"/>
    </xf>
    <xf numFmtId="0" fontId="6" fillId="21" borderId="5" xfId="0" applyFont="1" applyFill="1" applyBorder="1" applyAlignment="1">
      <alignment horizontal="left" vertical="center"/>
    </xf>
    <xf numFmtId="0" fontId="6" fillId="21" borderId="6" xfId="0" applyFont="1" applyFill="1" applyBorder="1" applyAlignment="1">
      <alignment horizontal="left" vertical="center"/>
    </xf>
    <xf numFmtId="0" fontId="6" fillId="21" borderId="20" xfId="0" applyFont="1" applyFill="1" applyBorder="1" applyAlignment="1">
      <alignment horizontal="left" vertical="center"/>
    </xf>
    <xf numFmtId="0" fontId="6" fillId="21" borderId="9" xfId="0" applyFont="1" applyFill="1" applyBorder="1" applyAlignment="1">
      <alignment horizontal="left" vertical="center"/>
    </xf>
    <xf numFmtId="37" fontId="6" fillId="25" borderId="1" xfId="0" applyNumberFormat="1" applyFont="1" applyFill="1" applyBorder="1" applyAlignment="1" applyProtection="1">
      <alignment horizontal="center" vertical="center"/>
    </xf>
    <xf numFmtId="49" fontId="6" fillId="26" borderId="29" xfId="11" applyNumberFormat="1" applyFont="1" applyFill="1" applyBorder="1" applyAlignment="1" applyProtection="1">
      <alignment horizontal="center" vertical="center" wrapText="1"/>
    </xf>
    <xf numFmtId="49" fontId="6" fillId="26" borderId="12" xfId="11" applyNumberFormat="1" applyFont="1" applyFill="1" applyBorder="1" applyAlignment="1" applyProtection="1">
      <alignment horizontal="center" vertical="center" wrapText="1"/>
    </xf>
    <xf numFmtId="49" fontId="6" fillId="26" borderId="13" xfId="11" applyNumberFormat="1" applyFont="1" applyFill="1" applyBorder="1" applyAlignment="1" applyProtection="1">
      <alignment horizontal="center" vertical="center" wrapText="1"/>
    </xf>
    <xf numFmtId="49" fontId="6" fillId="26" borderId="30" xfId="11" applyNumberFormat="1" applyFont="1" applyFill="1" applyBorder="1" applyAlignment="1" applyProtection="1">
      <alignment horizontal="right" vertical="center"/>
    </xf>
    <xf numFmtId="0" fontId="6" fillId="23" borderId="29" xfId="11" applyFont="1" applyFill="1" applyBorder="1" applyAlignment="1">
      <alignment horizontal="left" vertical="center"/>
    </xf>
    <xf numFmtId="0" fontId="6" fillId="23" borderId="13" xfId="11" applyFont="1" applyFill="1" applyBorder="1" applyAlignment="1">
      <alignment horizontal="left" vertical="center"/>
    </xf>
    <xf numFmtId="49" fontId="6" fillId="26" borderId="6" xfId="11" applyNumberFormat="1" applyFont="1" applyFill="1" applyBorder="1" applyAlignment="1" applyProtection="1">
      <alignment horizontal="left" vertical="center"/>
    </xf>
    <xf numFmtId="49" fontId="6" fillId="26" borderId="7" xfId="11" applyNumberFormat="1" applyFont="1" applyFill="1" applyBorder="1" applyAlignment="1" applyProtection="1">
      <alignment horizontal="left" vertical="center"/>
    </xf>
    <xf numFmtId="49" fontId="6" fillId="26" borderId="0" xfId="11" applyNumberFormat="1" applyFont="1" applyFill="1" applyBorder="1" applyAlignment="1" applyProtection="1">
      <alignment horizontal="left" vertical="center"/>
    </xf>
    <xf numFmtId="49" fontId="6" fillId="26" borderId="30" xfId="11" applyNumberFormat="1" applyFont="1" applyFill="1" applyBorder="1" applyAlignment="1" applyProtection="1">
      <alignment horizontal="left" vertical="center"/>
    </xf>
    <xf numFmtId="49" fontId="6" fillId="26" borderId="9" xfId="11" applyNumberFormat="1" applyFont="1" applyFill="1" applyBorder="1" applyAlignment="1" applyProtection="1">
      <alignment horizontal="left" vertical="center"/>
    </xf>
    <xf numFmtId="49" fontId="6" fillId="26" borderId="10" xfId="11" applyNumberFormat="1" applyFont="1" applyFill="1" applyBorder="1" applyAlignment="1" applyProtection="1">
      <alignment horizontal="left" vertical="center"/>
    </xf>
    <xf numFmtId="37" fontId="6" fillId="26" borderId="29" xfId="11" applyNumberFormat="1" applyFont="1" applyFill="1" applyBorder="1" applyAlignment="1" applyProtection="1">
      <alignment horizontal="center" vertical="center"/>
    </xf>
    <xf numFmtId="37" fontId="6" fillId="26" borderId="12" xfId="11" applyNumberFormat="1" applyFont="1" applyFill="1" applyBorder="1" applyAlignment="1" applyProtection="1">
      <alignment horizontal="center" vertical="center"/>
    </xf>
    <xf numFmtId="37" fontId="6" fillId="26" borderId="13" xfId="11" applyNumberFormat="1" applyFont="1" applyFill="1" applyBorder="1" applyAlignment="1" applyProtection="1">
      <alignment horizontal="center" vertical="center"/>
    </xf>
    <xf numFmtId="37" fontId="6" fillId="26" borderId="29" xfId="11" applyNumberFormat="1" applyFont="1" applyFill="1" applyBorder="1" applyAlignment="1" applyProtection="1">
      <alignment horizontal="center" vertical="center" wrapText="1"/>
    </xf>
    <xf numFmtId="37" fontId="6" fillId="26" borderId="12" xfId="11" applyNumberFormat="1" applyFont="1" applyFill="1" applyBorder="1" applyAlignment="1" applyProtection="1">
      <alignment horizontal="center" vertical="center" wrapText="1"/>
    </xf>
    <xf numFmtId="37" fontId="6" fillId="26" borderId="13" xfId="11" applyNumberFormat="1" applyFont="1" applyFill="1" applyBorder="1" applyAlignment="1" applyProtection="1">
      <alignment horizontal="center" vertical="center" wrapText="1"/>
    </xf>
    <xf numFmtId="0" fontId="6" fillId="23" borderId="5" xfId="11" applyFont="1" applyFill="1" applyBorder="1" applyAlignment="1">
      <alignment vertical="center"/>
    </xf>
    <xf numFmtId="0" fontId="6" fillId="23" borderId="6" xfId="11" applyFont="1" applyFill="1" applyBorder="1" applyAlignment="1">
      <alignment vertical="center"/>
    </xf>
    <xf numFmtId="0" fontId="6" fillId="23" borderId="7" xfId="11" applyFont="1" applyFill="1" applyBorder="1" applyAlignment="1">
      <alignment vertical="center"/>
    </xf>
    <xf numFmtId="0" fontId="6" fillId="23" borderId="8" xfId="11" applyFont="1" applyFill="1" applyBorder="1" applyAlignment="1">
      <alignment vertical="center"/>
    </xf>
    <xf numFmtId="0" fontId="6" fillId="23" borderId="0" xfId="11" applyFont="1" applyFill="1" applyBorder="1" applyAlignment="1">
      <alignment vertical="center"/>
    </xf>
    <xf numFmtId="0" fontId="6" fillId="23" borderId="30" xfId="11" applyFont="1" applyFill="1" applyBorder="1" applyAlignment="1">
      <alignment vertical="center"/>
    </xf>
    <xf numFmtId="49" fontId="6" fillId="26" borderId="12" xfId="11" applyNumberFormat="1" applyFont="1" applyFill="1" applyBorder="1" applyAlignment="1" applyProtection="1">
      <alignment horizontal="center" vertical="center"/>
    </xf>
    <xf numFmtId="49" fontId="6" fillId="25" borderId="1" xfId="0" applyNumberFormat="1" applyFont="1" applyFill="1" applyBorder="1" applyAlignment="1" applyProtection="1">
      <alignment horizontal="center" vertical="center" wrapText="1"/>
    </xf>
    <xf numFmtId="0" fontId="5" fillId="16" borderId="0" xfId="0" applyFont="1" applyFill="1" applyBorder="1" applyAlignment="1">
      <alignment wrapText="1"/>
    </xf>
    <xf numFmtId="49" fontId="7" fillId="25" borderId="1" xfId="0" applyNumberFormat="1" applyFont="1" applyFill="1" applyBorder="1" applyAlignment="1" applyProtection="1">
      <alignment horizontal="center" vertical="center"/>
    </xf>
    <xf numFmtId="49" fontId="7" fillId="25" borderId="29" xfId="0" applyNumberFormat="1" applyFont="1" applyFill="1" applyBorder="1" applyAlignment="1" applyProtection="1">
      <alignment horizontal="center" vertical="center"/>
    </xf>
    <xf numFmtId="49" fontId="6" fillId="25" borderId="1" xfId="0" applyNumberFormat="1" applyFont="1" applyFill="1" applyBorder="1" applyAlignment="1" applyProtection="1">
      <alignment horizontal="center" vertical="center"/>
    </xf>
    <xf numFmtId="0" fontId="73" fillId="11" borderId="0" xfId="17" applyFont="1" applyFill="1" applyBorder="1" applyAlignment="1" applyProtection="1">
      <alignment horizontal="left"/>
    </xf>
    <xf numFmtId="0" fontId="73" fillId="11" borderId="30" xfId="17" applyFont="1" applyFill="1" applyBorder="1" applyAlignment="1" applyProtection="1">
      <alignment horizontal="left"/>
    </xf>
    <xf numFmtId="0" fontId="6" fillId="11" borderId="0" xfId="0" applyFont="1" applyFill="1" applyBorder="1" applyAlignment="1" applyProtection="1">
      <alignment horizontal="left"/>
    </xf>
    <xf numFmtId="0" fontId="6" fillId="25" borderId="25" xfId="0" applyFont="1" applyFill="1" applyBorder="1" applyAlignment="1" applyProtection="1">
      <alignment horizontal="left" vertical="center"/>
    </xf>
    <xf numFmtId="0" fontId="3" fillId="16" borderId="0" xfId="0" applyFont="1" applyFill="1" applyBorder="1" applyAlignment="1" applyProtection="1"/>
    <xf numFmtId="0" fontId="6" fillId="25" borderId="1" xfId="0" applyFont="1" applyFill="1" applyBorder="1" applyAlignment="1" applyProtection="1">
      <alignment horizontal="center" vertical="center" wrapText="1"/>
    </xf>
    <xf numFmtId="0" fontId="3" fillId="16" borderId="0" xfId="0" applyFont="1" applyFill="1" applyBorder="1" applyProtection="1"/>
    <xf numFmtId="0" fontId="32" fillId="16" borderId="3" xfId="0" applyFont="1" applyFill="1" applyBorder="1" applyAlignment="1" applyProtection="1">
      <alignment horizontal="center" vertical="center"/>
    </xf>
    <xf numFmtId="0" fontId="32" fillId="16" borderId="0" xfId="0" applyFont="1" applyFill="1" applyBorder="1" applyAlignment="1" applyProtection="1">
      <alignment horizontal="center" vertical="center"/>
    </xf>
    <xf numFmtId="0" fontId="32" fillId="16" borderId="4" xfId="0" applyFont="1" applyFill="1" applyBorder="1" applyAlignment="1" applyProtection="1">
      <alignment horizontal="center" vertical="center"/>
    </xf>
    <xf numFmtId="0" fontId="6" fillId="16" borderId="0" xfId="0" applyFont="1" applyFill="1" applyBorder="1" applyAlignment="1" applyProtection="1">
      <alignment vertical="center"/>
    </xf>
    <xf numFmtId="3" fontId="6" fillId="0" borderId="2" xfId="0" applyNumberFormat="1" applyFont="1" applyFill="1" applyBorder="1" applyAlignment="1" applyProtection="1">
      <alignment horizontal="center" vertical="center"/>
      <protection locked="0"/>
    </xf>
    <xf numFmtId="3" fontId="6" fillId="0" borderId="25" xfId="0" applyNumberFormat="1" applyFont="1" applyFill="1" applyBorder="1" applyAlignment="1" applyProtection="1">
      <alignment horizontal="center" vertical="center"/>
      <protection locked="0"/>
    </xf>
    <xf numFmtId="3" fontId="6" fillId="0" borderId="21" xfId="0" applyNumberFormat="1" applyFont="1" applyFill="1" applyBorder="1" applyAlignment="1" applyProtection="1">
      <alignment horizontal="center" vertical="center"/>
      <protection locked="0"/>
    </xf>
    <xf numFmtId="0" fontId="6" fillId="23" borderId="1" xfId="15" applyNumberFormat="1" applyFont="1" applyFill="1" applyBorder="1" applyAlignment="1">
      <alignment horizontal="left"/>
    </xf>
    <xf numFmtId="0" fontId="3" fillId="16" borderId="0" xfId="0" applyFont="1" applyFill="1" applyBorder="1" applyAlignment="1" applyProtection="1">
      <alignment vertical="top" wrapText="1"/>
    </xf>
    <xf numFmtId="0" fontId="5" fillId="16" borderId="0" xfId="0" applyFont="1" applyFill="1" applyBorder="1" applyProtection="1"/>
    <xf numFmtId="0" fontId="3" fillId="15" borderId="2" xfId="15" applyNumberFormat="1" applyFont="1" applyFill="1" applyBorder="1" applyAlignment="1">
      <alignment horizontal="left"/>
    </xf>
    <xf numFmtId="0" fontId="3" fillId="15" borderId="25" xfId="15" applyNumberFormat="1" applyFont="1" applyFill="1" applyBorder="1" applyAlignment="1">
      <alignment horizontal="left"/>
    </xf>
    <xf numFmtId="0" fontId="3" fillId="15" borderId="2" xfId="15" applyNumberFormat="1" applyFont="1" applyFill="1" applyBorder="1" applyAlignment="1"/>
    <xf numFmtId="0" fontId="3" fillId="15" borderId="25" xfId="15" applyNumberFormat="1" applyFont="1" applyFill="1" applyBorder="1" applyAlignment="1"/>
    <xf numFmtId="0" fontId="6" fillId="23" borderId="2" xfId="15" applyNumberFormat="1" applyFont="1" applyFill="1" applyBorder="1" applyAlignment="1"/>
    <xf numFmtId="0" fontId="6" fillId="23" borderId="25" xfId="15" applyNumberFormat="1" applyFont="1" applyFill="1" applyBorder="1" applyAlignment="1"/>
    <xf numFmtId="0" fontId="6" fillId="23" borderId="21" xfId="15" applyNumberFormat="1" applyFont="1" applyFill="1" applyBorder="1" applyAlignment="1"/>
    <xf numFmtId="0" fontId="6" fillId="23" borderId="2" xfId="15" applyNumberFormat="1" applyFont="1" applyFill="1" applyBorder="1" applyAlignment="1">
      <alignment horizontal="left"/>
    </xf>
    <xf numFmtId="0" fontId="6" fillId="23" borderId="25" xfId="15" applyNumberFormat="1" applyFont="1" applyFill="1" applyBorder="1" applyAlignment="1">
      <alignment horizontal="left"/>
    </xf>
    <xf numFmtId="0" fontId="6" fillId="23" borderId="21" xfId="15" applyNumberFormat="1" applyFont="1" applyFill="1" applyBorder="1" applyAlignment="1">
      <alignment horizontal="left"/>
    </xf>
    <xf numFmtId="0" fontId="43" fillId="23" borderId="1" xfId="0" applyFont="1" applyFill="1" applyBorder="1" applyAlignment="1" applyProtection="1">
      <alignment horizontal="left"/>
    </xf>
    <xf numFmtId="0" fontId="3" fillId="15" borderId="1" xfId="15" applyNumberFormat="1" applyFont="1" applyFill="1" applyBorder="1" applyAlignment="1">
      <alignment horizontal="left"/>
    </xf>
    <xf numFmtId="1" fontId="3" fillId="15" borderId="2" xfId="0" applyNumberFormat="1" applyFont="1" applyFill="1" applyBorder="1" applyProtection="1"/>
    <xf numFmtId="1" fontId="3" fillId="15" borderId="25" xfId="0" applyNumberFormat="1" applyFont="1" applyFill="1" applyBorder="1" applyProtection="1"/>
    <xf numFmtId="1" fontId="3" fillId="15" borderId="21" xfId="0" applyNumberFormat="1" applyFont="1" applyFill="1" applyBorder="1" applyProtection="1"/>
    <xf numFmtId="0" fontId="42" fillId="15" borderId="5" xfId="0" applyFont="1" applyFill="1" applyBorder="1" applyAlignment="1" applyProtection="1">
      <alignment horizontal="center"/>
    </xf>
    <xf numFmtId="0" fontId="42" fillId="15" borderId="6" xfId="0" applyFont="1" applyFill="1" applyBorder="1" applyAlignment="1" applyProtection="1">
      <alignment horizontal="center"/>
    </xf>
    <xf numFmtId="0" fontId="42" fillId="15" borderId="7" xfId="0" applyFont="1" applyFill="1" applyBorder="1" applyAlignment="1" applyProtection="1">
      <alignment horizontal="center"/>
    </xf>
    <xf numFmtId="0" fontId="42" fillId="15" borderId="20" xfId="0" applyFont="1" applyFill="1" applyBorder="1" applyAlignment="1" applyProtection="1">
      <alignment horizontal="center"/>
    </xf>
    <xf numFmtId="0" fontId="42" fillId="15" borderId="9" xfId="0" applyFont="1" applyFill="1" applyBorder="1" applyAlignment="1" applyProtection="1">
      <alignment horizontal="center"/>
    </xf>
    <xf numFmtId="0" fontId="42" fillId="15" borderId="10" xfId="0" applyFont="1" applyFill="1" applyBorder="1" applyAlignment="1" applyProtection="1">
      <alignment horizontal="center"/>
    </xf>
    <xf numFmtId="0" fontId="42" fillId="15" borderId="8" xfId="0" applyFont="1" applyFill="1" applyBorder="1" applyAlignment="1" applyProtection="1">
      <alignment horizontal="center"/>
    </xf>
    <xf numFmtId="0" fontId="42" fillId="15" borderId="0" xfId="0" applyFont="1" applyFill="1" applyBorder="1" applyAlignment="1" applyProtection="1">
      <alignment horizontal="center"/>
    </xf>
    <xf numFmtId="0" fontId="42" fillId="15" borderId="30" xfId="0" applyFont="1" applyFill="1" applyBorder="1" applyAlignment="1" applyProtection="1">
      <alignment horizontal="center"/>
    </xf>
    <xf numFmtId="0" fontId="3" fillId="15" borderId="29" xfId="0" applyFont="1" applyFill="1" applyBorder="1" applyProtection="1"/>
    <xf numFmtId="0" fontId="3" fillId="15" borderId="13" xfId="0" applyFont="1" applyFill="1" applyBorder="1" applyProtection="1"/>
    <xf numFmtId="0" fontId="7" fillId="16" borderId="0" xfId="0" applyFont="1" applyFill="1" applyBorder="1" applyAlignment="1" applyProtection="1">
      <alignment horizontal="center" vertical="center"/>
    </xf>
    <xf numFmtId="0" fontId="43" fillId="25" borderId="21" xfId="0" applyFont="1" applyFill="1" applyBorder="1" applyAlignment="1" applyProtection="1">
      <alignment horizontal="center" vertical="center" wrapText="1"/>
    </xf>
    <xf numFmtId="0" fontId="43" fillId="25" borderId="1" xfId="0" applyFont="1" applyFill="1" applyBorder="1" applyAlignment="1" applyProtection="1">
      <alignment horizontal="center" vertical="center" wrapText="1"/>
    </xf>
    <xf numFmtId="0" fontId="43" fillId="23" borderId="1" xfId="0" applyFont="1" applyFill="1" applyBorder="1" applyAlignment="1" applyProtection="1">
      <alignment horizontal="left" wrapText="1"/>
    </xf>
    <xf numFmtId="0" fontId="23" fillId="0" borderId="1" xfId="11" applyFont="1" applyBorder="1" applyAlignment="1">
      <alignment horizontal="left"/>
    </xf>
    <xf numFmtId="0" fontId="23" fillId="0" borderId="1" xfId="11" applyFont="1" applyFill="1" applyBorder="1" applyAlignment="1">
      <alignment horizontal="left"/>
    </xf>
    <xf numFmtId="0" fontId="5" fillId="15" borderId="18" xfId="11" applyFont="1" applyFill="1" applyBorder="1" applyProtection="1"/>
    <xf numFmtId="0" fontId="23" fillId="26" borderId="1" xfId="11" applyFont="1" applyFill="1" applyBorder="1" applyAlignment="1">
      <alignment horizontal="center" vertical="center" wrapText="1"/>
    </xf>
    <xf numFmtId="0" fontId="32" fillId="15" borderId="0" xfId="11" applyFont="1" applyFill="1" applyBorder="1" applyAlignment="1" applyProtection="1">
      <alignment horizontal="center" vertical="center"/>
    </xf>
    <xf numFmtId="0" fontId="32" fillId="0" borderId="0" xfId="0" applyFont="1" applyFill="1" applyBorder="1" applyAlignment="1" applyProtection="1">
      <alignment horizontal="center" vertical="center"/>
    </xf>
    <xf numFmtId="0" fontId="6" fillId="15" borderId="43" xfId="15" applyNumberFormat="1" applyFont="1" applyFill="1" applyBorder="1" applyAlignment="1">
      <alignment horizontal="left"/>
    </xf>
    <xf numFmtId="0" fontId="6" fillId="15" borderId="44" xfId="15" applyNumberFormat="1" applyFont="1" applyFill="1" applyBorder="1" applyAlignment="1">
      <alignment horizontal="left"/>
    </xf>
    <xf numFmtId="0" fontId="6" fillId="15" borderId="45" xfId="15" applyNumberFormat="1" applyFont="1" applyFill="1" applyBorder="1" applyAlignment="1">
      <alignment horizontal="left"/>
    </xf>
    <xf numFmtId="0" fontId="6" fillId="0" borderId="40" xfId="15" applyNumberFormat="1" applyFont="1" applyFill="1" applyBorder="1" applyAlignment="1">
      <alignment horizontal="left"/>
    </xf>
    <xf numFmtId="0" fontId="6" fillId="0" borderId="41" xfId="15" applyNumberFormat="1" applyFont="1" applyFill="1" applyBorder="1" applyAlignment="1">
      <alignment horizontal="left"/>
    </xf>
    <xf numFmtId="0" fontId="6" fillId="0" borderId="42" xfId="15" applyNumberFormat="1" applyFont="1" applyFill="1" applyBorder="1" applyAlignment="1">
      <alignment horizontal="left"/>
    </xf>
    <xf numFmtId="0" fontId="6" fillId="0" borderId="43" xfId="15" applyNumberFormat="1" applyFont="1" applyFill="1" applyBorder="1" applyAlignment="1">
      <alignment horizontal="left"/>
    </xf>
    <xf numFmtId="0" fontId="6" fillId="0" borderId="44" xfId="15" applyNumberFormat="1" applyFont="1" applyFill="1" applyBorder="1" applyAlignment="1">
      <alignment horizontal="left"/>
    </xf>
    <xf numFmtId="0" fontId="6" fillId="0" borderId="45" xfId="15" applyNumberFormat="1" applyFont="1" applyFill="1" applyBorder="1" applyAlignment="1">
      <alignment horizontal="left"/>
    </xf>
    <xf numFmtId="167" fontId="7" fillId="16" borderId="0" xfId="0" applyNumberFormat="1" applyFont="1" applyFill="1" applyBorder="1" applyAlignment="1" applyProtection="1">
      <alignment horizontal="center" vertical="center"/>
    </xf>
    <xf numFmtId="0" fontId="9" fillId="16" borderId="0" xfId="0" applyFont="1" applyFill="1" applyBorder="1" applyAlignment="1" applyProtection="1">
      <alignment vertical="center" wrapText="1"/>
    </xf>
    <xf numFmtId="0" fontId="32" fillId="0" borderId="3" xfId="0" applyFont="1" applyFill="1" applyBorder="1" applyAlignment="1" applyProtection="1">
      <alignment horizontal="center" vertical="center"/>
    </xf>
    <xf numFmtId="0" fontId="32" fillId="0" borderId="4" xfId="0" applyFont="1" applyFill="1" applyBorder="1" applyAlignment="1" applyProtection="1">
      <alignment horizontal="center" vertical="center"/>
    </xf>
    <xf numFmtId="0" fontId="6" fillId="22" borderId="1" xfId="18" applyFont="1" applyFill="1" applyBorder="1" applyAlignment="1" applyProtection="1">
      <alignment horizontal="center" vertical="center"/>
    </xf>
    <xf numFmtId="0" fontId="43" fillId="26" borderId="29" xfId="0" applyFont="1" applyFill="1" applyBorder="1" applyAlignment="1" applyProtection="1">
      <alignment horizontal="center" vertical="center" wrapText="1"/>
    </xf>
    <xf numFmtId="0" fontId="43" fillId="26" borderId="12" xfId="0" applyFont="1" applyFill="1" applyBorder="1" applyAlignment="1" applyProtection="1">
      <alignment horizontal="center" vertical="center" wrapText="1"/>
    </xf>
    <xf numFmtId="0" fontId="43" fillId="26" borderId="13" xfId="0" applyFont="1" applyFill="1" applyBorder="1" applyAlignment="1" applyProtection="1">
      <alignment horizontal="center" vertical="center" wrapText="1"/>
    </xf>
    <xf numFmtId="0" fontId="19" fillId="0" borderId="0" xfId="15" applyNumberFormat="1" applyFont="1" applyFill="1" applyBorder="1" applyAlignment="1">
      <alignment horizontal="left" wrapText="1"/>
    </xf>
    <xf numFmtId="0" fontId="6" fillId="0" borderId="0" xfId="19" applyFont="1" applyFill="1" applyBorder="1" applyAlignment="1" applyProtection="1">
      <alignment vertical="center"/>
    </xf>
    <xf numFmtId="0" fontId="6" fillId="0" borderId="15" xfId="19" applyFont="1" applyFill="1" applyBorder="1" applyAlignment="1" applyProtection="1">
      <alignment horizontal="left"/>
    </xf>
    <xf numFmtId="0" fontId="10" fillId="16" borderId="2" xfId="15" applyNumberFormat="1" applyFont="1" applyFill="1" applyBorder="1" applyAlignment="1">
      <alignment horizontal="left"/>
    </xf>
    <xf numFmtId="0" fontId="10" fillId="16" borderId="25" xfId="15" applyNumberFormat="1" applyFont="1" applyFill="1" applyBorder="1" applyAlignment="1">
      <alignment horizontal="left"/>
    </xf>
    <xf numFmtId="0" fontId="6" fillId="21" borderId="2" xfId="19" applyFont="1" applyFill="1" applyBorder="1" applyAlignment="1" applyProtection="1">
      <alignment horizontal="left" vertical="center"/>
    </xf>
    <xf numFmtId="0" fontId="6" fillId="21" borderId="25" xfId="19" applyFont="1" applyFill="1" applyBorder="1" applyAlignment="1" applyProtection="1">
      <alignment horizontal="left" vertical="center"/>
    </xf>
    <xf numFmtId="1" fontId="6" fillId="21" borderId="29" xfId="0" applyNumberFormat="1" applyFont="1" applyFill="1" applyBorder="1" applyAlignment="1" applyProtection="1">
      <alignment horizontal="center" vertical="center"/>
    </xf>
    <xf numFmtId="1" fontId="6" fillId="21" borderId="12" xfId="0" applyNumberFormat="1" applyFont="1" applyFill="1" applyBorder="1" applyAlignment="1" applyProtection="1">
      <alignment horizontal="center" vertical="center"/>
    </xf>
    <xf numFmtId="1" fontId="6" fillId="21" borderId="13" xfId="0" applyNumberFormat="1" applyFont="1" applyFill="1" applyBorder="1" applyAlignment="1" applyProtection="1">
      <alignment horizontal="center" vertical="center"/>
    </xf>
    <xf numFmtId="1" fontId="10" fillId="21" borderId="29" xfId="0" applyNumberFormat="1" applyFont="1" applyFill="1" applyBorder="1" applyAlignment="1" applyProtection="1">
      <alignment horizontal="right" vertical="center"/>
    </xf>
    <xf numFmtId="1" fontId="10" fillId="21" borderId="12" xfId="0" applyNumberFormat="1" applyFont="1" applyFill="1" applyBorder="1" applyAlignment="1" applyProtection="1">
      <alignment horizontal="right" vertical="center"/>
    </xf>
    <xf numFmtId="1" fontId="10" fillId="21" borderId="13" xfId="0" applyNumberFormat="1" applyFont="1" applyFill="1" applyBorder="1" applyAlignment="1" applyProtection="1">
      <alignment horizontal="right" vertical="center"/>
    </xf>
    <xf numFmtId="0" fontId="6" fillId="21" borderId="2" xfId="19" applyFont="1" applyFill="1" applyBorder="1" applyAlignment="1" applyProtection="1">
      <alignment horizontal="left"/>
    </xf>
    <xf numFmtId="0" fontId="6" fillId="21" borderId="25" xfId="19" applyFont="1" applyFill="1" applyBorder="1" applyAlignment="1" applyProtection="1">
      <alignment horizontal="left"/>
    </xf>
    <xf numFmtId="0" fontId="46" fillId="25" borderId="5" xfId="0" applyFont="1" applyFill="1" applyBorder="1" applyAlignment="1">
      <alignment horizontal="center" vertical="center"/>
    </xf>
    <xf numFmtId="0" fontId="46" fillId="25" borderId="7" xfId="0" applyFont="1" applyFill="1" applyBorder="1" applyAlignment="1">
      <alignment horizontal="center" vertical="center"/>
    </xf>
    <xf numFmtId="0" fontId="46" fillId="25" borderId="20" xfId="0" applyFont="1" applyFill="1" applyBorder="1" applyAlignment="1">
      <alignment horizontal="center" vertical="center"/>
    </xf>
    <xf numFmtId="0" fontId="46" fillId="25" borderId="10" xfId="0" applyFont="1" applyFill="1" applyBorder="1" applyAlignment="1">
      <alignment horizontal="center" vertical="center"/>
    </xf>
    <xf numFmtId="0" fontId="6" fillId="15" borderId="5" xfId="0" applyFont="1" applyFill="1" applyBorder="1" applyAlignment="1" applyProtection="1">
      <alignment horizontal="left"/>
    </xf>
    <xf numFmtId="0" fontId="6" fillId="15" borderId="6" xfId="0" applyFont="1" applyFill="1" applyBorder="1" applyAlignment="1" applyProtection="1">
      <alignment horizontal="left"/>
    </xf>
    <xf numFmtId="0" fontId="6" fillId="16" borderId="25" xfId="0" applyFont="1" applyFill="1" applyBorder="1" applyAlignment="1">
      <alignment horizontal="center" vertical="center"/>
    </xf>
    <xf numFmtId="0" fontId="6" fillId="16" borderId="21" xfId="0" applyFont="1" applyFill="1" applyBorder="1" applyAlignment="1">
      <alignment horizontal="center" vertical="center"/>
    </xf>
    <xf numFmtId="0" fontId="46" fillId="25" borderId="6" xfId="0" applyFont="1" applyFill="1" applyBorder="1" applyAlignment="1">
      <alignment horizontal="left" vertical="center"/>
    </xf>
    <xf numFmtId="0" fontId="46" fillId="25" borderId="7" xfId="0" applyFont="1" applyFill="1" applyBorder="1" applyAlignment="1">
      <alignment horizontal="left" vertical="center"/>
    </xf>
    <xf numFmtId="0" fontId="46" fillId="25" borderId="9" xfId="0" applyFont="1" applyFill="1" applyBorder="1" applyAlignment="1">
      <alignment horizontal="left" vertical="center"/>
    </xf>
    <xf numFmtId="0" fontId="46" fillId="25" borderId="10" xfId="0" applyFont="1" applyFill="1" applyBorder="1" applyAlignment="1">
      <alignment horizontal="left" vertical="center"/>
    </xf>
    <xf numFmtId="0" fontId="3" fillId="15" borderId="2" xfId="0" applyFont="1" applyFill="1" applyBorder="1" applyAlignment="1" applyProtection="1">
      <alignment horizontal="left" vertical="center"/>
    </xf>
    <xf numFmtId="0" fontId="3" fillId="15" borderId="25" xfId="0" applyFont="1" applyFill="1" applyBorder="1" applyAlignment="1" applyProtection="1">
      <alignment horizontal="left" vertical="center"/>
    </xf>
    <xf numFmtId="0" fontId="3" fillId="15" borderId="21" xfId="0" applyFont="1" applyFill="1" applyBorder="1" applyAlignment="1" applyProtection="1">
      <alignment horizontal="left" vertical="center"/>
    </xf>
    <xf numFmtId="10" fontId="3" fillId="15" borderId="2" xfId="0" applyNumberFormat="1" applyFont="1" applyFill="1" applyBorder="1" applyAlignment="1" applyProtection="1">
      <alignment horizontal="center" vertical="center"/>
    </xf>
    <xf numFmtId="10" fontId="3" fillId="15" borderId="21" xfId="0" applyNumberFormat="1" applyFont="1" applyFill="1" applyBorder="1" applyAlignment="1" applyProtection="1">
      <alignment horizontal="center" vertical="center"/>
    </xf>
    <xf numFmtId="0" fontId="6" fillId="15" borderId="8" xfId="0" applyFont="1" applyFill="1" applyBorder="1" applyAlignment="1" applyProtection="1">
      <alignment horizontal="center" vertical="center"/>
    </xf>
    <xf numFmtId="0" fontId="6" fillId="15" borderId="0" xfId="0" applyFont="1" applyFill="1" applyBorder="1" applyAlignment="1" applyProtection="1">
      <alignment horizontal="center" vertical="center"/>
    </xf>
    <xf numFmtId="0" fontId="57" fillId="16" borderId="6" xfId="0" applyFont="1" applyFill="1" applyBorder="1" applyAlignment="1">
      <alignment horizontal="center" vertical="center"/>
    </xf>
    <xf numFmtId="0" fontId="57" fillId="16" borderId="7" xfId="0" applyFont="1" applyFill="1" applyBorder="1" applyAlignment="1">
      <alignment horizontal="center" vertical="center"/>
    </xf>
    <xf numFmtId="0" fontId="57" fillId="16" borderId="9" xfId="0" applyFont="1" applyFill="1" applyBorder="1" applyAlignment="1">
      <alignment horizontal="center" vertical="center"/>
    </xf>
    <xf numFmtId="0" fontId="57" fillId="16" borderId="10" xfId="0" applyFont="1" applyFill="1" applyBorder="1" applyAlignment="1">
      <alignment horizontal="center" vertical="center"/>
    </xf>
    <xf numFmtId="0" fontId="6" fillId="15" borderId="8" xfId="0" applyFont="1" applyFill="1" applyBorder="1" applyAlignment="1" applyProtection="1">
      <alignment horizontal="left" vertical="center"/>
    </xf>
    <xf numFmtId="0" fontId="6" fillId="15" borderId="0" xfId="0" applyFont="1" applyFill="1" applyBorder="1" applyAlignment="1" applyProtection="1">
      <alignment horizontal="left" vertical="center"/>
    </xf>
    <xf numFmtId="10" fontId="3" fillId="15" borderId="2" xfId="0" applyNumberFormat="1" applyFont="1" applyFill="1" applyBorder="1" applyAlignment="1" applyProtection="1">
      <alignment horizontal="center"/>
    </xf>
    <xf numFmtId="10" fontId="3" fillId="15" borderId="21" xfId="0" applyNumberFormat="1" applyFont="1" applyFill="1" applyBorder="1" applyAlignment="1" applyProtection="1">
      <alignment horizontal="center"/>
    </xf>
    <xf numFmtId="0" fontId="3" fillId="16" borderId="6" xfId="0" applyFont="1" applyFill="1" applyBorder="1" applyAlignment="1">
      <alignment horizontal="center"/>
    </xf>
    <xf numFmtId="0" fontId="3" fillId="16" borderId="7" xfId="0" applyFont="1" applyFill="1" applyBorder="1" applyAlignment="1">
      <alignment horizontal="center"/>
    </xf>
    <xf numFmtId="0" fontId="3" fillId="16" borderId="9" xfId="0" applyFont="1" applyFill="1" applyBorder="1" applyAlignment="1">
      <alignment horizontal="center"/>
    </xf>
    <xf numFmtId="0" fontId="3" fillId="16" borderId="10" xfId="0" applyFont="1" applyFill="1" applyBorder="1" applyAlignment="1">
      <alignment horizontal="center"/>
    </xf>
    <xf numFmtId="182" fontId="3" fillId="15" borderId="2" xfId="0" applyNumberFormat="1" applyFont="1" applyFill="1" applyBorder="1" applyAlignment="1" applyProtection="1">
      <alignment horizontal="center"/>
    </xf>
    <xf numFmtId="182" fontId="3" fillId="15" borderId="21" xfId="0" applyNumberFormat="1" applyFont="1" applyFill="1" applyBorder="1" applyAlignment="1" applyProtection="1">
      <alignment horizontal="center"/>
    </xf>
    <xf numFmtId="38" fontId="3" fillId="16" borderId="2" xfId="5" applyNumberFormat="1" applyFont="1" applyFill="1" applyBorder="1" applyAlignment="1">
      <alignment horizontal="center"/>
    </xf>
    <xf numFmtId="38" fontId="3" fillId="16" borderId="21" xfId="5" applyNumberFormat="1" applyFont="1" applyFill="1" applyBorder="1" applyAlignment="1">
      <alignment horizontal="center"/>
    </xf>
    <xf numFmtId="0" fontId="6" fillId="15" borderId="8" xfId="0" applyFont="1" applyFill="1" applyBorder="1" applyAlignment="1">
      <alignment horizontal="center" vertical="center"/>
    </xf>
    <xf numFmtId="49" fontId="56" fillId="26" borderId="29" xfId="26" applyNumberFormat="1" applyFont="1" applyFill="1" applyBorder="1" applyAlignment="1" applyProtection="1">
      <alignment horizontal="center" vertical="center"/>
    </xf>
    <xf numFmtId="49" fontId="56" fillId="26" borderId="12" xfId="26" applyNumberFormat="1" applyFont="1" applyFill="1" applyBorder="1" applyAlignment="1" applyProtection="1">
      <alignment horizontal="center" vertical="center"/>
    </xf>
    <xf numFmtId="49" fontId="56" fillId="26" borderId="13" xfId="26" applyNumberFormat="1" applyFont="1" applyFill="1" applyBorder="1" applyAlignment="1" applyProtection="1">
      <alignment horizontal="center" vertical="center"/>
    </xf>
    <xf numFmtId="0" fontId="103" fillId="17" borderId="0" xfId="0" applyFont="1" applyFill="1" applyBorder="1" applyAlignment="1" applyProtection="1">
      <alignment horizontal="center"/>
    </xf>
  </cellXfs>
  <cellStyles count="29">
    <cellStyle name="Comma" xfId="1" builtinId="3"/>
    <cellStyle name="Comma 2" xfId="2"/>
    <cellStyle name="Comma 3" xfId="3"/>
    <cellStyle name="Comma 4" xfId="4"/>
    <cellStyle name="Currency" xfId="5" builtinId="4"/>
    <cellStyle name="greyed" xfId="6"/>
    <cellStyle name="Heading 2" xfId="28" builtinId="17"/>
    <cellStyle name="highlightExposure" xfId="7"/>
    <cellStyle name="highlightText" xfId="8"/>
    <cellStyle name="inputDate" xfId="9"/>
    <cellStyle name="inputExposure" xfId="10"/>
    <cellStyle name="Normal" xfId="0" builtinId="0"/>
    <cellStyle name="Normal 2" xfId="11"/>
    <cellStyle name="Normal 3" xfId="12"/>
    <cellStyle name="Normal 4" xfId="13"/>
    <cellStyle name="Normal 5" xfId="14"/>
    <cellStyle name="Normal 6" xfId="24"/>
    <cellStyle name="Normal 6 2" xfId="26"/>
    <cellStyle name="Normal 7" xfId="27"/>
    <cellStyle name="Normal_CapAd -Marketrisks - CBB latest draft" xfId="15"/>
    <cellStyle name="Normal_FORMIV" xfId="16"/>
    <cellStyle name="Normal_INTERFINANCIAL" xfId="17"/>
    <cellStyle name="Normal_Marketriskgrid" xfId="18"/>
    <cellStyle name="Normal_Option sheet" xfId="19"/>
    <cellStyle name="Percent" xfId="20" builtinId="5"/>
    <cellStyle name="Percent 2" xfId="21"/>
    <cellStyle name="Percent 3" xfId="25"/>
    <cellStyle name="showExposure" xfId="22"/>
    <cellStyle name="showPercentage" xfId="23"/>
  </cellStyles>
  <dxfs count="7">
    <dxf>
      <font>
        <b/>
        <i val="0"/>
        <strike val="0"/>
        <condense val="0"/>
        <extend val="0"/>
        <outline val="0"/>
        <shadow val="0"/>
        <u val="none"/>
        <vertAlign val="baseline"/>
        <sz val="11"/>
        <color theme="1"/>
        <name val="Calibri"/>
        <scheme val="minor"/>
      </font>
      <fill>
        <patternFill patternType="none">
          <fgColor indexed="64"/>
          <bgColor indexed="65"/>
        </patternFill>
      </fill>
    </dxf>
    <dxf>
      <font>
        <b/>
        <i val="0"/>
        <strike val="0"/>
        <condense val="0"/>
        <extend val="0"/>
        <outline val="0"/>
        <shadow val="0"/>
        <u val="none"/>
        <vertAlign val="baseline"/>
        <sz val="11"/>
        <color theme="1"/>
        <name val="Calibri"/>
        <scheme val="minor"/>
      </font>
      <fill>
        <patternFill patternType="none">
          <fgColor indexed="64"/>
          <bgColor indexed="65"/>
        </patternFill>
      </fill>
    </dxf>
    <dxf>
      <font>
        <b/>
        <i val="0"/>
        <strike val="0"/>
        <condense val="0"/>
        <extend val="0"/>
        <outline val="0"/>
        <shadow val="0"/>
        <u val="none"/>
        <vertAlign val="baseline"/>
        <sz val="11"/>
        <color theme="1"/>
        <name val="Calibri"/>
        <scheme val="minor"/>
      </font>
      <fill>
        <patternFill patternType="none">
          <fgColor indexed="64"/>
          <bgColor indexed="65"/>
        </patternFill>
      </fill>
    </dxf>
    <dxf>
      <font>
        <b/>
        <i val="0"/>
        <strike val="0"/>
        <condense val="0"/>
        <extend val="0"/>
        <outline val="0"/>
        <shadow val="0"/>
        <u val="none"/>
        <vertAlign val="baseline"/>
        <sz val="11"/>
        <color theme="1"/>
        <name val="Calibri"/>
        <scheme val="minor"/>
      </font>
      <fill>
        <patternFill patternType="none">
          <fgColor indexed="64"/>
          <bgColor indexed="65"/>
        </patternFill>
      </fill>
    </dxf>
    <dxf>
      <font>
        <b/>
        <i val="0"/>
        <condense val="0"/>
        <extend val="0"/>
        <color indexed="13"/>
      </font>
      <fill>
        <patternFill>
          <bgColor indexed="10"/>
        </patternFill>
      </fill>
    </dxf>
    <dxf>
      <font>
        <b/>
        <i val="0"/>
        <condense val="0"/>
        <extend val="0"/>
        <color indexed="13"/>
      </font>
      <fill>
        <patternFill>
          <bgColor indexed="10"/>
        </patternFill>
      </fill>
    </dxf>
    <dxf>
      <font>
        <b/>
        <i val="0"/>
        <condense val="0"/>
        <extend val="0"/>
        <color rgb="FFFFFF00"/>
      </font>
      <fill>
        <patternFill>
          <bgColor rgb="FFFF0000"/>
        </patternFill>
      </fill>
    </dxf>
  </dxfs>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externalLink" Target="externalLinks/externalLink5.xml"/><Relationship Id="rId68" Type="http://schemas.openxmlformats.org/officeDocument/2006/relationships/externalLink" Target="externalLinks/externalLink10.xml"/><Relationship Id="rId7" Type="http://schemas.openxmlformats.org/officeDocument/2006/relationships/worksheet" Target="worksheets/sheet7.xml"/><Relationship Id="rId71"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externalLink" Target="externalLinks/externalLink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externalLink" Target="externalLinks/externalLink2.xml"/><Relationship Id="rId65" Type="http://schemas.openxmlformats.org/officeDocument/2006/relationships/externalLink" Target="externalLinks/externalLink7.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externalLink" Target="externalLinks/externalLink6.xml"/><Relationship Id="rId69"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1.xml"/><Relationship Id="rId67" Type="http://schemas.openxmlformats.org/officeDocument/2006/relationships/externalLink" Target="externalLinks/externalLink9.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externalLink" Target="externalLinks/externalLink4.xml"/><Relationship Id="rId70"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259080</xdr:colOff>
      <xdr:row>0</xdr:row>
      <xdr:rowOff>0</xdr:rowOff>
    </xdr:from>
    <xdr:to>
      <xdr:col>2</xdr:col>
      <xdr:colOff>358140</xdr:colOff>
      <xdr:row>4</xdr:row>
      <xdr:rowOff>0</xdr:rowOff>
    </xdr:to>
    <xdr:pic>
      <xdr:nvPicPr>
        <xdr:cNvPr id="2" name="Picture 9" descr="CBOB Logo - White.bmp"/>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9080" y="0"/>
          <a:ext cx="1318260" cy="1249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benkelly\Downloads\Copy%20of%20ERS%20-%20Revised%20v2.1_unprotected%20(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DOCUME~1\LOCarey\LOCALS~1\Temp\Temporary%20Directory%201%20for%20BAB%20SEPT13.zip\BABSEPT13.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vizorsoftware.atlassian.net/Monwork/Year%2011_12/Bank%20Supervision%20Dept/newfinalInternational_ERS%20(Version%202.3).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darrendonoghue\Downloads\ERS%20-%20Revised%202.1(R)%20(1).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Documents%20and%20Settings\MACox\Desktop\International_ERS%20(Version%202.4).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vizorsoftware.atlassian.net/Users/Korie/AppData/Local/Microsoft/Windows/Temporary%20Internet%20Files/Content.Outlook/S3R1K2BV/ERS%20-%20Revised%20v2%201_unprotected.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sers\declanwelby\Desktop\Bahamas\All%20Return%20Forms\Provided%20by%20CBB\Peggy%20A%20Winder\Copy%20of%20ORIMSERS_unprotected%20(Version%202%205).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Users\declanwelby\Desktop\Bahamas\All%20Return%20Forms\Provided%20by%20CBB\Monique%20A%20Cox\ORIMSERS_unprotected%20(Version%202%205).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vizorsoftware.atlassian.net/Documents%20and%20Settings/MACox/Local%20Settings/Temporary%20Internet%20Files/Content.Outlook/HO6CAWQZ/QRS%20(Extra%20Forms%20for%20ERS).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Documents%20and%20Settings\MACox\Local%20Settings\Temporary%20Internet%20Files\Content.Outlook\HO6CAWQZ\QRS%20(Extra%20Forms%20for%20ER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ule1"/>
      <sheetName val="Main_Menu"/>
      <sheetName val="General"/>
      <sheetName val="Codes"/>
      <sheetName val="Form 1"/>
      <sheetName val="Form 2 (R)"/>
      <sheetName val="Form 2A"/>
      <sheetName val="Form 3"/>
      <sheetName val="Form 3C"/>
      <sheetName val="Form 4"/>
      <sheetName val="Form 5"/>
      <sheetName val="Interfinancial"/>
      <sheetName val="Summary"/>
      <sheetName val="Capital Composition"/>
      <sheetName val="ON Balance Sheet"/>
      <sheetName val="OFF Balance Sheet (non-deriv)"/>
      <sheetName val="OFF Balance Sheet (deriv)"/>
      <sheetName val="Operational Risk"/>
      <sheetName val="Assets by Zone"/>
      <sheetName val="Investments"/>
      <sheetName val="Market Loans"/>
      <sheetName val="Large Exposures (R)"/>
      <sheetName val="Summary of Non-Performing (R)"/>
      <sheetName val="Largest Loan Arrears"/>
      <sheetName val="Large Exposures 2"/>
      <sheetName val="Form 3A"/>
      <sheetName val="Form 3B"/>
      <sheetName val="Form 5B"/>
      <sheetName val="Form 6"/>
      <sheetName val="Form 7(R)"/>
      <sheetName val="Form 8"/>
      <sheetName val="Fiduciary Assets(R)"/>
      <sheetName val="Memo Items"/>
      <sheetName val="Maturity Analysis Summary"/>
      <sheetName val="Interest Rate Sensitivity"/>
      <sheetName val="Investment - Currency Type"/>
      <sheetName val="Trading Securities"/>
      <sheetName val="Overall Checks"/>
      <sheetName val="Trigger"/>
      <sheetName val="IRR-General"/>
      <sheetName val="IRR-Specific"/>
      <sheetName val="FX"/>
      <sheetName val="Equity"/>
      <sheetName val="Commodities"/>
      <sheetName val="Interest Rate Options"/>
      <sheetName val="Equity Forex Commodity Options"/>
      <sheetName val="Market Risk Capital Charge"/>
      <sheetName val="F1_FAME"/>
      <sheetName val="Module3"/>
      <sheetName val="Module2"/>
      <sheetName val="F2-FAME (2)"/>
      <sheetName val="F3-FAME-MR"/>
      <sheetName val="Appendix Ratios"/>
      <sheetName val="Interest_Stress"/>
      <sheetName val="Liquditiy"/>
      <sheetName val="Currency Table"/>
      <sheetName val="Zones"/>
      <sheetName val="Sector"/>
      <sheetName val="YesNo"/>
    </sheetNames>
    <sheetDataSet>
      <sheetData sheetId="0" refreshError="1"/>
      <sheetData sheetId="1"/>
      <sheetData sheetId="2"/>
      <sheetData sheetId="3">
        <row r="1">
          <cell r="A1" t="str">
            <v>Ansbacher (Bahamas) Ltd.</v>
          </cell>
        </row>
        <row r="2">
          <cell r="A2" t="str">
            <v>Bank of Nova scotia Trust Co. (Bah.) Ltd.</v>
          </cell>
          <cell r="D2" t="str">
            <v>Y</v>
          </cell>
          <cell r="E2" t="str">
            <v>Debt</v>
          </cell>
          <cell r="F2" t="str">
            <v>High</v>
          </cell>
          <cell r="H2" t="str">
            <v>Afghanistan</v>
          </cell>
        </row>
        <row r="3">
          <cell r="A3" t="str">
            <v>Bank of the Bahamas</v>
          </cell>
          <cell r="D3" t="str">
            <v>N</v>
          </cell>
          <cell r="E3" t="str">
            <v>Equity</v>
          </cell>
          <cell r="F3" t="str">
            <v>Medium</v>
          </cell>
          <cell r="H3" t="str">
            <v>Albania</v>
          </cell>
        </row>
        <row r="4">
          <cell r="A4" t="str">
            <v>Bank of the Bahamas Trust Limited</v>
          </cell>
          <cell r="E4" t="str">
            <v>Other</v>
          </cell>
          <cell r="F4" t="str">
            <v>Low</v>
          </cell>
          <cell r="H4" t="str">
            <v>Algeria</v>
          </cell>
        </row>
        <row r="5">
          <cell r="A5" t="str">
            <v>Butterfield Trust (Bahamas) Ltd.</v>
          </cell>
          <cell r="F5" t="str">
            <v>Not Rated</v>
          </cell>
          <cell r="H5" t="str">
            <v>Andorra</v>
          </cell>
        </row>
        <row r="6">
          <cell r="A6" t="str">
            <v>Canadian Imperial Bank of Commerce Trust Co. (Bah.) Ltd.</v>
          </cell>
          <cell r="H6" t="str">
            <v>Angola</v>
          </cell>
        </row>
        <row r="7">
          <cell r="A7" t="str">
            <v>Citibank, N.A.</v>
          </cell>
          <cell r="H7" t="str">
            <v>Anguilla</v>
          </cell>
        </row>
        <row r="8">
          <cell r="A8" t="str">
            <v>Cititrust (Bah.) Ltd.</v>
          </cell>
          <cell r="H8" t="str">
            <v>Antigua</v>
          </cell>
        </row>
        <row r="9">
          <cell r="A9" t="str">
            <v>Commonwealth Bank Limited</v>
          </cell>
          <cell r="H9" t="str">
            <v>Argentina</v>
          </cell>
        </row>
        <row r="10">
          <cell r="A10" t="str">
            <v>Fidelity Bank Bahamas (formerly British American Bank</v>
          </cell>
          <cell r="H10" t="str">
            <v>Armenia</v>
          </cell>
        </row>
        <row r="11">
          <cell r="A11" t="str">
            <v>Royal Fidelity Merchant Bank &amp; Trust Limited</v>
          </cell>
          <cell r="H11" t="str">
            <v>Aruba</v>
          </cell>
        </row>
        <row r="12">
          <cell r="A12" t="str">
            <v>Finance Corporation of the Bahamas</v>
          </cell>
          <cell r="D12" t="str">
            <v>B$</v>
          </cell>
          <cell r="E12" t="str">
            <v>AGRICULTURE</v>
          </cell>
          <cell r="H12" t="str">
            <v>Australia</v>
          </cell>
        </row>
        <row r="13">
          <cell r="A13" t="str">
            <v>Firstcaribbean International Bank</v>
          </cell>
          <cell r="D13" t="str">
            <v>OTHER</v>
          </cell>
          <cell r="E13" t="str">
            <v>FISHERIES</v>
          </cell>
          <cell r="H13" t="str">
            <v>Austria</v>
          </cell>
        </row>
        <row r="14">
          <cell r="A14" t="str">
            <v>Gulf Union Bank</v>
          </cell>
          <cell r="E14" t="str">
            <v>MINING &amp; QUARRYING</v>
          </cell>
          <cell r="H14" t="str">
            <v>Azerbaijan</v>
          </cell>
        </row>
        <row r="15">
          <cell r="A15" t="str">
            <v>J.P. Morgan Trust Co. (Bahamas) Ltd.</v>
          </cell>
          <cell r="E15" t="str">
            <v>MANUFACTURING</v>
          </cell>
          <cell r="H15" t="str">
            <v>Bahamas</v>
          </cell>
        </row>
        <row r="16">
          <cell r="A16" t="str">
            <v>Latin American Investment Bank Bahamas Limited</v>
          </cell>
          <cell r="E16" t="str">
            <v>DISTRIBUTION</v>
          </cell>
          <cell r="H16" t="str">
            <v>Bahrain</v>
          </cell>
        </row>
        <row r="17">
          <cell r="A17" t="str">
            <v>Rhone Trustees (Bahamas) Ltd. formerly (Pictet Overseas Trust Corporation)</v>
          </cell>
          <cell r="E17" t="str">
            <v>TOURISM</v>
          </cell>
          <cell r="H17" t="str">
            <v>Bangladesh</v>
          </cell>
        </row>
        <row r="18">
          <cell r="A18" t="str">
            <v>RBC Royal Bank  (Bahamas) Limited</v>
          </cell>
          <cell r="E18" t="str">
            <v>ENTERTAINMENT &amp; CATERING</v>
          </cell>
          <cell r="H18" t="str">
            <v>Barbados</v>
          </cell>
        </row>
        <row r="19">
          <cell r="A19" t="str">
            <v>Royal Bank of Canada Trust</v>
          </cell>
          <cell r="E19" t="str">
            <v>TRANSPORT</v>
          </cell>
          <cell r="H19" t="str">
            <v>Belgium</v>
          </cell>
        </row>
        <row r="20">
          <cell r="A20" t="str">
            <v>Scotiabank Bahamas Ltd.</v>
          </cell>
          <cell r="E20" t="str">
            <v>PUBLIC CORPORATIONS</v>
          </cell>
          <cell r="H20" t="str">
            <v>Belize</v>
          </cell>
        </row>
        <row r="21">
          <cell r="E21" t="str">
            <v>CONSTRUCTION</v>
          </cell>
          <cell r="H21" t="str">
            <v>Benin</v>
          </cell>
        </row>
        <row r="22">
          <cell r="E22" t="str">
            <v>REAL ESTATE</v>
          </cell>
          <cell r="H22" t="str">
            <v>Bermuda</v>
          </cell>
        </row>
        <row r="23">
          <cell r="E23" t="str">
            <v>RESIDENTIAL MORTGAGES</v>
          </cell>
          <cell r="H23" t="str">
            <v>Bhutan</v>
          </cell>
        </row>
        <row r="24">
          <cell r="E24" t="str">
            <v>GOVERNMENT</v>
          </cell>
          <cell r="H24" t="str">
            <v>Bolivia</v>
          </cell>
        </row>
        <row r="25">
          <cell r="E25" t="str">
            <v>PUBLIC FINANCIAL INSTITUTIONS</v>
          </cell>
          <cell r="H25" t="str">
            <v>Bosnia &amp; Herzegovina</v>
          </cell>
        </row>
        <row r="26">
          <cell r="E26" t="str">
            <v>PRIVATE FINANCIAL INSTITUTIONS</v>
          </cell>
          <cell r="H26" t="str">
            <v>Botswana</v>
          </cell>
        </row>
        <row r="27">
          <cell r="E27" t="str">
            <v>PROFESSIONAL &amp; OTHER SERVICES</v>
          </cell>
          <cell r="H27" t="str">
            <v>Brazil</v>
          </cell>
        </row>
        <row r="28">
          <cell r="E28" t="str">
            <v>PERSONAL</v>
          </cell>
          <cell r="H28" t="str">
            <v>British Virgin Islands</v>
          </cell>
        </row>
        <row r="29">
          <cell r="E29" t="str">
            <v>MISCELLANEOUS</v>
          </cell>
          <cell r="H29" t="str">
            <v>Brunei Darussalam</v>
          </cell>
        </row>
        <row r="30">
          <cell r="H30" t="str">
            <v>Bulgaria</v>
          </cell>
        </row>
        <row r="31">
          <cell r="H31" t="str">
            <v>Burkina Faso (formerly Upper Volta)</v>
          </cell>
        </row>
        <row r="32">
          <cell r="H32" t="str">
            <v>Burundi</v>
          </cell>
        </row>
        <row r="33">
          <cell r="H33" t="str">
            <v>Cambodia (formerly Kampuchea)</v>
          </cell>
        </row>
        <row r="34">
          <cell r="H34" t="str">
            <v>Canton &amp; Enderbury Islands</v>
          </cell>
        </row>
        <row r="35">
          <cell r="H35" t="str">
            <v>Cape Verde</v>
          </cell>
        </row>
        <row r="36">
          <cell r="H36" t="str">
            <v>Cayman Islands</v>
          </cell>
        </row>
        <row r="37">
          <cell r="H37" t="str">
            <v>Central African Republic</v>
          </cell>
        </row>
        <row r="38">
          <cell r="H38" t="str">
            <v>Chad</v>
          </cell>
        </row>
        <row r="39">
          <cell r="H39" t="str">
            <v>Chile</v>
          </cell>
        </row>
        <row r="40">
          <cell r="H40" t="str">
            <v>China, People's Republic</v>
          </cell>
        </row>
        <row r="41">
          <cell r="H41" t="str">
            <v>Colombia</v>
          </cell>
        </row>
        <row r="42">
          <cell r="H42" t="str">
            <v>Comoros</v>
          </cell>
        </row>
        <row r="43">
          <cell r="H43" t="str">
            <v>Congo</v>
          </cell>
        </row>
        <row r="44">
          <cell r="H44" t="str">
            <v>Congo, Democratic Republic (formerly Zaire)</v>
          </cell>
        </row>
        <row r="45">
          <cell r="H45" t="str">
            <v>Costa Rica</v>
          </cell>
        </row>
        <row r="46">
          <cell r="H46" t="str">
            <v>Cote d'Ivoire</v>
          </cell>
        </row>
        <row r="47">
          <cell r="H47" t="str">
            <v>Croatia</v>
          </cell>
        </row>
        <row r="48">
          <cell r="H48" t="str">
            <v>Cuba</v>
          </cell>
        </row>
        <row r="49">
          <cell r="H49" t="str">
            <v>Cyprus</v>
          </cell>
        </row>
        <row r="50">
          <cell r="H50" t="str">
            <v>Czech Republic</v>
          </cell>
        </row>
        <row r="51">
          <cell r="H51" t="str">
            <v>Czechoslovakia, former</v>
          </cell>
        </row>
        <row r="52">
          <cell r="H52" t="str">
            <v>Denmark</v>
          </cell>
        </row>
        <row r="53">
          <cell r="H53" t="str">
            <v>Djibouti</v>
          </cell>
        </row>
        <row r="54">
          <cell r="H54" t="str">
            <v>Dominica</v>
          </cell>
        </row>
        <row r="55">
          <cell r="H55" t="str">
            <v>Dominican Republic</v>
          </cell>
        </row>
        <row r="56">
          <cell r="H56" t="str">
            <v>Ecuador</v>
          </cell>
        </row>
        <row r="57">
          <cell r="H57" t="str">
            <v>Egypt</v>
          </cell>
        </row>
        <row r="58">
          <cell r="H58" t="str">
            <v>El Salvador</v>
          </cell>
        </row>
        <row r="59">
          <cell r="H59" t="str">
            <v>Equatorial Guinea</v>
          </cell>
        </row>
        <row r="60">
          <cell r="H60" t="str">
            <v>Eritrea</v>
          </cell>
        </row>
        <row r="61">
          <cell r="H61" t="str">
            <v>Estonia</v>
          </cell>
        </row>
        <row r="62">
          <cell r="H62" t="str">
            <v>Ethiopia</v>
          </cell>
        </row>
        <row r="63">
          <cell r="H63" t="str">
            <v>Falkland Islands</v>
          </cell>
        </row>
        <row r="64">
          <cell r="H64" t="str">
            <v>Faroe Islands</v>
          </cell>
        </row>
        <row r="65">
          <cell r="H65" t="str">
            <v>Fiji</v>
          </cell>
        </row>
        <row r="66">
          <cell r="H66" t="str">
            <v>Finland</v>
          </cell>
        </row>
        <row r="67">
          <cell r="H67" t="str">
            <v>France</v>
          </cell>
        </row>
        <row r="68">
          <cell r="H68" t="str">
            <v>French Guiana</v>
          </cell>
        </row>
        <row r="69">
          <cell r="H69" t="str">
            <v>French Polynesia</v>
          </cell>
        </row>
        <row r="70">
          <cell r="H70" t="str">
            <v>Gabon</v>
          </cell>
        </row>
        <row r="71">
          <cell r="H71" t="str">
            <v>Gambia</v>
          </cell>
        </row>
        <row r="72">
          <cell r="H72" t="str">
            <v>Georgia</v>
          </cell>
        </row>
        <row r="73">
          <cell r="H73" t="str">
            <v>Germany, Federal Republic of</v>
          </cell>
        </row>
        <row r="74">
          <cell r="H74" t="str">
            <v>Ghana</v>
          </cell>
        </row>
        <row r="75">
          <cell r="H75" t="str">
            <v>Gibraltar</v>
          </cell>
        </row>
        <row r="76">
          <cell r="H76" t="str">
            <v>Greece</v>
          </cell>
        </row>
        <row r="77">
          <cell r="H77" t="str">
            <v>Greenland</v>
          </cell>
        </row>
        <row r="78">
          <cell r="H78" t="str">
            <v>Grenada</v>
          </cell>
        </row>
        <row r="79">
          <cell r="H79" t="str">
            <v>Guadeloupe</v>
          </cell>
        </row>
        <row r="80">
          <cell r="H80" t="str">
            <v>Guatemala</v>
          </cell>
        </row>
        <row r="81">
          <cell r="H81" t="str">
            <v>Guernsey</v>
          </cell>
        </row>
        <row r="82">
          <cell r="H82" t="str">
            <v>Guinea</v>
          </cell>
        </row>
        <row r="83">
          <cell r="H83" t="str">
            <v>Guinea-Bissau</v>
          </cell>
        </row>
        <row r="84">
          <cell r="H84" t="str">
            <v>Guyana</v>
          </cell>
        </row>
        <row r="85">
          <cell r="H85" t="str">
            <v>Haiti</v>
          </cell>
        </row>
        <row r="86">
          <cell r="H86" t="str">
            <v>Honduras</v>
          </cell>
        </row>
        <row r="87">
          <cell r="H87" t="str">
            <v>Hong Kong</v>
          </cell>
        </row>
        <row r="88">
          <cell r="H88" t="str">
            <v>Hungary</v>
          </cell>
        </row>
        <row r="89">
          <cell r="H89" t="str">
            <v>Iceland</v>
          </cell>
        </row>
        <row r="90">
          <cell r="H90" t="str">
            <v>India</v>
          </cell>
        </row>
        <row r="91">
          <cell r="H91" t="str">
            <v>Indonesia</v>
          </cell>
        </row>
        <row r="92">
          <cell r="H92" t="str">
            <v>Iran</v>
          </cell>
        </row>
        <row r="93">
          <cell r="H93" t="str">
            <v>Iraq</v>
          </cell>
        </row>
        <row r="94">
          <cell r="H94" t="str">
            <v>Ireland</v>
          </cell>
        </row>
        <row r="95">
          <cell r="H95" t="str">
            <v>Isle of Man</v>
          </cell>
        </row>
        <row r="96">
          <cell r="H96" t="str">
            <v>Israel</v>
          </cell>
        </row>
        <row r="97">
          <cell r="H97" t="str">
            <v>Italy</v>
          </cell>
        </row>
        <row r="98">
          <cell r="H98" t="str">
            <v>Jamaica</v>
          </cell>
        </row>
        <row r="99">
          <cell r="H99" t="str">
            <v>Japan</v>
          </cell>
        </row>
        <row r="100">
          <cell r="H100" t="str">
            <v>Jersey</v>
          </cell>
        </row>
        <row r="101">
          <cell r="H101" t="str">
            <v>Jordan</v>
          </cell>
        </row>
        <row r="102">
          <cell r="H102" t="str">
            <v>Kazakhstan</v>
          </cell>
        </row>
        <row r="103">
          <cell r="H103" t="str">
            <v>Kenya</v>
          </cell>
        </row>
        <row r="104">
          <cell r="H104" t="str">
            <v>Kiribati (formerly Gilbert Islands)</v>
          </cell>
        </row>
        <row r="105">
          <cell r="H105" t="str">
            <v>Korea North, Democratic People's Republic of</v>
          </cell>
        </row>
        <row r="106">
          <cell r="H106" t="str">
            <v>Korea South, Republic of</v>
          </cell>
        </row>
        <row r="107">
          <cell r="H107" t="str">
            <v>Kuwait</v>
          </cell>
        </row>
        <row r="108">
          <cell r="H108" t="str">
            <v>Kyrgystan</v>
          </cell>
        </row>
        <row r="109">
          <cell r="H109" t="str">
            <v>Lao P.D. Republic</v>
          </cell>
        </row>
        <row r="110">
          <cell r="H110" t="str">
            <v>Latvia</v>
          </cell>
        </row>
        <row r="111">
          <cell r="H111" t="str">
            <v>Lebanon</v>
          </cell>
        </row>
        <row r="112">
          <cell r="H112" t="str">
            <v>Lesotho</v>
          </cell>
        </row>
        <row r="113">
          <cell r="H113" t="str">
            <v>Liberia</v>
          </cell>
        </row>
        <row r="114">
          <cell r="H114" t="str">
            <v>Libyan Arab Jamahiriya</v>
          </cell>
        </row>
        <row r="115">
          <cell r="H115" t="str">
            <v>Liechtenstein</v>
          </cell>
        </row>
        <row r="116">
          <cell r="H116" t="str">
            <v>Lithuania</v>
          </cell>
        </row>
        <row r="117">
          <cell r="H117" t="str">
            <v>Luxembourg</v>
          </cell>
        </row>
        <row r="118">
          <cell r="H118" t="str">
            <v>Macao</v>
          </cell>
        </row>
        <row r="119">
          <cell r="H119" t="str">
            <v>Macedonia</v>
          </cell>
        </row>
        <row r="120">
          <cell r="H120" t="str">
            <v>Madagascar (Malagasy Republic)</v>
          </cell>
        </row>
        <row r="121">
          <cell r="H121" t="str">
            <v>Malawi</v>
          </cell>
        </row>
        <row r="122">
          <cell r="H122" t="str">
            <v>Malaysia</v>
          </cell>
        </row>
        <row r="123">
          <cell r="H123" t="str">
            <v>Maldives</v>
          </cell>
        </row>
        <row r="124">
          <cell r="H124" t="str">
            <v>Mali</v>
          </cell>
        </row>
        <row r="125">
          <cell r="H125" t="str">
            <v>Malta</v>
          </cell>
        </row>
        <row r="126">
          <cell r="H126" t="str">
            <v>Martinique</v>
          </cell>
        </row>
        <row r="127">
          <cell r="H127" t="str">
            <v>Mauritania</v>
          </cell>
        </row>
        <row r="128">
          <cell r="H128" t="str">
            <v>Mauritius</v>
          </cell>
        </row>
        <row r="129">
          <cell r="H129" t="str">
            <v>Mexico</v>
          </cell>
        </row>
        <row r="130">
          <cell r="H130" t="str">
            <v>Moldova</v>
          </cell>
        </row>
        <row r="131">
          <cell r="H131" t="str">
            <v>Monaco</v>
          </cell>
        </row>
        <row r="132">
          <cell r="H132" t="str">
            <v>Mongolia</v>
          </cell>
        </row>
        <row r="133">
          <cell r="H133" t="str">
            <v>Montserrat</v>
          </cell>
        </row>
        <row r="134">
          <cell r="H134" t="str">
            <v>Morocco</v>
          </cell>
        </row>
        <row r="135">
          <cell r="H135" t="str">
            <v>Mozambique</v>
          </cell>
        </row>
        <row r="136">
          <cell r="H136" t="str">
            <v>Myanmar, Union of (formerly Burma)</v>
          </cell>
        </row>
        <row r="137">
          <cell r="H137" t="str">
            <v>Namibia</v>
          </cell>
        </row>
        <row r="138">
          <cell r="H138" t="str">
            <v>Nauru</v>
          </cell>
        </row>
        <row r="139">
          <cell r="H139" t="str">
            <v>Nepal</v>
          </cell>
        </row>
        <row r="140">
          <cell r="H140" t="str">
            <v>Netherlands</v>
          </cell>
        </row>
        <row r="141">
          <cell r="H141" t="str">
            <v>Netherlands Antilles</v>
          </cell>
        </row>
        <row r="142">
          <cell r="H142" t="str">
            <v>New Caledonia</v>
          </cell>
        </row>
        <row r="143">
          <cell r="H143" t="str">
            <v>New Zealand</v>
          </cell>
        </row>
        <row r="144">
          <cell r="H144" t="str">
            <v>Nicaragua</v>
          </cell>
        </row>
        <row r="145">
          <cell r="H145" t="str">
            <v>Niger</v>
          </cell>
        </row>
        <row r="146">
          <cell r="H146" t="str">
            <v>Nigeria</v>
          </cell>
        </row>
        <row r="147">
          <cell r="H147" t="str">
            <v>Norway</v>
          </cell>
        </row>
        <row r="148">
          <cell r="H148" t="str">
            <v>Oman</v>
          </cell>
        </row>
        <row r="149">
          <cell r="H149" t="str">
            <v>Pakistan</v>
          </cell>
        </row>
        <row r="150">
          <cell r="H150" t="str">
            <v>Palestinian Autonomy</v>
          </cell>
        </row>
        <row r="151">
          <cell r="H151" t="str">
            <v>Panama</v>
          </cell>
        </row>
        <row r="152">
          <cell r="H152" t="str">
            <v>Papua New Guinea</v>
          </cell>
        </row>
        <row r="153">
          <cell r="H153" t="str">
            <v>Paraguay</v>
          </cell>
        </row>
        <row r="154">
          <cell r="H154" t="str">
            <v>Peru</v>
          </cell>
        </row>
        <row r="155">
          <cell r="H155" t="str">
            <v>Philippines</v>
          </cell>
        </row>
        <row r="156">
          <cell r="H156" t="str">
            <v>Pitcairn Islands</v>
          </cell>
        </row>
        <row r="157">
          <cell r="H157" t="str">
            <v>Poland</v>
          </cell>
        </row>
        <row r="158">
          <cell r="H158" t="str">
            <v>Portugal</v>
          </cell>
        </row>
        <row r="159">
          <cell r="H159" t="str">
            <v>Qatar</v>
          </cell>
        </row>
        <row r="160">
          <cell r="H160" t="str">
            <v>Reunion</v>
          </cell>
        </row>
        <row r="161">
          <cell r="H161" t="str">
            <v>Romania</v>
          </cell>
        </row>
        <row r="162">
          <cell r="H162" t="str">
            <v>Russia</v>
          </cell>
        </row>
        <row r="163">
          <cell r="H163" t="str">
            <v>Rwanda</v>
          </cell>
        </row>
        <row r="164">
          <cell r="H164" t="str">
            <v>San Marino</v>
          </cell>
        </row>
        <row r="165">
          <cell r="H165" t="str">
            <v>Sao Tome &amp; Principe</v>
          </cell>
        </row>
        <row r="166">
          <cell r="H166" t="str">
            <v>Saudi Arabia</v>
          </cell>
        </row>
        <row r="167">
          <cell r="H167" t="str">
            <v>Senegal</v>
          </cell>
        </row>
        <row r="168">
          <cell r="H168" t="str">
            <v>Seychelles</v>
          </cell>
        </row>
        <row r="169">
          <cell r="H169" t="str">
            <v>Sierra Leone</v>
          </cell>
        </row>
        <row r="170">
          <cell r="H170" t="str">
            <v>Singapore</v>
          </cell>
        </row>
        <row r="171">
          <cell r="H171" t="str">
            <v>Slovakia</v>
          </cell>
        </row>
        <row r="172">
          <cell r="H172" t="str">
            <v>Slovenia</v>
          </cell>
        </row>
        <row r="173">
          <cell r="H173" t="str">
            <v>Solomon Islands</v>
          </cell>
        </row>
        <row r="174">
          <cell r="H174" t="str">
            <v>Somalia</v>
          </cell>
        </row>
        <row r="175">
          <cell r="H175" t="str">
            <v>South Africa</v>
          </cell>
        </row>
        <row r="176">
          <cell r="H176" t="str">
            <v>Spain</v>
          </cell>
        </row>
        <row r="177">
          <cell r="H177" t="str">
            <v>Sri Lanka</v>
          </cell>
        </row>
        <row r="178">
          <cell r="H178" t="str">
            <v>St. Helena</v>
          </cell>
        </row>
        <row r="179">
          <cell r="H179" t="str">
            <v>St. Kitts Nevis</v>
          </cell>
        </row>
        <row r="180">
          <cell r="H180" t="str">
            <v>St. Lucia</v>
          </cell>
        </row>
        <row r="181">
          <cell r="H181" t="str">
            <v>St. Pierre &amp; Miguelon</v>
          </cell>
        </row>
        <row r="182">
          <cell r="H182" t="str">
            <v>St. Vincent &amp; The Grenadines</v>
          </cell>
        </row>
        <row r="183">
          <cell r="H183" t="str">
            <v>Sudan</v>
          </cell>
        </row>
        <row r="184">
          <cell r="H184" t="str">
            <v>Suriname</v>
          </cell>
        </row>
        <row r="185">
          <cell r="H185" t="str">
            <v>Swaziland</v>
          </cell>
        </row>
        <row r="186">
          <cell r="H186" t="str">
            <v>Sweden</v>
          </cell>
        </row>
        <row r="187">
          <cell r="H187" t="str">
            <v>Switzerland</v>
          </cell>
        </row>
        <row r="188">
          <cell r="H188" t="str">
            <v>Syria Arab Republic</v>
          </cell>
        </row>
        <row r="189">
          <cell r="H189" t="str">
            <v>Taiwan</v>
          </cell>
        </row>
        <row r="190">
          <cell r="H190" t="str">
            <v>Tajikistan</v>
          </cell>
        </row>
        <row r="191">
          <cell r="H191" t="str">
            <v>Tanzania, United Republic of</v>
          </cell>
        </row>
        <row r="192">
          <cell r="H192" t="str">
            <v>Thailand</v>
          </cell>
        </row>
        <row r="193">
          <cell r="H193" t="str">
            <v>Togo</v>
          </cell>
        </row>
        <row r="194">
          <cell r="H194" t="str">
            <v>Tonga</v>
          </cell>
        </row>
        <row r="195">
          <cell r="H195" t="str">
            <v>Trinidad &amp; Tobago</v>
          </cell>
        </row>
        <row r="196">
          <cell r="H196" t="str">
            <v>Tunisia</v>
          </cell>
        </row>
        <row r="197">
          <cell r="H197" t="str">
            <v>Turkey</v>
          </cell>
        </row>
        <row r="198">
          <cell r="H198" t="str">
            <v>Turkmenistan</v>
          </cell>
        </row>
        <row r="199">
          <cell r="H199" t="str">
            <v>Turks &amp; Caicos</v>
          </cell>
        </row>
        <row r="200">
          <cell r="H200" t="str">
            <v>Tuvalu (formerly the Ellice Islands)</v>
          </cell>
        </row>
        <row r="201">
          <cell r="H201" t="str">
            <v>Uganda</v>
          </cell>
        </row>
        <row r="202">
          <cell r="H202" t="str">
            <v xml:space="preserve">Ukraine </v>
          </cell>
        </row>
        <row r="203">
          <cell r="H203" t="str">
            <v>United Arab Emirates (including Dubai, Abu Dhabi)</v>
          </cell>
        </row>
        <row r="204">
          <cell r="H204" t="str">
            <v>United Kingdom (excluding Guernsey, Isle of Man and Jersey)</v>
          </cell>
        </row>
        <row r="205">
          <cell r="H205" t="str">
            <v>United Kingdom (including Guernsey, Isle of Man and Jersey)</v>
          </cell>
        </row>
        <row r="206">
          <cell r="H206" t="str">
            <v>United States</v>
          </cell>
        </row>
        <row r="207">
          <cell r="H207" t="str">
            <v>Uruguay</v>
          </cell>
        </row>
        <row r="208">
          <cell r="H208" t="str">
            <v>US Pacific Islands</v>
          </cell>
        </row>
        <row r="209">
          <cell r="H209" t="str">
            <v>US Virgin Islands</v>
          </cell>
        </row>
        <row r="210">
          <cell r="H210" t="str">
            <v>Uzbekistan</v>
          </cell>
        </row>
        <row r="211">
          <cell r="H211" t="str">
            <v>Vanuatu</v>
          </cell>
        </row>
        <row r="212">
          <cell r="H212" t="str">
            <v>Vatican City State (Holy See)</v>
          </cell>
        </row>
        <row r="213">
          <cell r="H213" t="str">
            <v>Venezuela</v>
          </cell>
        </row>
        <row r="214">
          <cell r="H214" t="str">
            <v>Vietnam</v>
          </cell>
        </row>
        <row r="215">
          <cell r="H215" t="str">
            <v>Wallis &amp; Futuna Islands</v>
          </cell>
        </row>
        <row r="216">
          <cell r="H216" t="str">
            <v>Western Sahara</v>
          </cell>
        </row>
        <row r="217">
          <cell r="H217" t="str">
            <v>Western Samoa</v>
          </cell>
        </row>
        <row r="218">
          <cell r="H218" t="str">
            <v>Yemen, The Republic of</v>
          </cell>
        </row>
        <row r="219">
          <cell r="H219" t="str">
            <v>Yugoslavia, former</v>
          </cell>
        </row>
        <row r="220">
          <cell r="H220" t="str">
            <v>Zaire</v>
          </cell>
        </row>
        <row r="221">
          <cell r="H221" t="str">
            <v>Zambia</v>
          </cell>
        </row>
        <row r="222">
          <cell r="H222" t="str">
            <v>Zimbabwe</v>
          </cell>
        </row>
        <row r="223">
          <cell r="H223" t="str">
            <v>Residual former Czechoslovakia</v>
          </cell>
        </row>
        <row r="224">
          <cell r="H224" t="str">
            <v>Residual former Soviet Union</v>
          </cell>
        </row>
        <row r="225">
          <cell r="H225" t="str">
            <v>Residual former Yugoslavia</v>
          </cell>
        </row>
        <row r="226">
          <cell r="H226" t="str">
            <v>Residual Europe (including IBEC and IIB)</v>
          </cell>
        </row>
        <row r="227">
          <cell r="H227" t="str">
            <v>Residual Latin America &amp; Caribbean area</v>
          </cell>
        </row>
        <row r="228">
          <cell r="H228" t="str">
            <v>Residual Africa &amp; Middle East</v>
          </cell>
        </row>
        <row r="229">
          <cell r="H229" t="str">
            <v>Residual Asia &amp; Pacific</v>
          </cell>
        </row>
        <row r="230">
          <cell r="H230" t="str">
            <v>Consortium Banks</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refreshError="1"/>
      <sheetData sheetId="49" refreshError="1"/>
      <sheetData sheetId="50"/>
      <sheetData sheetId="51"/>
      <sheetData sheetId="52"/>
      <sheetData sheetId="53"/>
      <sheetData sheetId="54"/>
      <sheetData sheetId="55"/>
      <sheetData sheetId="56" refreshError="1"/>
      <sheetData sheetId="57" refreshError="1"/>
      <sheetData sheetId="58"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ule1"/>
      <sheetName val="Main_Menu"/>
      <sheetName val="General"/>
      <sheetName val="Codes"/>
      <sheetName val="Form 1"/>
      <sheetName val="Form 2"/>
      <sheetName val="Form 2A"/>
      <sheetName val="Form 3"/>
      <sheetName val="Form 3C"/>
      <sheetName val="Form 4"/>
      <sheetName val="Form 5"/>
      <sheetName val="Interfinancial"/>
      <sheetName val="Capital Adequacy"/>
      <sheetName val="Assets by Zone"/>
      <sheetName val="Investments"/>
      <sheetName val="Market Loans"/>
      <sheetName val="Large Exposures"/>
      <sheetName val="Summary of Non-Performing"/>
      <sheetName val="Sectoral Exposures"/>
      <sheetName val="Largest Loan Arrears"/>
      <sheetName val="Large Exposures 2"/>
      <sheetName val="Form 3A"/>
      <sheetName val="Form 3B"/>
      <sheetName val="Form 5B"/>
      <sheetName val="Form 6"/>
      <sheetName val="Form 7"/>
      <sheetName val="Form 8"/>
      <sheetName val="Fiduciary Assets"/>
      <sheetName val="Memo Items"/>
      <sheetName val="Maturity Analysis Summary"/>
      <sheetName val="Interest Rate Sensitivity"/>
      <sheetName val="Investment - Currency Type"/>
      <sheetName val="Trading Securities"/>
      <sheetName val="Overall Checks"/>
      <sheetName val="Trigger"/>
      <sheetName val="IRR-General"/>
      <sheetName val="IRR-Specific"/>
      <sheetName val="FX"/>
      <sheetName val="Equity"/>
      <sheetName val="Commodities"/>
      <sheetName val="Interest Rate Options"/>
      <sheetName val="Equity Forex Commodity Options"/>
      <sheetName val="Market Risk Capital Charge"/>
      <sheetName val="F1_FAME"/>
      <sheetName val="Module3"/>
      <sheetName val="Module2"/>
      <sheetName val="F2-FAME (2)"/>
      <sheetName val="F3-FAME-MR"/>
      <sheetName val="Appendix Ratios"/>
      <sheetName val="Interest_Stress"/>
      <sheetName val="Liquditiy"/>
      <sheetName val="Currency Tab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row r="16">
          <cell r="H16">
            <v>26235</v>
          </cell>
          <cell r="N16">
            <v>12212</v>
          </cell>
        </row>
        <row r="40">
          <cell r="N40">
            <v>54922</v>
          </cell>
        </row>
        <row r="41">
          <cell r="N41">
            <v>163</v>
          </cell>
        </row>
        <row r="50">
          <cell r="N50">
            <v>3095</v>
          </cell>
        </row>
        <row r="51">
          <cell r="N51">
            <v>537</v>
          </cell>
        </row>
        <row r="54">
          <cell r="N54">
            <v>46481</v>
          </cell>
        </row>
        <row r="66">
          <cell r="N66">
            <v>956</v>
          </cell>
        </row>
        <row r="74">
          <cell r="N74">
            <v>9230</v>
          </cell>
        </row>
        <row r="78">
          <cell r="N78">
            <v>9363</v>
          </cell>
        </row>
        <row r="79">
          <cell r="N79">
            <v>157</v>
          </cell>
        </row>
      </sheetData>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ule1"/>
      <sheetName val="Main_Menu"/>
      <sheetName val="General"/>
      <sheetName val="Codes"/>
      <sheetName val="Form 1"/>
      <sheetName val="Form 2"/>
      <sheetName val="Form 2A"/>
      <sheetName val="Form 3"/>
      <sheetName val="Form 4"/>
      <sheetName val="Form 3C"/>
      <sheetName val="Form 5"/>
      <sheetName val="Interfinancial"/>
      <sheetName val="Capital Adequacy"/>
      <sheetName val="Assets by Zone"/>
      <sheetName val="Investments"/>
      <sheetName val="Market Loans"/>
      <sheetName val="Large Exposures"/>
      <sheetName val="Summary of Non-Performing"/>
      <sheetName val="Sectoral Exposures"/>
      <sheetName val="Largest Loan Arrears"/>
      <sheetName val="Large Exposures 2"/>
      <sheetName val="Form 3A"/>
      <sheetName val="Form 3B"/>
      <sheetName val="Form 5B"/>
      <sheetName val="Form 6"/>
      <sheetName val="Form 7"/>
      <sheetName val="Form 8"/>
      <sheetName val="Fiduciary Assets"/>
      <sheetName val="Memo Items"/>
      <sheetName val="Maturity Analysis Summary"/>
      <sheetName val="Interest Rate Sensitivity"/>
      <sheetName val="Investment - Currency Type"/>
      <sheetName val="Trading Securities"/>
      <sheetName val="Appendix Ratios"/>
      <sheetName val="Overall Checks"/>
      <sheetName val="Comments"/>
      <sheetName val="Trigger"/>
      <sheetName val="IRR-General"/>
      <sheetName val="IRR-Specific"/>
      <sheetName val="FX"/>
      <sheetName val="Equity"/>
      <sheetName val="Commodities"/>
      <sheetName val="Interest Rate Options"/>
      <sheetName val="Equity Forex Commodity Options"/>
      <sheetName val="F3-FAME-MR(2)"/>
      <sheetName val="F3-FAME-MR"/>
      <sheetName val="Market Risk Capital Charge"/>
      <sheetName val="F1_FAME"/>
      <sheetName val="Module3"/>
      <sheetName val="Module2"/>
      <sheetName val="F2-FAME (2)"/>
      <sheetName val="Interest_Stress"/>
      <sheetName val="Liquidity"/>
      <sheetName val="Currency Table"/>
      <sheetName val="Zone A"/>
      <sheetName val="newfinalInternational_ERS (Vers"/>
    </sheetNames>
    <sheetDataSet>
      <sheetData sheetId="0" refreshError="1"/>
      <sheetData sheetId="1" refreshError="1"/>
      <sheetData sheetId="2" refreshError="1"/>
      <sheetData sheetId="3" refreshError="1">
        <row r="1">
          <cell r="A1" t="str">
            <v>Andbanc (Bahamas) Ltd.</v>
          </cell>
        </row>
        <row r="2">
          <cell r="A2" t="str">
            <v>Arner Bank &amp; Trust (Bahamas) Ltd.</v>
          </cell>
          <cell r="D2" t="str">
            <v>Y</v>
          </cell>
          <cell r="E2" t="str">
            <v>Debt</v>
          </cell>
          <cell r="F2" t="str">
            <v>High</v>
          </cell>
          <cell r="H2" t="str">
            <v>Afghanistan</v>
          </cell>
        </row>
        <row r="3">
          <cell r="A3" t="str">
            <v>ATC Trustees (Bahamas) Ltd.</v>
          </cell>
          <cell r="D3" t="str">
            <v>N</v>
          </cell>
          <cell r="E3" t="str">
            <v>Equity</v>
          </cell>
          <cell r="F3" t="str">
            <v>Medium</v>
          </cell>
          <cell r="H3" t="str">
            <v>Albania</v>
          </cell>
        </row>
        <row r="4">
          <cell r="A4" t="str">
            <v>Austrobank (Overseas) Ltd.</v>
          </cell>
          <cell r="E4" t="str">
            <v>Other</v>
          </cell>
          <cell r="F4" t="str">
            <v>Low</v>
          </cell>
          <cell r="H4" t="str">
            <v>Algeria</v>
          </cell>
        </row>
        <row r="5">
          <cell r="A5" t="str">
            <v>BAC Bahamas Bank Ltd.</v>
          </cell>
          <cell r="F5" t="str">
            <v>Not Rated</v>
          </cell>
          <cell r="H5" t="str">
            <v>Andorra</v>
          </cell>
        </row>
        <row r="6">
          <cell r="A6" t="str">
            <v>Bamont Trust Co. Ltd.</v>
          </cell>
          <cell r="H6" t="str">
            <v>Angola</v>
          </cell>
        </row>
        <row r="7">
          <cell r="A7" t="str">
            <v>Banca del Sempione (Overseas) Ltd.</v>
          </cell>
          <cell r="H7" t="str">
            <v>Anguilla</v>
          </cell>
        </row>
        <row r="8">
          <cell r="A8" t="str">
            <v>Banco Atlantico (Bahamas) Bank &amp; Trust Ltd.</v>
          </cell>
          <cell r="H8" t="str">
            <v>Antigua</v>
          </cell>
        </row>
        <row r="9">
          <cell r="A9" t="str">
            <v>Banco BBM S/A</v>
          </cell>
          <cell r="H9" t="str">
            <v>Argentina</v>
          </cell>
        </row>
        <row r="10">
          <cell r="A10" t="str">
            <v>Banco Bradesco S.A.</v>
          </cell>
          <cell r="H10" t="str">
            <v>Armenia</v>
          </cell>
        </row>
        <row r="11">
          <cell r="A11" t="str">
            <v>Banco de Bogota (Nassau) Ltd.</v>
          </cell>
          <cell r="H11" t="str">
            <v>Aruba</v>
          </cell>
        </row>
        <row r="12">
          <cell r="A12" t="str">
            <v>Banco del Istmo (Bahamas) Ltd.</v>
          </cell>
          <cell r="D12" t="str">
            <v>B$</v>
          </cell>
          <cell r="E12" t="str">
            <v>AGRICULTURE</v>
          </cell>
          <cell r="H12" t="str">
            <v>Australia</v>
          </cell>
        </row>
        <row r="13">
          <cell r="A13" t="str">
            <v>Banco Espirito Santo, S.A.</v>
          </cell>
          <cell r="D13" t="str">
            <v>OTHER</v>
          </cell>
          <cell r="E13" t="str">
            <v>FISHERIES</v>
          </cell>
          <cell r="H13" t="str">
            <v>Austria</v>
          </cell>
        </row>
        <row r="14">
          <cell r="A14" t="str">
            <v>Banco Itaú BBA S.A.</v>
          </cell>
          <cell r="E14" t="str">
            <v>MINING &amp; QUARRYING</v>
          </cell>
          <cell r="H14" t="str">
            <v>Azerbaijan</v>
          </cell>
        </row>
        <row r="15">
          <cell r="A15" t="str">
            <v>Banco Nacional de Mexico S.A.</v>
          </cell>
          <cell r="E15" t="str">
            <v>MANUFACTURING</v>
          </cell>
          <cell r="H15" t="str">
            <v>Bahamas</v>
          </cell>
        </row>
        <row r="16">
          <cell r="A16" t="str">
            <v>Banco Santander (Mexico), S.A., Institucion de Banca Multiple, Groupo Financiero Santander</v>
          </cell>
          <cell r="E16" t="str">
            <v>DISTRIBUTION</v>
          </cell>
          <cell r="H16" t="str">
            <v>Bahrain</v>
          </cell>
        </row>
        <row r="17">
          <cell r="A17" t="str">
            <v>Banco Santander Bahamas Int'l Ltd.</v>
          </cell>
          <cell r="E17" t="str">
            <v>TOURISM</v>
          </cell>
          <cell r="H17" t="str">
            <v>Bangladesh</v>
          </cell>
        </row>
        <row r="18">
          <cell r="A18" t="str">
            <v>Banco Votorantim S.A.</v>
          </cell>
          <cell r="E18" t="str">
            <v>ENTERTAINMENT &amp; CATERING</v>
          </cell>
          <cell r="H18" t="str">
            <v>Barbados</v>
          </cell>
        </row>
        <row r="19">
          <cell r="A19" t="str">
            <v>Banif Int'l Bank Ltd.</v>
          </cell>
          <cell r="E19" t="str">
            <v>TRANSPORT</v>
          </cell>
          <cell r="H19" t="str">
            <v>Belgium</v>
          </cell>
        </row>
        <row r="20">
          <cell r="A20" t="str">
            <v>Bank of Baroda</v>
          </cell>
          <cell r="E20" t="str">
            <v>PUBLIC CORPORATIONS</v>
          </cell>
          <cell r="H20" t="str">
            <v>Belize</v>
          </cell>
        </row>
        <row r="21">
          <cell r="A21" t="str">
            <v>Bank of Hawaii</v>
          </cell>
          <cell r="E21" t="str">
            <v>CONSTRUCTION</v>
          </cell>
          <cell r="H21" t="str">
            <v>Benin</v>
          </cell>
        </row>
        <row r="22">
          <cell r="A22" t="str">
            <v>Bank of Nova Scotia Int'l Ltd.</v>
          </cell>
          <cell r="E22" t="str">
            <v>REAL ESTATE</v>
          </cell>
          <cell r="H22" t="str">
            <v>Bermuda</v>
          </cell>
        </row>
        <row r="23">
          <cell r="A23" t="str">
            <v>Bank of Nova Scotia, The</v>
          </cell>
          <cell r="E23" t="str">
            <v>RESIDENTIAL MORTGAGES</v>
          </cell>
          <cell r="H23" t="str">
            <v>Bhutan</v>
          </cell>
        </row>
        <row r="24">
          <cell r="A24" t="str">
            <v>Bank of Tokyo-Mitsubishi UFJ Trust Co., The</v>
          </cell>
          <cell r="E24" t="str">
            <v>GOVERNMENT</v>
          </cell>
          <cell r="H24" t="str">
            <v>Bolivia</v>
          </cell>
        </row>
        <row r="25">
          <cell r="A25" t="str">
            <v>Banque Privee Edmond de Rothschild Ltd.</v>
          </cell>
          <cell r="E25" t="str">
            <v>PUBLIC FINANCIAL INSTITUTIONS</v>
          </cell>
          <cell r="H25" t="str">
            <v>Bosnia &amp; Herzegovina</v>
          </cell>
        </row>
        <row r="26">
          <cell r="A26" t="str">
            <v>BBM Bank Ltd.</v>
          </cell>
          <cell r="E26" t="str">
            <v>PRIVATE FINANCIAL INSTITUTIONS</v>
          </cell>
          <cell r="H26" t="str">
            <v>Botswana</v>
          </cell>
        </row>
        <row r="27">
          <cell r="A27" t="str">
            <v>BIE Bank &amp; Trust Bahamas Ltd.</v>
          </cell>
          <cell r="E27" t="str">
            <v>PROFESSIONAL &amp; OTHER SERVICES</v>
          </cell>
          <cell r="H27" t="str">
            <v>Brazil</v>
          </cell>
        </row>
        <row r="28">
          <cell r="A28" t="str">
            <v>BNP Paribas (Bahamas) Ltd.</v>
          </cell>
          <cell r="E28" t="str">
            <v>PERSONAL</v>
          </cell>
          <cell r="H28" t="str">
            <v>British Virgin Islands</v>
          </cell>
        </row>
        <row r="29">
          <cell r="A29" t="str">
            <v>BSI AG</v>
          </cell>
          <cell r="E29" t="str">
            <v>MISCELLANEOUS</v>
          </cell>
          <cell r="H29" t="str">
            <v>Brunei Darussalam</v>
          </cell>
        </row>
        <row r="30">
          <cell r="A30" t="str">
            <v>BSI Overseas (Bahamas) Ltd.</v>
          </cell>
          <cell r="E30" t="str">
            <v>ENERGY</v>
          </cell>
          <cell r="H30" t="str">
            <v>Bulgaria</v>
          </cell>
        </row>
        <row r="31">
          <cell r="A31" t="str">
            <v>BSI Trust Corp. (Bahamas) Ltd.</v>
          </cell>
          <cell r="E31" t="str">
            <v>OTHER</v>
          </cell>
          <cell r="H31" t="str">
            <v>Burkina Faso (formerly Upper Volta)</v>
          </cell>
        </row>
        <row r="32">
          <cell r="A32" t="str">
            <v>Cayside Trust Co. Ltd.</v>
          </cell>
          <cell r="H32" t="str">
            <v>Burundi</v>
          </cell>
        </row>
        <row r="33">
          <cell r="A33" t="str">
            <v>CBH (Bahamas) Ltd.</v>
          </cell>
          <cell r="H33" t="str">
            <v>Cambodia (formerly Kampuchea)</v>
          </cell>
        </row>
        <row r="34">
          <cell r="A34" t="str">
            <v>Citco Bank &amp; Trust Co. (Bahamas) Ltd.</v>
          </cell>
          <cell r="H34" t="str">
            <v>Canton &amp; Enderbury Islands</v>
          </cell>
        </row>
        <row r="35">
          <cell r="A35" t="str">
            <v>Citibank Central America (Nassau) Ltd.</v>
          </cell>
          <cell r="H35" t="str">
            <v>Cape Verde</v>
          </cell>
        </row>
        <row r="36">
          <cell r="A36" t="str">
            <v>Citicorp Banking Corp.</v>
          </cell>
          <cell r="H36" t="str">
            <v>Cayman Islands</v>
          </cell>
        </row>
        <row r="37">
          <cell r="A37" t="str">
            <v>Clariden Leu Ltd.</v>
          </cell>
          <cell r="H37" t="str">
            <v>Central African Republic</v>
          </cell>
        </row>
        <row r="38">
          <cell r="A38" t="str">
            <v>Coral Credit Bank Ltd.</v>
          </cell>
          <cell r="H38" t="str">
            <v>Chad</v>
          </cell>
        </row>
        <row r="39">
          <cell r="A39" t="str">
            <v>Corner Bank (Overseas) Ltd.</v>
          </cell>
          <cell r="H39" t="str">
            <v>Chile</v>
          </cell>
        </row>
        <row r="40">
          <cell r="A40" t="str">
            <v>Credit Agricole Management Services (Bahamas) Ltd.</v>
          </cell>
          <cell r="H40" t="str">
            <v>China, People's Republic</v>
          </cell>
        </row>
        <row r="41">
          <cell r="A41" t="str">
            <v>Credit Agricole Suisse (Bahamas) Ltd.</v>
          </cell>
          <cell r="H41" t="str">
            <v>Colombia</v>
          </cell>
        </row>
        <row r="42">
          <cell r="A42" t="str">
            <v>Credit Suisse AG</v>
          </cell>
          <cell r="H42" t="str">
            <v>Comoros</v>
          </cell>
        </row>
        <row r="43">
          <cell r="A43" t="str">
            <v>Credit Suisse Brazil (Bahamas) Ltd.</v>
          </cell>
          <cell r="H43" t="str">
            <v>Congo</v>
          </cell>
        </row>
        <row r="44">
          <cell r="A44" t="str">
            <v>Credit Suisse Trust Ltd.</v>
          </cell>
          <cell r="H44" t="str">
            <v>Congo, Democratic Republic (formerly Zaire)</v>
          </cell>
        </row>
        <row r="45">
          <cell r="A45" t="str">
            <v>Dartley Bank &amp; Trust Ltd.</v>
          </cell>
          <cell r="H45" t="str">
            <v>Costa Rica</v>
          </cell>
        </row>
        <row r="46">
          <cell r="A46" t="str">
            <v>Deltec Bank "&amp;" Trust Ltd.</v>
          </cell>
          <cell r="H46" t="str">
            <v>Cote d'Ivoire</v>
          </cell>
        </row>
        <row r="47">
          <cell r="A47" t="str">
            <v>Deutsche Bank Trust Co. Americas</v>
          </cell>
          <cell r="H47" t="str">
            <v>Croatia</v>
          </cell>
        </row>
        <row r="48">
          <cell r="A48" t="str">
            <v>EFG Bank &amp; Trust (Bahamas) "Ltd"</v>
          </cell>
          <cell r="H48" t="str">
            <v>Cuba</v>
          </cell>
        </row>
        <row r="49">
          <cell r="A49" t="str">
            <v>Equity Trust Bahamas Ltd.</v>
          </cell>
          <cell r="H49" t="str">
            <v>Cyprus</v>
          </cell>
        </row>
        <row r="50">
          <cell r="A50" t="str">
            <v>Eurobanco Bank Ltd.</v>
          </cell>
          <cell r="H50" t="str">
            <v>Czech Republic</v>
          </cell>
        </row>
        <row r="51">
          <cell r="A51" t="str">
            <v>Euro-Dutch Trust Co. (Bahamas) Ltd.</v>
          </cell>
          <cell r="H51" t="str">
            <v>Czechoslovakia, former</v>
          </cell>
        </row>
        <row r="52">
          <cell r="A52" t="str">
            <v>Finter Bank &amp; Trust (Bahamas) Ltd.</v>
          </cell>
          <cell r="H52" t="str">
            <v>Denmark</v>
          </cell>
        </row>
        <row r="53">
          <cell r="A53" t="str">
            <v>First Overseas Bank Ltd.</v>
          </cell>
          <cell r="H53" t="str">
            <v>Djibouti</v>
          </cell>
        </row>
        <row r="54">
          <cell r="A54" t="str">
            <v>First Trust Bank Ltd.</v>
          </cell>
          <cell r="H54" t="str">
            <v>Dominica</v>
          </cell>
        </row>
        <row r="55">
          <cell r="A55" t="str">
            <v>Gonet Bank &amp; Trust Ltd.</v>
          </cell>
          <cell r="H55" t="str">
            <v>Dominican Republic</v>
          </cell>
        </row>
        <row r="56">
          <cell r="A56" t="str">
            <v>Guaranty Trust Bank Ltd.</v>
          </cell>
          <cell r="H56" t="str">
            <v>Ecuador</v>
          </cell>
        </row>
        <row r="57">
          <cell r="A57" t="str">
            <v>Habib Banking Corp. Ltd.</v>
          </cell>
          <cell r="H57" t="str">
            <v>Egypt</v>
          </cell>
        </row>
        <row r="58">
          <cell r="A58" t="str">
            <v>Hang Seng Bank (Bahamas) Ltd.</v>
          </cell>
          <cell r="H58" t="str">
            <v>El Salvador</v>
          </cell>
        </row>
        <row r="59">
          <cell r="A59" t="str">
            <v>Hang Seng Bank Trustee Int'l Ltd.</v>
          </cell>
          <cell r="H59" t="str">
            <v>Equatorial Guinea</v>
          </cell>
        </row>
        <row r="60">
          <cell r="A60" t="str">
            <v>Harris N.A.</v>
          </cell>
          <cell r="H60" t="str">
            <v>Eritrea</v>
          </cell>
        </row>
        <row r="61">
          <cell r="A61" t="str">
            <v>Heath Bank "&amp;" Trust Ltd.</v>
          </cell>
          <cell r="H61" t="str">
            <v>Estonia</v>
          </cell>
        </row>
        <row r="62">
          <cell r="A62" t="str">
            <v>Heritage Trust Co. Ltd., The</v>
          </cell>
          <cell r="H62" t="str">
            <v>Ethiopia</v>
          </cell>
        </row>
        <row r="63">
          <cell r="A63" t="str">
            <v>HongKong &amp; Shanghai Banking Corp. Ltd., The</v>
          </cell>
          <cell r="H63" t="str">
            <v>Falkland Islands</v>
          </cell>
        </row>
        <row r="64">
          <cell r="A64" t="str">
            <v>Hottinger Bank &amp; Trust Ltd.</v>
          </cell>
          <cell r="H64" t="str">
            <v>Faroe Islands</v>
          </cell>
        </row>
        <row r="65">
          <cell r="A65" t="str">
            <v>HSBC Bank Bahamas Ltd.</v>
          </cell>
          <cell r="H65" t="str">
            <v>Fiji</v>
          </cell>
        </row>
        <row r="66">
          <cell r="A66" t="str">
            <v>HSBC Int'l Trustee (Bahamas) Ltd.</v>
          </cell>
          <cell r="H66" t="str">
            <v>Finland</v>
          </cell>
        </row>
        <row r="67">
          <cell r="A67" t="str">
            <v>Integritas  Trust Co.</v>
          </cell>
          <cell r="H67" t="str">
            <v>France</v>
          </cell>
        </row>
        <row r="68">
          <cell r="A68" t="str">
            <v>Inteligo Bank Ltd.</v>
          </cell>
          <cell r="H68" t="str">
            <v>French Guiana</v>
          </cell>
        </row>
        <row r="69">
          <cell r="A69" t="str">
            <v>Itaú Unibanco S.A.</v>
          </cell>
          <cell r="H69" t="str">
            <v>French Polynesia</v>
          </cell>
        </row>
        <row r="70">
          <cell r="A70" t="str">
            <v>JPMorgan Chase Bank</v>
          </cell>
          <cell r="H70" t="str">
            <v>Gabon</v>
          </cell>
        </row>
        <row r="71">
          <cell r="A71" t="str">
            <v>Julius Baer Bank &amp; Trust (Bahamas) Ltd.</v>
          </cell>
          <cell r="H71" t="str">
            <v>Gambia</v>
          </cell>
        </row>
        <row r="72">
          <cell r="A72" t="str">
            <v>Julius Baer Trust Co. (Bahamas) Ltd.</v>
          </cell>
          <cell r="H72" t="str">
            <v>Georgia</v>
          </cell>
        </row>
        <row r="73">
          <cell r="A73" t="str">
            <v>Lombard Odier Darier Hentsch Private Bank &amp; Trust Ltd.</v>
          </cell>
          <cell r="H73" t="str">
            <v>Germany, Federal Republic of</v>
          </cell>
        </row>
        <row r="74">
          <cell r="A74" t="str">
            <v>Macro Bank Ltd.</v>
          </cell>
          <cell r="H74" t="str">
            <v>Ghana</v>
          </cell>
        </row>
        <row r="75">
          <cell r="A75" t="str">
            <v>Metropolitan Bank (Bahamas) Ltd.</v>
          </cell>
          <cell r="H75" t="str">
            <v>Gibraltar</v>
          </cell>
        </row>
        <row r="76">
          <cell r="A76" t="str">
            <v>Mizuho Corporate Bank (USA)</v>
          </cell>
          <cell r="H76" t="str">
            <v>Greece</v>
          </cell>
        </row>
        <row r="77">
          <cell r="A77" t="str">
            <v>MMG Bank &amp; Trust Ltd.</v>
          </cell>
          <cell r="H77" t="str">
            <v>Greenland</v>
          </cell>
        </row>
        <row r="78">
          <cell r="A78" t="str">
            <v>National Bank of Canada</v>
          </cell>
          <cell r="H78" t="str">
            <v>Grenada</v>
          </cell>
        </row>
        <row r="79">
          <cell r="A79" t="str">
            <v>Pasche Bank &amp; Trust Ltd.</v>
          </cell>
          <cell r="H79" t="str">
            <v>Guadeloupe</v>
          </cell>
        </row>
        <row r="80">
          <cell r="A80" t="str">
            <v>Pictet Bank &amp; Trust Ltd.</v>
          </cell>
          <cell r="H80" t="str">
            <v>Guatemala</v>
          </cell>
        </row>
        <row r="81">
          <cell r="A81" t="str">
            <v>PNC Bank, N.A.</v>
          </cell>
          <cell r="H81" t="str">
            <v>Guernsey</v>
          </cell>
        </row>
        <row r="82">
          <cell r="A82" t="str">
            <v>Private Investment Bank Ltd.</v>
          </cell>
          <cell r="H82" t="str">
            <v>Guinea</v>
          </cell>
        </row>
        <row r="83">
          <cell r="A83" t="str">
            <v>Private Trust Corp. Ltd., The</v>
          </cell>
        </row>
        <row r="84">
          <cell r="A84" t="str">
            <v>Royal Bank of Canada</v>
          </cell>
          <cell r="H84" t="str">
            <v>Guinea-Bissau</v>
          </cell>
        </row>
        <row r="85">
          <cell r="A85" t="str">
            <v>Rural Int'l Bank Ltd.</v>
          </cell>
          <cell r="H85" t="str">
            <v>Guyana</v>
          </cell>
        </row>
        <row r="86">
          <cell r="A86" t="str">
            <v>Safra Int'l Bank &amp; Trust Ltd.</v>
          </cell>
          <cell r="H86" t="str">
            <v>Haiti</v>
          </cell>
        </row>
        <row r="87">
          <cell r="A87" t="str">
            <v>Santander Bank &amp; Trust Ltd.</v>
          </cell>
          <cell r="H87" t="str">
            <v>Honduras</v>
          </cell>
        </row>
        <row r="88">
          <cell r="A88" t="str">
            <v>Santander Investment Bank Ltd.</v>
          </cell>
          <cell r="H88" t="str">
            <v>Hong Kong</v>
          </cell>
        </row>
        <row r="89">
          <cell r="A89" t="str">
            <v>Scotiabank Caribbean Treasury Ltd.</v>
          </cell>
          <cell r="H89" t="str">
            <v>Hungary</v>
          </cell>
        </row>
        <row r="90">
          <cell r="A90" t="str">
            <v>SG Hambros Bank &amp; Trust (Bahamas) Ltd.</v>
          </cell>
          <cell r="H90" t="str">
            <v>Iceland</v>
          </cell>
        </row>
        <row r="91">
          <cell r="A91" t="str">
            <v>SG Hambros Bank &amp; Trust (Bahamas) Ltd.  [NRes. Br.]</v>
          </cell>
          <cell r="H91" t="str">
            <v>India</v>
          </cell>
        </row>
        <row r="92">
          <cell r="A92" t="str">
            <v>Société Générale Private Banking (Bahamas) Ltd.</v>
          </cell>
          <cell r="H92" t="str">
            <v>Indonesia</v>
          </cell>
        </row>
        <row r="93">
          <cell r="A93" t="str">
            <v>St. James Bank &amp; Trust Co. Ltd., The</v>
          </cell>
          <cell r="H93" t="str">
            <v>Iran</v>
          </cell>
        </row>
        <row r="94">
          <cell r="A94" t="str">
            <v>Standard Chartered Bank</v>
          </cell>
          <cell r="H94" t="str">
            <v>Iraq</v>
          </cell>
        </row>
        <row r="95">
          <cell r="A95" t="str">
            <v>State Bank of India</v>
          </cell>
          <cell r="H95" t="str">
            <v>Ireland</v>
          </cell>
        </row>
        <row r="96">
          <cell r="A96" t="str">
            <v>Syz &amp; Co. Bank &amp; Trust Ltd.</v>
          </cell>
          <cell r="H96" t="str">
            <v>Isle of Man</v>
          </cell>
        </row>
        <row r="97">
          <cell r="A97" t="str">
            <v>UBP Int'l Trust Ltd.</v>
          </cell>
          <cell r="H97" t="str">
            <v>Israel</v>
          </cell>
        </row>
        <row r="98">
          <cell r="A98" t="str">
            <v>UBS (Bahamas) Ltd.</v>
          </cell>
          <cell r="H98" t="str">
            <v>Italy</v>
          </cell>
        </row>
        <row r="99">
          <cell r="A99" t="str">
            <v>UBS Trustees (Bahamas) Ltd.</v>
          </cell>
          <cell r="H99" t="str">
            <v>Jamaica</v>
          </cell>
        </row>
        <row r="100">
          <cell r="A100" t="str">
            <v>Union Bancaire Privee</v>
          </cell>
          <cell r="H100" t="str">
            <v>Japan</v>
          </cell>
        </row>
        <row r="101">
          <cell r="A101" t="str">
            <v>Union Bancaire Privée (Bahamas) Ltd.</v>
          </cell>
          <cell r="H101" t="str">
            <v>Jersey</v>
          </cell>
        </row>
        <row r="102">
          <cell r="A102" t="str">
            <v>Votorantim Bank Ltd.</v>
          </cell>
          <cell r="H102" t="str">
            <v>Jordan</v>
          </cell>
        </row>
        <row r="103">
          <cell r="A103" t="str">
            <v>Westrust Bank (Int'l) Ltd.</v>
          </cell>
          <cell r="H103" t="str">
            <v>Kazakhstan</v>
          </cell>
        </row>
        <row r="104">
          <cell r="A104" t="str">
            <v>Winterbotham Trust Co. Ltd., The</v>
          </cell>
          <cell r="H104" t="str">
            <v>Kenya</v>
          </cell>
        </row>
        <row r="105">
          <cell r="H105" t="str">
            <v>Kiribati (formerly Gilbert Islands)</v>
          </cell>
        </row>
        <row r="106">
          <cell r="H106" t="str">
            <v>Korea North, Democratic People's Republic of</v>
          </cell>
        </row>
        <row r="107">
          <cell r="H107" t="str">
            <v>Korea South, Republic of</v>
          </cell>
        </row>
        <row r="108">
          <cell r="H108" t="str">
            <v>Kuwait</v>
          </cell>
        </row>
        <row r="109">
          <cell r="H109" t="str">
            <v>Kyrgystan</v>
          </cell>
        </row>
        <row r="110">
          <cell r="H110" t="str">
            <v>Lao P.D. Republic</v>
          </cell>
        </row>
        <row r="111">
          <cell r="H111" t="str">
            <v>Latvia</v>
          </cell>
        </row>
        <row r="112">
          <cell r="H112" t="str">
            <v>Lebanon</v>
          </cell>
        </row>
        <row r="113">
          <cell r="H113" t="str">
            <v>Lesotho</v>
          </cell>
        </row>
        <row r="114">
          <cell r="H114" t="str">
            <v>Liberia</v>
          </cell>
        </row>
        <row r="115">
          <cell r="H115" t="str">
            <v>Libyan Arab Jamahiriya</v>
          </cell>
        </row>
        <row r="116">
          <cell r="H116" t="str">
            <v>Liechtenstein</v>
          </cell>
        </row>
        <row r="117">
          <cell r="H117" t="str">
            <v>Lithuania</v>
          </cell>
        </row>
        <row r="118">
          <cell r="H118" t="str">
            <v>Luxembourg</v>
          </cell>
        </row>
        <row r="119">
          <cell r="H119" t="str">
            <v>Macao</v>
          </cell>
        </row>
        <row r="120">
          <cell r="H120" t="str">
            <v>Macedonia</v>
          </cell>
        </row>
        <row r="121">
          <cell r="H121" t="str">
            <v>Madagascar (Malagasy Republic)</v>
          </cell>
        </row>
        <row r="122">
          <cell r="H122" t="str">
            <v>Malawi</v>
          </cell>
        </row>
        <row r="123">
          <cell r="H123" t="str">
            <v>Malaysia</v>
          </cell>
        </row>
        <row r="124">
          <cell r="H124" t="str">
            <v>Maldives</v>
          </cell>
        </row>
        <row r="125">
          <cell r="H125" t="str">
            <v>Mali</v>
          </cell>
        </row>
        <row r="126">
          <cell r="H126" t="str">
            <v>Malta</v>
          </cell>
        </row>
        <row r="127">
          <cell r="H127" t="str">
            <v>Martinique</v>
          </cell>
        </row>
        <row r="128">
          <cell r="H128" t="str">
            <v>Mauritania</v>
          </cell>
        </row>
        <row r="129">
          <cell r="H129" t="str">
            <v>Mauritius</v>
          </cell>
        </row>
        <row r="130">
          <cell r="H130" t="str">
            <v>Mexico</v>
          </cell>
        </row>
        <row r="131">
          <cell r="H131" t="str">
            <v>Moldova</v>
          </cell>
        </row>
        <row r="132">
          <cell r="H132" t="str">
            <v>Monaco</v>
          </cell>
        </row>
        <row r="133">
          <cell r="H133" t="str">
            <v>Mongolia</v>
          </cell>
        </row>
        <row r="134">
          <cell r="H134" t="str">
            <v>Montserrat</v>
          </cell>
        </row>
        <row r="135">
          <cell r="H135" t="str">
            <v>Morocco</v>
          </cell>
        </row>
        <row r="136">
          <cell r="H136" t="str">
            <v>Mozambique</v>
          </cell>
        </row>
        <row r="137">
          <cell r="H137" t="str">
            <v>Myanmar, Union of (formerly Burma)</v>
          </cell>
        </row>
        <row r="138">
          <cell r="H138" t="str">
            <v>Namibia</v>
          </cell>
        </row>
        <row r="139">
          <cell r="H139" t="str">
            <v>Nauru</v>
          </cell>
        </row>
        <row r="140">
          <cell r="H140" t="str">
            <v>Nepal</v>
          </cell>
        </row>
        <row r="141">
          <cell r="H141" t="str">
            <v>Netherlands</v>
          </cell>
        </row>
        <row r="142">
          <cell r="H142" t="str">
            <v>Netherlands Antilles</v>
          </cell>
        </row>
        <row r="143">
          <cell r="H143" t="str">
            <v>New Caledonia</v>
          </cell>
        </row>
        <row r="144">
          <cell r="H144" t="str">
            <v>New Zealand</v>
          </cell>
        </row>
        <row r="145">
          <cell r="H145" t="str">
            <v>Nicaragua</v>
          </cell>
        </row>
        <row r="146">
          <cell r="H146" t="str">
            <v>Niger</v>
          </cell>
        </row>
        <row r="147">
          <cell r="H147" t="str">
            <v>Nigeria</v>
          </cell>
        </row>
        <row r="148">
          <cell r="H148" t="str">
            <v>Norway</v>
          </cell>
        </row>
        <row r="149">
          <cell r="H149" t="str">
            <v>Oman</v>
          </cell>
        </row>
        <row r="150">
          <cell r="H150" t="str">
            <v>Pakistan</v>
          </cell>
        </row>
        <row r="151">
          <cell r="H151" t="str">
            <v>Palestinian Autonomy</v>
          </cell>
        </row>
        <row r="152">
          <cell r="H152" t="str">
            <v>Panama</v>
          </cell>
        </row>
        <row r="153">
          <cell r="H153" t="str">
            <v>Papua New Guinea</v>
          </cell>
        </row>
        <row r="154">
          <cell r="H154" t="str">
            <v>Paraguay</v>
          </cell>
        </row>
        <row r="155">
          <cell r="H155" t="str">
            <v>Peru</v>
          </cell>
        </row>
        <row r="156">
          <cell r="H156" t="str">
            <v>Philippines</v>
          </cell>
        </row>
        <row r="157">
          <cell r="H157" t="str">
            <v>Pitcairn Islands</v>
          </cell>
        </row>
        <row r="158">
          <cell r="H158" t="str">
            <v>Poland</v>
          </cell>
        </row>
        <row r="159">
          <cell r="H159" t="str">
            <v>Portugal</v>
          </cell>
        </row>
        <row r="160">
          <cell r="H160" t="str">
            <v>Qatar</v>
          </cell>
        </row>
        <row r="161">
          <cell r="H161" t="str">
            <v>Reunion</v>
          </cell>
        </row>
        <row r="162">
          <cell r="H162" t="str">
            <v>Romania</v>
          </cell>
        </row>
        <row r="163">
          <cell r="H163" t="str">
            <v>Russia</v>
          </cell>
        </row>
        <row r="164">
          <cell r="H164" t="str">
            <v>Rwanda</v>
          </cell>
        </row>
        <row r="165">
          <cell r="H165" t="str">
            <v>San Marino</v>
          </cell>
        </row>
        <row r="166">
          <cell r="H166" t="str">
            <v>Sao Tome &amp; Principe</v>
          </cell>
        </row>
        <row r="167">
          <cell r="H167" t="str">
            <v>Saudi Arabia</v>
          </cell>
        </row>
        <row r="168">
          <cell r="H168" t="str">
            <v>Senegal</v>
          </cell>
        </row>
        <row r="169">
          <cell r="H169" t="str">
            <v>Seychelles</v>
          </cell>
        </row>
        <row r="170">
          <cell r="H170" t="str">
            <v>Sierra Leone</v>
          </cell>
        </row>
        <row r="171">
          <cell r="H171" t="str">
            <v>Singapore</v>
          </cell>
        </row>
        <row r="172">
          <cell r="H172" t="str">
            <v>Slovakia</v>
          </cell>
        </row>
        <row r="173">
          <cell r="H173" t="str">
            <v>Slovenia</v>
          </cell>
        </row>
        <row r="174">
          <cell r="H174" t="str">
            <v>Solomon Islands</v>
          </cell>
        </row>
        <row r="175">
          <cell r="H175" t="str">
            <v>Somalia</v>
          </cell>
        </row>
        <row r="176">
          <cell r="H176" t="str">
            <v>South Africa</v>
          </cell>
        </row>
        <row r="177">
          <cell r="H177" t="str">
            <v>Spain</v>
          </cell>
        </row>
        <row r="178">
          <cell r="H178" t="str">
            <v>Sri Lanka</v>
          </cell>
        </row>
        <row r="179">
          <cell r="H179" t="str">
            <v>St. Helena</v>
          </cell>
        </row>
        <row r="180">
          <cell r="H180" t="str">
            <v>St. Kitts Nevis</v>
          </cell>
        </row>
        <row r="181">
          <cell r="H181" t="str">
            <v>St. Lucia</v>
          </cell>
        </row>
        <row r="182">
          <cell r="H182" t="str">
            <v>St. Pierre &amp; Miguelon</v>
          </cell>
        </row>
        <row r="183">
          <cell r="H183" t="str">
            <v>St. Vincent &amp; The Grenadines</v>
          </cell>
        </row>
        <row r="184">
          <cell r="H184" t="str">
            <v>Sudan</v>
          </cell>
        </row>
        <row r="185">
          <cell r="H185" t="str">
            <v>Suriname</v>
          </cell>
        </row>
        <row r="186">
          <cell r="H186" t="str">
            <v>Swaziland</v>
          </cell>
        </row>
        <row r="187">
          <cell r="H187" t="str">
            <v>Sweden</v>
          </cell>
        </row>
        <row r="188">
          <cell r="H188" t="str">
            <v>Switzerland</v>
          </cell>
        </row>
        <row r="189">
          <cell r="H189" t="str">
            <v>Syria Arab Republic</v>
          </cell>
        </row>
        <row r="190">
          <cell r="H190" t="str">
            <v>Taiwan</v>
          </cell>
        </row>
        <row r="191">
          <cell r="H191" t="str">
            <v>Tajikistan</v>
          </cell>
        </row>
        <row r="192">
          <cell r="H192" t="str">
            <v>Tanzania, United Republic of</v>
          </cell>
        </row>
        <row r="193">
          <cell r="H193" t="str">
            <v>Thailand</v>
          </cell>
        </row>
        <row r="194">
          <cell r="H194" t="str">
            <v>Togo</v>
          </cell>
        </row>
        <row r="195">
          <cell r="H195" t="str">
            <v>Tonga</v>
          </cell>
        </row>
        <row r="196">
          <cell r="H196" t="str">
            <v>Trinidad &amp; Tobago</v>
          </cell>
        </row>
        <row r="197">
          <cell r="H197" t="str">
            <v>Tunisia</v>
          </cell>
        </row>
        <row r="198">
          <cell r="H198" t="str">
            <v>Turkey</v>
          </cell>
        </row>
        <row r="199">
          <cell r="H199" t="str">
            <v>Turkmenistan</v>
          </cell>
        </row>
        <row r="200">
          <cell r="H200" t="str">
            <v>Turks &amp; Caicos</v>
          </cell>
        </row>
        <row r="201">
          <cell r="H201" t="str">
            <v>Tuvalu (formerly the Ellice Islands)</v>
          </cell>
        </row>
        <row r="202">
          <cell r="H202" t="str">
            <v>Uganda</v>
          </cell>
        </row>
        <row r="203">
          <cell r="H203" t="str">
            <v xml:space="preserve">Ukraine </v>
          </cell>
        </row>
        <row r="204">
          <cell r="H204" t="str">
            <v>United Arab Emirates (including Dubai, Abu Dhabi)</v>
          </cell>
        </row>
        <row r="205">
          <cell r="H205" t="str">
            <v>United Kingdom (excluding Guernsey, Isle of Man and Jersey)</v>
          </cell>
        </row>
        <row r="206">
          <cell r="H206" t="str">
            <v>United Kingdom (including Guernsey, Isle of Man and Jersey)</v>
          </cell>
        </row>
        <row r="207">
          <cell r="H207" t="str">
            <v>United States</v>
          </cell>
        </row>
        <row r="208">
          <cell r="H208" t="str">
            <v>Uruguay</v>
          </cell>
        </row>
        <row r="209">
          <cell r="H209" t="str">
            <v>US Pacific Islands</v>
          </cell>
        </row>
        <row r="210">
          <cell r="H210" t="str">
            <v>US Virgin Islands</v>
          </cell>
        </row>
        <row r="211">
          <cell r="H211" t="str">
            <v>Uzbekistan</v>
          </cell>
        </row>
        <row r="212">
          <cell r="H212" t="str">
            <v>Vanuatu</v>
          </cell>
        </row>
        <row r="213">
          <cell r="H213" t="str">
            <v>Vatican City State (Holy See)</v>
          </cell>
        </row>
        <row r="214">
          <cell r="H214" t="str">
            <v>Venezuela</v>
          </cell>
        </row>
        <row r="215">
          <cell r="H215" t="str">
            <v>Vietnam</v>
          </cell>
        </row>
        <row r="216">
          <cell r="H216" t="str">
            <v>Wallis &amp; Futuna Islands</v>
          </cell>
        </row>
        <row r="217">
          <cell r="H217" t="str">
            <v>Western Sahara</v>
          </cell>
        </row>
        <row r="218">
          <cell r="H218" t="str">
            <v>Western Samoa</v>
          </cell>
        </row>
        <row r="219">
          <cell r="H219" t="str">
            <v>Yemen, The Republic of</v>
          </cell>
        </row>
        <row r="220">
          <cell r="H220" t="str">
            <v>Yugoslavia, former</v>
          </cell>
        </row>
        <row r="221">
          <cell r="H221" t="str">
            <v>Zaire</v>
          </cell>
        </row>
        <row r="222">
          <cell r="H222" t="str">
            <v>Zambia</v>
          </cell>
        </row>
        <row r="223">
          <cell r="H223" t="str">
            <v>Zimbabwe</v>
          </cell>
        </row>
        <row r="224">
          <cell r="H224" t="str">
            <v>Residual former Czechoslovakia</v>
          </cell>
        </row>
        <row r="225">
          <cell r="H225" t="str">
            <v>Residual former Soviet Union</v>
          </cell>
        </row>
        <row r="226">
          <cell r="H226" t="str">
            <v>Residual former Yugoslavia</v>
          </cell>
        </row>
        <row r="227">
          <cell r="H227" t="str">
            <v>Residual Europe (including IBEC and IIB)</v>
          </cell>
        </row>
        <row r="228">
          <cell r="H228" t="str">
            <v>Residual Latin America &amp; Caribbean area</v>
          </cell>
        </row>
        <row r="229">
          <cell r="H229" t="str">
            <v>Residual Africa &amp; Middle East</v>
          </cell>
        </row>
        <row r="230">
          <cell r="H230" t="str">
            <v>Residual Asia &amp; Pacific</v>
          </cell>
        </row>
        <row r="231">
          <cell r="H231" t="str">
            <v>Consortium Banks</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ule1"/>
      <sheetName val="Main_Menu"/>
      <sheetName val="General"/>
      <sheetName val="Codes"/>
      <sheetName val="Form 1"/>
      <sheetName val="Form 2 (R)"/>
      <sheetName val="Form 2A"/>
      <sheetName val="Form 3"/>
      <sheetName val="Form 3C"/>
      <sheetName val="Form 4"/>
      <sheetName val="Form 5"/>
      <sheetName val="Interfinancial"/>
      <sheetName val="Summary"/>
      <sheetName val="Capital Composition"/>
      <sheetName val="ON Balance Sheet"/>
      <sheetName val="OFF Balance Sheet (non-deriv)"/>
      <sheetName val="OFF Balance Sheet (deriv)"/>
      <sheetName val="Operational Risk"/>
      <sheetName val="Assets by Zone"/>
      <sheetName val="Investments"/>
      <sheetName val="Market Loans"/>
      <sheetName val="Large Exposures (R)"/>
      <sheetName val="Summary of Non-Performing (R)"/>
      <sheetName val="Largest Loan Arrears"/>
      <sheetName val="Large Exposures 2"/>
      <sheetName val="Form 3A"/>
      <sheetName val="Form 3B"/>
      <sheetName val="Form 5B"/>
      <sheetName val="Form 6"/>
      <sheetName val="Form 7(R)"/>
      <sheetName val="Form 8"/>
      <sheetName val="Fiduciary Assets(R)"/>
      <sheetName val="Memo Items"/>
      <sheetName val="Maturity Analysis Summary"/>
      <sheetName val="Interest Rate Sensitivity"/>
      <sheetName val="Investment - Currency Type"/>
      <sheetName val="Trading Securities"/>
      <sheetName val="Overall Checks"/>
      <sheetName val="Trigger"/>
      <sheetName val="IRR-General"/>
      <sheetName val="IRR-Specific"/>
      <sheetName val="FX"/>
      <sheetName val="Equity"/>
      <sheetName val="Commodities"/>
      <sheetName val="Interest Rate Options"/>
      <sheetName val="Equity Forex Commodity Options"/>
      <sheetName val="Market Risk Capital Charge"/>
      <sheetName val="F1_FAME"/>
      <sheetName val="Module3"/>
      <sheetName val="Module2"/>
      <sheetName val="F2-FAME (2)"/>
      <sheetName val="F3-FAME-MR"/>
      <sheetName val="Appendix Ratios"/>
      <sheetName val="Interest_Stress"/>
      <sheetName val="Liquditiy"/>
      <sheetName val="Currency Table"/>
    </sheetNames>
    <sheetDataSet>
      <sheetData sheetId="0" refreshError="1"/>
      <sheetData sheetId="1" refreshError="1"/>
      <sheetData sheetId="2"/>
      <sheetData sheetId="3">
        <row r="1">
          <cell r="A1" t="str">
            <v>Ansbacher (Bahamas) Ltd.</v>
          </cell>
        </row>
        <row r="2">
          <cell r="A2" t="str">
            <v>Bank of Nova scotia Trust Co. (Bah.) Ltd.</v>
          </cell>
          <cell r="D2" t="str">
            <v>Y</v>
          </cell>
          <cell r="E2" t="str">
            <v>Debt</v>
          </cell>
          <cell r="F2" t="str">
            <v>High</v>
          </cell>
          <cell r="H2" t="str">
            <v>Afghanistan</v>
          </cell>
        </row>
        <row r="3">
          <cell r="A3" t="str">
            <v>Bank of the Bahamas</v>
          </cell>
          <cell r="D3" t="str">
            <v>N</v>
          </cell>
          <cell r="E3" t="str">
            <v>Equity</v>
          </cell>
          <cell r="F3" t="str">
            <v>Medium</v>
          </cell>
          <cell r="H3" t="str">
            <v>Albania</v>
          </cell>
        </row>
        <row r="4">
          <cell r="A4" t="str">
            <v>Bank of the Bahamas Trust Limited</v>
          </cell>
          <cell r="E4" t="str">
            <v>Other</v>
          </cell>
          <cell r="F4" t="str">
            <v>Low</v>
          </cell>
          <cell r="H4" t="str">
            <v>Algeria</v>
          </cell>
        </row>
        <row r="5">
          <cell r="A5" t="str">
            <v>Butterfield Trust (Bahamas) Ltd.</v>
          </cell>
          <cell r="F5" t="str">
            <v>Not Rated</v>
          </cell>
          <cell r="H5" t="str">
            <v>Andorra</v>
          </cell>
        </row>
        <row r="6">
          <cell r="A6" t="str">
            <v>Canadian Imperial Bank of Commerce Trust Co. (Bah.) Ltd.</v>
          </cell>
          <cell r="H6" t="str">
            <v>Angola</v>
          </cell>
        </row>
        <row r="7">
          <cell r="A7" t="str">
            <v>Citibank, N.A.</v>
          </cell>
          <cell r="H7" t="str">
            <v>Anguilla</v>
          </cell>
        </row>
        <row r="8">
          <cell r="A8" t="str">
            <v>Cititrust (Bah.) Ltd.</v>
          </cell>
          <cell r="H8" t="str">
            <v>Antigua</v>
          </cell>
        </row>
        <row r="9">
          <cell r="A9" t="str">
            <v>Commonwealth Bank Limited</v>
          </cell>
          <cell r="H9" t="str">
            <v>Argentina</v>
          </cell>
        </row>
        <row r="10">
          <cell r="A10" t="str">
            <v>Fidelity Bank Bahamas (formerly British American Bank</v>
          </cell>
          <cell r="H10" t="str">
            <v>Armenia</v>
          </cell>
        </row>
        <row r="11">
          <cell r="A11" t="str">
            <v>Royal Fidelity Merchant Bank &amp; Trust Limited</v>
          </cell>
          <cell r="H11" t="str">
            <v>Aruba</v>
          </cell>
        </row>
        <row r="12">
          <cell r="A12" t="str">
            <v>Finance Corporation of the Bahamas</v>
          </cell>
          <cell r="D12" t="str">
            <v>B$</v>
          </cell>
          <cell r="E12" t="str">
            <v>AGRICULTURE</v>
          </cell>
          <cell r="H12" t="str">
            <v>Australia</v>
          </cell>
        </row>
        <row r="13">
          <cell r="A13" t="str">
            <v>Firstcaribbean International Bank</v>
          </cell>
          <cell r="D13" t="str">
            <v>OTHER</v>
          </cell>
          <cell r="E13" t="str">
            <v>FISHERIES</v>
          </cell>
          <cell r="H13" t="str">
            <v>Austria</v>
          </cell>
        </row>
        <row r="14">
          <cell r="A14" t="str">
            <v>Gulf Union Bank</v>
          </cell>
          <cell r="E14" t="str">
            <v>MINING &amp; QUARRYING</v>
          </cell>
          <cell r="H14" t="str">
            <v>Azerbaijan</v>
          </cell>
        </row>
        <row r="15">
          <cell r="A15" t="str">
            <v>J.P. Morgan Trust Co. (Bahamas) Ltd.</v>
          </cell>
          <cell r="E15" t="str">
            <v>MANUFACTURING</v>
          </cell>
          <cell r="H15" t="str">
            <v>Bahamas</v>
          </cell>
        </row>
        <row r="16">
          <cell r="A16" t="str">
            <v>Latin American Investment Bank Bahamas Limited</v>
          </cell>
          <cell r="E16" t="str">
            <v>DISTRIBUTION</v>
          </cell>
          <cell r="H16" t="str">
            <v>Bahrain</v>
          </cell>
        </row>
        <row r="17">
          <cell r="A17" t="str">
            <v>Rhone Trustees (Bahamas) Ltd. formerly (Pictet Overseas Trust Corporation)</v>
          </cell>
          <cell r="E17" t="str">
            <v>TOURISM</v>
          </cell>
          <cell r="H17" t="str">
            <v>Bangladesh</v>
          </cell>
        </row>
        <row r="18">
          <cell r="A18" t="str">
            <v>RBC Royal Bank  (Bahamas) Limited</v>
          </cell>
          <cell r="E18" t="str">
            <v>ENTERTAINMENT &amp; CATERING</v>
          </cell>
          <cell r="H18" t="str">
            <v>Barbados</v>
          </cell>
        </row>
        <row r="19">
          <cell r="A19" t="str">
            <v>Royal Bank of Canada Trust</v>
          </cell>
          <cell r="E19" t="str">
            <v>TRANSPORT</v>
          </cell>
          <cell r="H19" t="str">
            <v>Belgium</v>
          </cell>
        </row>
        <row r="20">
          <cell r="A20" t="str">
            <v>Scotiabank Bahamas Ltd.</v>
          </cell>
          <cell r="E20" t="str">
            <v>PUBLIC CORPORATIONS</v>
          </cell>
          <cell r="H20" t="str">
            <v>Belize</v>
          </cell>
        </row>
        <row r="21">
          <cell r="E21" t="str">
            <v>CONSTRUCTION</v>
          </cell>
          <cell r="H21" t="str">
            <v>Benin</v>
          </cell>
        </row>
        <row r="22">
          <cell r="E22" t="str">
            <v>REAL ESTATE</v>
          </cell>
          <cell r="H22" t="str">
            <v>Bermuda</v>
          </cell>
        </row>
        <row r="23">
          <cell r="E23" t="str">
            <v>RESIDENTIAL MORTGAGES</v>
          </cell>
          <cell r="H23" t="str">
            <v>Bhutan</v>
          </cell>
        </row>
        <row r="24">
          <cell r="E24" t="str">
            <v>GOVERNMENT</v>
          </cell>
          <cell r="H24" t="str">
            <v>Bolivia</v>
          </cell>
        </row>
        <row r="25">
          <cell r="E25" t="str">
            <v>PUBLIC FINANCIAL INSTITUTIONS</v>
          </cell>
          <cell r="H25" t="str">
            <v>Bosnia &amp; Herzegovina</v>
          </cell>
        </row>
        <row r="26">
          <cell r="E26" t="str">
            <v>PRIVATE FINANCIAL INSTITUTIONS</v>
          </cell>
          <cell r="H26" t="str">
            <v>Botswana</v>
          </cell>
        </row>
        <row r="27">
          <cell r="E27" t="str">
            <v>PROFESSIONAL &amp; OTHER SERVICES</v>
          </cell>
          <cell r="H27" t="str">
            <v>Brazil</v>
          </cell>
        </row>
        <row r="28">
          <cell r="E28" t="str">
            <v>PERSONAL</v>
          </cell>
          <cell r="H28" t="str">
            <v>British Virgin Islands</v>
          </cell>
        </row>
        <row r="29">
          <cell r="E29" t="str">
            <v>MISCELLANEOUS</v>
          </cell>
          <cell r="H29" t="str">
            <v>Brunei Darussalam</v>
          </cell>
        </row>
        <row r="30">
          <cell r="H30" t="str">
            <v>Bulgaria</v>
          </cell>
        </row>
        <row r="31">
          <cell r="H31" t="str">
            <v>Burkina Faso (formerly Upper Volta)</v>
          </cell>
        </row>
        <row r="32">
          <cell r="H32" t="str">
            <v>Burundi</v>
          </cell>
        </row>
        <row r="33">
          <cell r="H33" t="str">
            <v>Cambodia (formerly Kampuchea)</v>
          </cell>
        </row>
        <row r="34">
          <cell r="H34" t="str">
            <v>Canton &amp; Enderbury Islands</v>
          </cell>
        </row>
        <row r="35">
          <cell r="H35" t="str">
            <v>Cape Verde</v>
          </cell>
        </row>
        <row r="36">
          <cell r="H36" t="str">
            <v>Cayman Islands</v>
          </cell>
        </row>
        <row r="37">
          <cell r="H37" t="str">
            <v>Central African Republic</v>
          </cell>
        </row>
        <row r="38">
          <cell r="H38" t="str">
            <v>Chad</v>
          </cell>
        </row>
        <row r="39">
          <cell r="H39" t="str">
            <v>Chile</v>
          </cell>
        </row>
        <row r="40">
          <cell r="H40" t="str">
            <v>China, People's Republic</v>
          </cell>
        </row>
        <row r="41">
          <cell r="H41" t="str">
            <v>Colombia</v>
          </cell>
        </row>
        <row r="42">
          <cell r="H42" t="str">
            <v>Comoros</v>
          </cell>
        </row>
        <row r="43">
          <cell r="H43" t="str">
            <v>Congo</v>
          </cell>
        </row>
        <row r="44">
          <cell r="H44" t="str">
            <v>Congo, Democratic Republic (formerly Zaire)</v>
          </cell>
        </row>
        <row r="45">
          <cell r="H45" t="str">
            <v>Costa Rica</v>
          </cell>
        </row>
        <row r="46">
          <cell r="H46" t="str">
            <v>Cote d'Ivoire</v>
          </cell>
        </row>
        <row r="47">
          <cell r="H47" t="str">
            <v>Croatia</v>
          </cell>
        </row>
        <row r="48">
          <cell r="H48" t="str">
            <v>Cuba</v>
          </cell>
        </row>
        <row r="49">
          <cell r="H49" t="str">
            <v>Cyprus</v>
          </cell>
        </row>
        <row r="50">
          <cell r="H50" t="str">
            <v>Czech Republic</v>
          </cell>
        </row>
        <row r="51">
          <cell r="H51" t="str">
            <v>Czechoslovakia, former</v>
          </cell>
        </row>
        <row r="52">
          <cell r="H52" t="str">
            <v>Denmark</v>
          </cell>
        </row>
        <row r="53">
          <cell r="H53" t="str">
            <v>Djibouti</v>
          </cell>
        </row>
        <row r="54">
          <cell r="H54" t="str">
            <v>Dominica</v>
          </cell>
        </row>
        <row r="55">
          <cell r="H55" t="str">
            <v>Dominican Republic</v>
          </cell>
        </row>
        <row r="56">
          <cell r="H56" t="str">
            <v>Ecuador</v>
          </cell>
        </row>
        <row r="57">
          <cell r="H57" t="str">
            <v>Egypt</v>
          </cell>
        </row>
        <row r="58">
          <cell r="H58" t="str">
            <v>El Salvador</v>
          </cell>
        </row>
        <row r="59">
          <cell r="H59" t="str">
            <v>Equatorial Guinea</v>
          </cell>
        </row>
        <row r="60">
          <cell r="H60" t="str">
            <v>Eritrea</v>
          </cell>
        </row>
        <row r="61">
          <cell r="H61" t="str">
            <v>Estonia</v>
          </cell>
        </row>
        <row r="62">
          <cell r="H62" t="str">
            <v>Ethiopia</v>
          </cell>
        </row>
        <row r="63">
          <cell r="H63" t="str">
            <v>Falkland Islands</v>
          </cell>
        </row>
        <row r="64">
          <cell r="H64" t="str">
            <v>Faroe Islands</v>
          </cell>
        </row>
        <row r="65">
          <cell r="H65" t="str">
            <v>Fiji</v>
          </cell>
        </row>
        <row r="66">
          <cell r="H66" t="str">
            <v>Finland</v>
          </cell>
        </row>
        <row r="67">
          <cell r="H67" t="str">
            <v>France</v>
          </cell>
        </row>
        <row r="68">
          <cell r="H68" t="str">
            <v>French Guiana</v>
          </cell>
        </row>
        <row r="69">
          <cell r="H69" t="str">
            <v>French Polynesia</v>
          </cell>
        </row>
        <row r="70">
          <cell r="H70" t="str">
            <v>Gabon</v>
          </cell>
        </row>
        <row r="71">
          <cell r="H71" t="str">
            <v>Gambia</v>
          </cell>
        </row>
        <row r="72">
          <cell r="H72" t="str">
            <v>Georgia</v>
          </cell>
        </row>
        <row r="73">
          <cell r="H73" t="str">
            <v>Germany, Federal Republic of</v>
          </cell>
        </row>
        <row r="74">
          <cell r="H74" t="str">
            <v>Ghana</v>
          </cell>
        </row>
        <row r="75">
          <cell r="H75" t="str">
            <v>Gibraltar</v>
          </cell>
        </row>
        <row r="76">
          <cell r="H76" t="str">
            <v>Greece</v>
          </cell>
        </row>
        <row r="77">
          <cell r="H77" t="str">
            <v>Greenland</v>
          </cell>
        </row>
        <row r="78">
          <cell r="H78" t="str">
            <v>Grenada</v>
          </cell>
        </row>
        <row r="79">
          <cell r="H79" t="str">
            <v>Guadeloupe</v>
          </cell>
        </row>
        <row r="80">
          <cell r="H80" t="str">
            <v>Guatemala</v>
          </cell>
        </row>
        <row r="81">
          <cell r="H81" t="str">
            <v>Guernsey</v>
          </cell>
        </row>
        <row r="82">
          <cell r="H82" t="str">
            <v>Guinea</v>
          </cell>
        </row>
        <row r="83">
          <cell r="H83" t="str">
            <v>Guinea-Bissau</v>
          </cell>
        </row>
        <row r="84">
          <cell r="H84" t="str">
            <v>Guyana</v>
          </cell>
        </row>
        <row r="85">
          <cell r="H85" t="str">
            <v>Haiti</v>
          </cell>
        </row>
        <row r="86">
          <cell r="H86" t="str">
            <v>Honduras</v>
          </cell>
        </row>
        <row r="87">
          <cell r="H87" t="str">
            <v>Hong Kong</v>
          </cell>
        </row>
        <row r="88">
          <cell r="H88" t="str">
            <v>Hungary</v>
          </cell>
        </row>
        <row r="89">
          <cell r="H89" t="str">
            <v>Iceland</v>
          </cell>
        </row>
        <row r="90">
          <cell r="H90" t="str">
            <v>India</v>
          </cell>
        </row>
        <row r="91">
          <cell r="H91" t="str">
            <v>Indonesia</v>
          </cell>
        </row>
        <row r="92">
          <cell r="H92" t="str">
            <v>Iran</v>
          </cell>
        </row>
        <row r="93">
          <cell r="H93" t="str">
            <v>Iraq</v>
          </cell>
        </row>
        <row r="94">
          <cell r="H94" t="str">
            <v>Ireland</v>
          </cell>
        </row>
        <row r="95">
          <cell r="H95" t="str">
            <v>Isle of Man</v>
          </cell>
        </row>
        <row r="96">
          <cell r="H96" t="str">
            <v>Israel</v>
          </cell>
        </row>
        <row r="97">
          <cell r="H97" t="str">
            <v>Italy</v>
          </cell>
        </row>
        <row r="98">
          <cell r="H98" t="str">
            <v>Jamaica</v>
          </cell>
        </row>
        <row r="99">
          <cell r="H99" t="str">
            <v>Japan</v>
          </cell>
        </row>
        <row r="100">
          <cell r="H100" t="str">
            <v>Jersey</v>
          </cell>
        </row>
        <row r="101">
          <cell r="H101" t="str">
            <v>Jordan</v>
          </cell>
        </row>
        <row r="102">
          <cell r="H102" t="str">
            <v>Kazakhstan</v>
          </cell>
        </row>
        <row r="103">
          <cell r="H103" t="str">
            <v>Kenya</v>
          </cell>
        </row>
        <row r="104">
          <cell r="H104" t="str">
            <v>Kiribati (formerly Gilbert Islands)</v>
          </cell>
        </row>
        <row r="105">
          <cell r="H105" t="str">
            <v>Korea North, Democratic People's Republic of</v>
          </cell>
        </row>
        <row r="106">
          <cell r="H106" t="str">
            <v>Korea South, Republic of</v>
          </cell>
        </row>
        <row r="107">
          <cell r="H107" t="str">
            <v>Kuwait</v>
          </cell>
        </row>
        <row r="108">
          <cell r="H108" t="str">
            <v>Kyrgystan</v>
          </cell>
        </row>
        <row r="109">
          <cell r="H109" t="str">
            <v>Lao P.D. Republic</v>
          </cell>
        </row>
        <row r="110">
          <cell r="H110" t="str">
            <v>Latvia</v>
          </cell>
        </row>
        <row r="111">
          <cell r="H111" t="str">
            <v>Lebanon</v>
          </cell>
        </row>
        <row r="112">
          <cell r="H112" t="str">
            <v>Lesotho</v>
          </cell>
        </row>
        <row r="113">
          <cell r="H113" t="str">
            <v>Liberia</v>
          </cell>
        </row>
        <row r="114">
          <cell r="H114" t="str">
            <v>Libyan Arab Jamahiriya</v>
          </cell>
        </row>
        <row r="115">
          <cell r="H115" t="str">
            <v>Liechtenstein</v>
          </cell>
        </row>
        <row r="116">
          <cell r="H116" t="str">
            <v>Lithuania</v>
          </cell>
        </row>
        <row r="117">
          <cell r="H117" t="str">
            <v>Luxembourg</v>
          </cell>
        </row>
        <row r="118">
          <cell r="H118" t="str">
            <v>Macao</v>
          </cell>
        </row>
        <row r="119">
          <cell r="H119" t="str">
            <v>Macedonia</v>
          </cell>
        </row>
        <row r="120">
          <cell r="H120" t="str">
            <v>Madagascar (Malagasy Republic)</v>
          </cell>
        </row>
        <row r="121">
          <cell r="H121" t="str">
            <v>Malawi</v>
          </cell>
        </row>
        <row r="122">
          <cell r="H122" t="str">
            <v>Malaysia</v>
          </cell>
        </row>
        <row r="123">
          <cell r="H123" t="str">
            <v>Maldives</v>
          </cell>
        </row>
        <row r="124">
          <cell r="H124" t="str">
            <v>Mali</v>
          </cell>
        </row>
        <row r="125">
          <cell r="H125" t="str">
            <v>Malta</v>
          </cell>
        </row>
        <row r="126">
          <cell r="H126" t="str">
            <v>Martinique</v>
          </cell>
        </row>
        <row r="127">
          <cell r="H127" t="str">
            <v>Mauritania</v>
          </cell>
        </row>
        <row r="128">
          <cell r="H128" t="str">
            <v>Mauritius</v>
          </cell>
        </row>
        <row r="129">
          <cell r="H129" t="str">
            <v>Mexico</v>
          </cell>
        </row>
        <row r="130">
          <cell r="H130" t="str">
            <v>Moldova</v>
          </cell>
        </row>
        <row r="131">
          <cell r="H131" t="str">
            <v>Monaco</v>
          </cell>
        </row>
        <row r="132">
          <cell r="H132" t="str">
            <v>Mongolia</v>
          </cell>
        </row>
        <row r="133">
          <cell r="H133" t="str">
            <v>Montserrat</v>
          </cell>
        </row>
        <row r="134">
          <cell r="H134" t="str">
            <v>Morocco</v>
          </cell>
        </row>
        <row r="135">
          <cell r="H135" t="str">
            <v>Mozambique</v>
          </cell>
        </row>
        <row r="136">
          <cell r="H136" t="str">
            <v>Myanmar, Union of (formerly Burma)</v>
          </cell>
        </row>
        <row r="137">
          <cell r="H137" t="str">
            <v>Namibia</v>
          </cell>
        </row>
        <row r="138">
          <cell r="H138" t="str">
            <v>Nauru</v>
          </cell>
        </row>
        <row r="139">
          <cell r="H139" t="str">
            <v>Nepal</v>
          </cell>
        </row>
        <row r="140">
          <cell r="H140" t="str">
            <v>Netherlands</v>
          </cell>
        </row>
        <row r="141">
          <cell r="H141" t="str">
            <v>Netherlands Antilles</v>
          </cell>
        </row>
        <row r="142">
          <cell r="H142" t="str">
            <v>New Caledonia</v>
          </cell>
        </row>
        <row r="143">
          <cell r="H143" t="str">
            <v>New Zealand</v>
          </cell>
        </row>
        <row r="144">
          <cell r="H144" t="str">
            <v>Nicaragua</v>
          </cell>
        </row>
        <row r="145">
          <cell r="H145" t="str">
            <v>Niger</v>
          </cell>
        </row>
        <row r="146">
          <cell r="H146" t="str">
            <v>Nigeria</v>
          </cell>
        </row>
        <row r="147">
          <cell r="H147" t="str">
            <v>Norway</v>
          </cell>
        </row>
        <row r="148">
          <cell r="H148" t="str">
            <v>Oman</v>
          </cell>
        </row>
        <row r="149">
          <cell r="H149" t="str">
            <v>Pakistan</v>
          </cell>
        </row>
        <row r="150">
          <cell r="H150" t="str">
            <v>Palestinian Autonomy</v>
          </cell>
        </row>
        <row r="151">
          <cell r="H151" t="str">
            <v>Panama</v>
          </cell>
        </row>
        <row r="152">
          <cell r="H152" t="str">
            <v>Papua New Guinea</v>
          </cell>
        </row>
        <row r="153">
          <cell r="H153" t="str">
            <v>Paraguay</v>
          </cell>
        </row>
        <row r="154">
          <cell r="H154" t="str">
            <v>Peru</v>
          </cell>
        </row>
        <row r="155">
          <cell r="H155" t="str">
            <v>Philippines</v>
          </cell>
        </row>
        <row r="156">
          <cell r="H156" t="str">
            <v>Pitcairn Islands</v>
          </cell>
        </row>
        <row r="157">
          <cell r="H157" t="str">
            <v>Poland</v>
          </cell>
        </row>
        <row r="158">
          <cell r="H158" t="str">
            <v>Portugal</v>
          </cell>
        </row>
        <row r="159">
          <cell r="H159" t="str">
            <v>Qatar</v>
          </cell>
        </row>
        <row r="160">
          <cell r="H160" t="str">
            <v>Reunion</v>
          </cell>
        </row>
        <row r="161">
          <cell r="H161" t="str">
            <v>Romania</v>
          </cell>
        </row>
        <row r="162">
          <cell r="H162" t="str">
            <v>Russia</v>
          </cell>
        </row>
        <row r="163">
          <cell r="H163" t="str">
            <v>Rwanda</v>
          </cell>
        </row>
        <row r="164">
          <cell r="H164" t="str">
            <v>San Marino</v>
          </cell>
        </row>
        <row r="165">
          <cell r="H165" t="str">
            <v>Sao Tome &amp; Principe</v>
          </cell>
        </row>
        <row r="166">
          <cell r="H166" t="str">
            <v>Saudi Arabia</v>
          </cell>
        </row>
        <row r="167">
          <cell r="H167" t="str">
            <v>Senegal</v>
          </cell>
        </row>
        <row r="168">
          <cell r="H168" t="str">
            <v>Seychelles</v>
          </cell>
        </row>
        <row r="169">
          <cell r="H169" t="str">
            <v>Sierra Leone</v>
          </cell>
        </row>
        <row r="170">
          <cell r="H170" t="str">
            <v>Singapore</v>
          </cell>
        </row>
        <row r="171">
          <cell r="H171" t="str">
            <v>Slovakia</v>
          </cell>
        </row>
        <row r="172">
          <cell r="H172" t="str">
            <v>Slovenia</v>
          </cell>
        </row>
        <row r="173">
          <cell r="H173" t="str">
            <v>Solomon Islands</v>
          </cell>
        </row>
        <row r="174">
          <cell r="H174" t="str">
            <v>Somalia</v>
          </cell>
        </row>
        <row r="175">
          <cell r="H175" t="str">
            <v>South Africa</v>
          </cell>
        </row>
        <row r="176">
          <cell r="H176" t="str">
            <v>Spain</v>
          </cell>
        </row>
        <row r="177">
          <cell r="H177" t="str">
            <v>Sri Lanka</v>
          </cell>
        </row>
        <row r="178">
          <cell r="H178" t="str">
            <v>St. Helena</v>
          </cell>
        </row>
        <row r="179">
          <cell r="H179" t="str">
            <v>St. Kitts Nevis</v>
          </cell>
        </row>
        <row r="180">
          <cell r="H180" t="str">
            <v>St. Lucia</v>
          </cell>
        </row>
        <row r="181">
          <cell r="H181" t="str">
            <v>St. Pierre &amp; Miguelon</v>
          </cell>
        </row>
        <row r="182">
          <cell r="H182" t="str">
            <v>St. Vincent &amp; The Grenadines</v>
          </cell>
        </row>
        <row r="183">
          <cell r="H183" t="str">
            <v>Sudan</v>
          </cell>
        </row>
        <row r="184">
          <cell r="H184" t="str">
            <v>Suriname</v>
          </cell>
        </row>
        <row r="185">
          <cell r="H185" t="str">
            <v>Swaziland</v>
          </cell>
        </row>
        <row r="186">
          <cell r="H186" t="str">
            <v>Sweden</v>
          </cell>
        </row>
        <row r="187">
          <cell r="H187" t="str">
            <v>Switzerland</v>
          </cell>
        </row>
        <row r="188">
          <cell r="H188" t="str">
            <v>Syria Arab Republic</v>
          </cell>
        </row>
        <row r="189">
          <cell r="H189" t="str">
            <v>Taiwan</v>
          </cell>
        </row>
        <row r="190">
          <cell r="H190" t="str">
            <v>Tajikistan</v>
          </cell>
        </row>
        <row r="191">
          <cell r="H191" t="str">
            <v>Tanzania, United Republic of</v>
          </cell>
        </row>
        <row r="192">
          <cell r="H192" t="str">
            <v>Thailand</v>
          </cell>
        </row>
        <row r="193">
          <cell r="H193" t="str">
            <v>Togo</v>
          </cell>
        </row>
        <row r="194">
          <cell r="H194" t="str">
            <v>Tonga</v>
          </cell>
        </row>
        <row r="195">
          <cell r="H195" t="str">
            <v>Trinidad &amp; Tobago</v>
          </cell>
        </row>
        <row r="196">
          <cell r="H196" t="str">
            <v>Tunisia</v>
          </cell>
        </row>
        <row r="197">
          <cell r="H197" t="str">
            <v>Turkey</v>
          </cell>
        </row>
        <row r="198">
          <cell r="H198" t="str">
            <v>Turkmenistan</v>
          </cell>
        </row>
        <row r="199">
          <cell r="H199" t="str">
            <v>Turks &amp; Caicos</v>
          </cell>
        </row>
        <row r="200">
          <cell r="H200" t="str">
            <v>Tuvalu (formerly the Ellice Islands)</v>
          </cell>
        </row>
        <row r="201">
          <cell r="H201" t="str">
            <v>Uganda</v>
          </cell>
        </row>
        <row r="202">
          <cell r="H202" t="str">
            <v xml:space="preserve">Ukraine </v>
          </cell>
        </row>
        <row r="203">
          <cell r="H203" t="str">
            <v>United Arab Emirates (including Dubai, Abu Dhabi)</v>
          </cell>
        </row>
        <row r="204">
          <cell r="H204" t="str">
            <v>United Kingdom (excluding Guernsey, Isle of Man and Jersey)</v>
          </cell>
        </row>
        <row r="205">
          <cell r="H205" t="str">
            <v>United Kingdom (including Guernsey, Isle of Man and Jersey)</v>
          </cell>
        </row>
        <row r="206">
          <cell r="H206" t="str">
            <v>United States</v>
          </cell>
        </row>
        <row r="207">
          <cell r="H207" t="str">
            <v>Uruguay</v>
          </cell>
        </row>
        <row r="208">
          <cell r="H208" t="str">
            <v>US Pacific Islands</v>
          </cell>
        </row>
        <row r="209">
          <cell r="H209" t="str">
            <v>US Virgin Islands</v>
          </cell>
        </row>
        <row r="210">
          <cell r="H210" t="str">
            <v>Uzbekistan</v>
          </cell>
        </row>
        <row r="211">
          <cell r="H211" t="str">
            <v>Vanuatu</v>
          </cell>
        </row>
        <row r="212">
          <cell r="H212" t="str">
            <v>Vatican City State (Holy See)</v>
          </cell>
        </row>
        <row r="213">
          <cell r="H213" t="str">
            <v>Venezuela</v>
          </cell>
        </row>
        <row r="214">
          <cell r="H214" t="str">
            <v>Vietnam</v>
          </cell>
        </row>
        <row r="215">
          <cell r="H215" t="str">
            <v>Wallis &amp; Futuna Islands</v>
          </cell>
        </row>
        <row r="216">
          <cell r="H216" t="str">
            <v>Western Sahara</v>
          </cell>
        </row>
        <row r="217">
          <cell r="H217" t="str">
            <v>Western Samoa</v>
          </cell>
        </row>
        <row r="218">
          <cell r="H218" t="str">
            <v>Yemen, The Republic of</v>
          </cell>
        </row>
        <row r="219">
          <cell r="H219" t="str">
            <v>Yugoslavia, former</v>
          </cell>
        </row>
        <row r="220">
          <cell r="H220" t="str">
            <v>Zaire</v>
          </cell>
        </row>
        <row r="221">
          <cell r="H221" t="str">
            <v>Zambia</v>
          </cell>
        </row>
        <row r="222">
          <cell r="H222" t="str">
            <v>Zimbabwe</v>
          </cell>
        </row>
        <row r="223">
          <cell r="H223" t="str">
            <v>Residual former Czechoslovakia</v>
          </cell>
        </row>
        <row r="224">
          <cell r="H224" t="str">
            <v>Residual former Soviet Union</v>
          </cell>
        </row>
        <row r="225">
          <cell r="H225" t="str">
            <v>Residual former Yugoslavia</v>
          </cell>
        </row>
        <row r="226">
          <cell r="H226" t="str">
            <v>Residual Europe (including IBEC and IIB)</v>
          </cell>
        </row>
        <row r="227">
          <cell r="H227" t="str">
            <v>Residual Latin America &amp; Caribbean area</v>
          </cell>
        </row>
        <row r="228">
          <cell r="H228" t="str">
            <v>Residual Africa &amp; Middle East</v>
          </cell>
        </row>
        <row r="229">
          <cell r="H229" t="str">
            <v>Residual Asia &amp; Pacific</v>
          </cell>
        </row>
        <row r="230">
          <cell r="H230" t="str">
            <v>Consortium Banks</v>
          </cell>
        </row>
      </sheetData>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ule1"/>
      <sheetName val="Main_Menu"/>
      <sheetName val="General"/>
      <sheetName val="Codes"/>
      <sheetName val="oldCodes"/>
      <sheetName val="Form 1"/>
      <sheetName val="Form 2"/>
      <sheetName val="Form 2A"/>
      <sheetName val="Form 3"/>
      <sheetName val="Form 3C"/>
      <sheetName val="Form 4"/>
      <sheetName val="Form 5"/>
      <sheetName val="Interfinancial"/>
      <sheetName val="Capital Adequacy"/>
      <sheetName val="Assets by Zone"/>
      <sheetName val="Investments"/>
      <sheetName val="Market Loans"/>
      <sheetName val="Large Exposures"/>
      <sheetName val="Summary of Non-Performing"/>
      <sheetName val="Sectoral Exposures"/>
      <sheetName val="Largest Loan Arrears"/>
      <sheetName val="Large Exposures 2"/>
      <sheetName val="Form 3A"/>
      <sheetName val="Form 3B"/>
      <sheetName val="Form 5B"/>
      <sheetName val="Form 6"/>
      <sheetName val="Form 7"/>
      <sheetName val="Form 8"/>
      <sheetName val="Fiduciary Assets"/>
      <sheetName val="Memo Items"/>
      <sheetName val="Maturity Analysis Summary"/>
      <sheetName val="Interest Rate Sensitivity"/>
      <sheetName val="Investment - Currency Type"/>
      <sheetName val="Trading Securities"/>
      <sheetName val="Appendix Ratios"/>
      <sheetName val="Overall Checks"/>
      <sheetName val="Comments"/>
      <sheetName val="Trigger"/>
      <sheetName val="IRR-General"/>
      <sheetName val="IRR-Specific"/>
      <sheetName val="FX"/>
      <sheetName val="Equity"/>
      <sheetName val="Commodities"/>
      <sheetName val="Interest Rate Options"/>
      <sheetName val="Equity Forex Commodity Options"/>
      <sheetName val="Market Risk Capital Charge"/>
      <sheetName val="F1_FAME"/>
      <sheetName val="Module3"/>
      <sheetName val="Module2"/>
      <sheetName val="F2-FAME (2)"/>
      <sheetName val="F3-FAME-MR"/>
      <sheetName val="Securities_Comm"/>
      <sheetName val="Interest_Stress"/>
      <sheetName val="Liquidity"/>
      <sheetName val="Currency Table"/>
      <sheetName val="Zone A"/>
    </sheetNames>
    <sheetDataSet>
      <sheetData sheetId="0" refreshError="1"/>
      <sheetData sheetId="1" refreshError="1"/>
      <sheetData sheetId="2">
        <row r="17">
          <cell r="D17" t="e">
            <v>#N/A</v>
          </cell>
        </row>
      </sheetData>
      <sheetData sheetId="3" refreshError="1"/>
      <sheetData sheetId="4">
        <row r="1">
          <cell r="A1" t="str">
            <v>Andbank Bahamas Limited (formerly Andbanc (Bahamas) Ltd.)</v>
          </cell>
        </row>
        <row r="2">
          <cell r="A2" t="str">
            <v>Arner Bank &amp; Trust (Bahamas) Ltd.</v>
          </cell>
          <cell r="D2" t="str">
            <v>Y</v>
          </cell>
          <cell r="E2" t="str">
            <v>Debt</v>
          </cell>
          <cell r="F2" t="str">
            <v>High</v>
          </cell>
          <cell r="H2" t="str">
            <v>Afghanistan</v>
          </cell>
        </row>
        <row r="3">
          <cell r="A3" t="str">
            <v>Austrobank (Overseas) Ltd.</v>
          </cell>
          <cell r="D3" t="str">
            <v>N</v>
          </cell>
          <cell r="E3" t="str">
            <v>Equity</v>
          </cell>
          <cell r="F3" t="str">
            <v>Medium</v>
          </cell>
          <cell r="H3" t="str">
            <v>Albania</v>
          </cell>
        </row>
        <row r="4">
          <cell r="A4" t="str">
            <v>BAC Bahamas Bank Ltd.</v>
          </cell>
          <cell r="E4" t="str">
            <v>Other</v>
          </cell>
          <cell r="F4" t="str">
            <v>Low</v>
          </cell>
          <cell r="H4" t="str">
            <v>Algeria</v>
          </cell>
        </row>
        <row r="5">
          <cell r="A5" t="str">
            <v>Bamont Trust Co. Ltd.</v>
          </cell>
          <cell r="F5" t="str">
            <v>Not Rated</v>
          </cell>
          <cell r="H5" t="str">
            <v>Andorra</v>
          </cell>
        </row>
        <row r="6">
          <cell r="A6" t="str">
            <v>Banca del Sempione (Overseas) Ltd.</v>
          </cell>
          <cell r="H6" t="str">
            <v>Angola</v>
          </cell>
        </row>
        <row r="7">
          <cell r="A7" t="str">
            <v>Banco Atlantico (Bahamas) Bank &amp; Trust Ltd.</v>
          </cell>
          <cell r="H7" t="str">
            <v>Anguilla</v>
          </cell>
        </row>
        <row r="8">
          <cell r="A8" t="str">
            <v>Banco BBM S/A</v>
          </cell>
          <cell r="H8" t="str">
            <v>Antigua</v>
          </cell>
        </row>
        <row r="9">
          <cell r="A9" t="str">
            <v>Banco Bradesco S.A.</v>
          </cell>
          <cell r="H9" t="str">
            <v>Argentina</v>
          </cell>
        </row>
        <row r="10">
          <cell r="A10" t="str">
            <v>Banco de Bogota (Nassau) Ltd.</v>
          </cell>
          <cell r="H10" t="str">
            <v>Armenia</v>
          </cell>
        </row>
        <row r="11">
          <cell r="A11" t="str">
            <v>Banco del Istmo (Bahamas) Ltd.</v>
          </cell>
          <cell r="H11" t="str">
            <v>Aruba</v>
          </cell>
        </row>
        <row r="12">
          <cell r="A12" t="str">
            <v>Banco Espirito Santo, S.A.</v>
          </cell>
          <cell r="D12" t="str">
            <v>B$</v>
          </cell>
          <cell r="E12" t="str">
            <v>AGRICULTURE</v>
          </cell>
          <cell r="H12" t="str">
            <v>Australia</v>
          </cell>
        </row>
        <row r="13">
          <cell r="A13" t="str">
            <v>Banco Itaú BBA S.A.</v>
          </cell>
          <cell r="D13" t="str">
            <v>OTHER</v>
          </cell>
          <cell r="E13" t="str">
            <v>FISHERIES</v>
          </cell>
          <cell r="H13" t="str">
            <v>Austria</v>
          </cell>
        </row>
        <row r="14">
          <cell r="A14" t="str">
            <v>Banco Nacional de Mexico S.A.</v>
          </cell>
          <cell r="E14" t="str">
            <v>MINING &amp; QUARRYING</v>
          </cell>
          <cell r="H14" t="str">
            <v>Azerbaijan</v>
          </cell>
        </row>
        <row r="15">
          <cell r="A15" t="str">
            <v>Banco Santander (Mexico), S.A., Institucion de Banca Multiple, Groupo Financiero Santander</v>
          </cell>
          <cell r="E15" t="str">
            <v>MANUFACTURING</v>
          </cell>
          <cell r="H15" t="str">
            <v>Bahamas</v>
          </cell>
        </row>
        <row r="16">
          <cell r="A16" t="str">
            <v>Banco Santander Bahamas Int'l Ltd.</v>
          </cell>
          <cell r="E16" t="str">
            <v>DISTRIBUTION</v>
          </cell>
          <cell r="H16" t="str">
            <v>Bahrain</v>
          </cell>
        </row>
        <row r="17">
          <cell r="A17" t="str">
            <v>Banco Votorantim S.A.</v>
          </cell>
          <cell r="E17" t="str">
            <v>TOURISM</v>
          </cell>
          <cell r="H17" t="str">
            <v>Bangladesh</v>
          </cell>
        </row>
        <row r="18">
          <cell r="A18" t="str">
            <v>Banif Int'l Bank Ltd.</v>
          </cell>
          <cell r="E18" t="str">
            <v>ENTERTAINMENT &amp; CATERING</v>
          </cell>
          <cell r="H18" t="str">
            <v>Barbados</v>
          </cell>
        </row>
        <row r="19">
          <cell r="A19" t="str">
            <v>Bank of Baroda</v>
          </cell>
          <cell r="E19" t="str">
            <v>TRANSPORT</v>
          </cell>
          <cell r="H19" t="str">
            <v>Belgium</v>
          </cell>
        </row>
        <row r="20">
          <cell r="A20" t="str">
            <v>Bank of Hawaii</v>
          </cell>
          <cell r="E20" t="str">
            <v>PUBLIC CORPORATIONS</v>
          </cell>
          <cell r="H20" t="str">
            <v>Belize</v>
          </cell>
        </row>
        <row r="21">
          <cell r="A21" t="str">
            <v>Bank of Nova Scotia Int'l Ltd.</v>
          </cell>
          <cell r="E21" t="str">
            <v>CONSTRUCTION</v>
          </cell>
          <cell r="H21" t="str">
            <v>Benin</v>
          </cell>
        </row>
        <row r="22">
          <cell r="A22" t="str">
            <v>Bank of Nova Scotia, The</v>
          </cell>
          <cell r="E22" t="str">
            <v>REAL ESTATE</v>
          </cell>
          <cell r="H22" t="str">
            <v>Bermuda</v>
          </cell>
        </row>
        <row r="23">
          <cell r="A23" t="str">
            <v>Bank of Tokyo-Mitsubishi UFJ Trust Co., The</v>
          </cell>
          <cell r="E23" t="str">
            <v>RESIDENTIAL MORTGAGES</v>
          </cell>
          <cell r="H23" t="str">
            <v>Bhutan</v>
          </cell>
        </row>
        <row r="24">
          <cell r="A24" t="str">
            <v>Bank J. Safra Sarasin Bahamas Limited (formerly Safra Int'l Bank &amp; Trust Ltd.)</v>
          </cell>
          <cell r="E24" t="str">
            <v>GOVERNMENT</v>
          </cell>
          <cell r="H24" t="str">
            <v>Bolivia</v>
          </cell>
        </row>
        <row r="25">
          <cell r="A25" t="str">
            <v>Banque Privee Edmond de Rothschild Ltd.</v>
          </cell>
          <cell r="E25" t="str">
            <v>PUBLIC FINANCIAL INSTITUTIONS</v>
          </cell>
          <cell r="H25" t="str">
            <v>Bosnia &amp; Herzegovina</v>
          </cell>
        </row>
        <row r="26">
          <cell r="A26" t="str">
            <v>BBM Bank Ltd.</v>
          </cell>
          <cell r="E26" t="str">
            <v>PRIVATE FINANCIAL INSTITUTIONS</v>
          </cell>
          <cell r="H26" t="str">
            <v>Botswana</v>
          </cell>
        </row>
        <row r="27">
          <cell r="A27" t="str">
            <v>BMO Bank Harris N.A.</v>
          </cell>
          <cell r="E27" t="str">
            <v>PROFESSIONAL &amp; OTHER SERVICES</v>
          </cell>
          <cell r="H27" t="str">
            <v>Brazil</v>
          </cell>
        </row>
        <row r="28">
          <cell r="A28" t="str">
            <v>BNP Paribas (Bahamas) Ltd.</v>
          </cell>
          <cell r="E28" t="str">
            <v>PERSONAL</v>
          </cell>
          <cell r="H28" t="str">
            <v>British Virgin Islands</v>
          </cell>
        </row>
        <row r="29">
          <cell r="A29" t="str">
            <v>BSI AG</v>
          </cell>
          <cell r="E29" t="str">
            <v>MISCELLANEOUS</v>
          </cell>
          <cell r="H29" t="str">
            <v>Brunei Darussalam</v>
          </cell>
        </row>
        <row r="30">
          <cell r="A30" t="str">
            <v>BSI Overseas (Bahamas) Ltd.</v>
          </cell>
          <cell r="E30" t="str">
            <v>ENERGY</v>
          </cell>
          <cell r="H30" t="str">
            <v>Bulgaria</v>
          </cell>
        </row>
        <row r="31">
          <cell r="A31" t="str">
            <v>BSI Trust Corp. (Bahamas) Ltd.</v>
          </cell>
          <cell r="E31" t="str">
            <v>OTHER</v>
          </cell>
          <cell r="H31" t="str">
            <v>Burkina Faso (formerly Upper Volta)</v>
          </cell>
        </row>
        <row r="32">
          <cell r="A32" t="str">
            <v>CAMS (Bahamas) Limited  (formerly Credit Agricole Management Services (Bahamas) Ltd.)</v>
          </cell>
          <cell r="H32" t="str">
            <v>Burundi</v>
          </cell>
        </row>
        <row r="33">
          <cell r="A33" t="str">
            <v>Cayside Trust Co. Ltd.</v>
          </cell>
          <cell r="H33" t="str">
            <v>Cambodia (formerly Kampuchea)</v>
          </cell>
        </row>
        <row r="34">
          <cell r="A34" t="str">
            <v>CBH (Bahamas) Ltd.</v>
          </cell>
          <cell r="H34" t="str">
            <v>Canton &amp; Enderbury Islands</v>
          </cell>
        </row>
        <row r="35">
          <cell r="A35" t="str">
            <v>Citco Bank &amp; Trust Co. (Bahamas) Ltd.</v>
          </cell>
          <cell r="H35" t="str">
            <v>Cape Verde</v>
          </cell>
        </row>
        <row r="36">
          <cell r="A36" t="str">
            <v>Citibank Central America (Nassau) Ltd.</v>
          </cell>
          <cell r="H36" t="str">
            <v>Cayman Islands</v>
          </cell>
        </row>
        <row r="37">
          <cell r="A37" t="str">
            <v>Citicorp Banking Corp.</v>
          </cell>
          <cell r="H37" t="str">
            <v>Central African Republic</v>
          </cell>
        </row>
        <row r="38">
          <cell r="A38" t="str">
            <v>Clariden Leu Ltd.</v>
          </cell>
          <cell r="H38" t="str">
            <v>Chad</v>
          </cell>
        </row>
        <row r="39">
          <cell r="A39" t="str">
            <v>Coral Credit Bank Ltd.</v>
          </cell>
          <cell r="H39" t="str">
            <v>Chile</v>
          </cell>
        </row>
        <row r="40">
          <cell r="A40" t="str">
            <v>Corner Bank (Overseas) Ltd.</v>
          </cell>
          <cell r="H40" t="str">
            <v>China, People's Republic</v>
          </cell>
        </row>
        <row r="41">
          <cell r="A41" t="str">
            <v>Credit Agricole Suisse (Bahamas) Ltd.</v>
          </cell>
          <cell r="H41" t="str">
            <v>Colombia</v>
          </cell>
        </row>
        <row r="42">
          <cell r="A42" t="str">
            <v>Credit Suisse AG</v>
          </cell>
          <cell r="H42" t="str">
            <v>Comoros</v>
          </cell>
        </row>
        <row r="43">
          <cell r="A43" t="str">
            <v>Credit Suisse Brazil (Bahamas) Ltd.</v>
          </cell>
          <cell r="H43" t="str">
            <v>Congo</v>
          </cell>
        </row>
        <row r="44">
          <cell r="A44" t="str">
            <v>Credit Suisse Trust Ltd.</v>
          </cell>
          <cell r="H44" t="str">
            <v>Congo, Democratic Republic (formerly Zaire)</v>
          </cell>
        </row>
        <row r="45">
          <cell r="A45" t="str">
            <v>Dartley Bank &amp; Trust Ltd.</v>
          </cell>
          <cell r="H45" t="str">
            <v>Costa Rica</v>
          </cell>
        </row>
        <row r="46">
          <cell r="A46" t="str">
            <v>Deltec Bank "&amp;" Trust Ltd.</v>
          </cell>
          <cell r="H46" t="str">
            <v>Cote d'Ivoire</v>
          </cell>
        </row>
        <row r="47">
          <cell r="A47" t="str">
            <v>Deutsche Bank Trust Co. Americas</v>
          </cell>
          <cell r="H47" t="str">
            <v>Croatia</v>
          </cell>
        </row>
        <row r="48">
          <cell r="A48" t="str">
            <v>EFG Bank &amp; Trust (Bahamas) "Ltd"</v>
          </cell>
          <cell r="H48" t="str">
            <v>Cuba</v>
          </cell>
        </row>
        <row r="49">
          <cell r="A49" t="str">
            <v>Equity Bank &amp; Trust Bahamas Ltd.</v>
          </cell>
          <cell r="H49" t="str">
            <v>Cyprus</v>
          </cell>
        </row>
        <row r="50">
          <cell r="A50" t="str">
            <v>Eurobanco Bank Ltd.</v>
          </cell>
          <cell r="H50" t="str">
            <v>Czech Republic</v>
          </cell>
        </row>
        <row r="51">
          <cell r="A51" t="str">
            <v>Euro-Dutch Trust Co. (Bahamas) Ltd.</v>
          </cell>
          <cell r="H51" t="str">
            <v>Czechoslovakia, former</v>
          </cell>
        </row>
        <row r="52">
          <cell r="A52" t="str">
            <v>FBBL Limited (formerly Finter Bank &amp; Trust (Bahamas) Ltd.)</v>
          </cell>
          <cell r="H52" t="str">
            <v>Denmark</v>
          </cell>
        </row>
        <row r="53">
          <cell r="A53" t="str">
            <v>First Overseas Bank Ltd.</v>
          </cell>
          <cell r="H53" t="str">
            <v>Djibouti</v>
          </cell>
        </row>
        <row r="54">
          <cell r="A54" t="str">
            <v>First Trust Bank Ltd.</v>
          </cell>
          <cell r="H54" t="str">
            <v>Dominica</v>
          </cell>
        </row>
        <row r="55">
          <cell r="A55" t="str">
            <v>Gonet Bank &amp; Trust Ltd.</v>
          </cell>
          <cell r="H55" t="str">
            <v>Dominican Republic</v>
          </cell>
        </row>
        <row r="56">
          <cell r="A56" t="str">
            <v>Guaranty Trust Bank Ltd.</v>
          </cell>
          <cell r="H56" t="str">
            <v>Ecuador</v>
          </cell>
        </row>
        <row r="57">
          <cell r="A57" t="str">
            <v>Habib Banking Corp. Ltd.</v>
          </cell>
          <cell r="H57" t="str">
            <v>Egypt</v>
          </cell>
        </row>
        <row r="58">
          <cell r="A58" t="str">
            <v>Hang Seng Bank (Bahamas) Ltd.</v>
          </cell>
          <cell r="H58" t="str">
            <v>El Salvador</v>
          </cell>
        </row>
        <row r="59">
          <cell r="A59" t="str">
            <v>Hang Seng Bank Trustee Int'l Ltd.</v>
          </cell>
          <cell r="H59" t="str">
            <v>Equatorial Guinea</v>
          </cell>
        </row>
        <row r="60">
          <cell r="A60" t="str">
            <v>Heath Bank "&amp;" Trust Ltd.</v>
          </cell>
          <cell r="H60" t="str">
            <v>Eritrea</v>
          </cell>
        </row>
        <row r="61">
          <cell r="A61" t="str">
            <v>Heritage Trust Co. Ltd., The</v>
          </cell>
          <cell r="H61" t="str">
            <v>Estonia</v>
          </cell>
        </row>
        <row r="62">
          <cell r="A62" t="str">
            <v>HongKong &amp; Shanghai Banking Corp. Ltd., The</v>
          </cell>
          <cell r="H62" t="str">
            <v>Ethiopia</v>
          </cell>
        </row>
        <row r="63">
          <cell r="A63" t="str">
            <v>Hottinger Bank &amp; Trust Ltd.</v>
          </cell>
          <cell r="H63" t="str">
            <v>Falkland Islands</v>
          </cell>
        </row>
        <row r="64">
          <cell r="A64" t="str">
            <v>HSBC Bank Bahamas Ltd.</v>
          </cell>
          <cell r="H64" t="str">
            <v>Faroe Islands</v>
          </cell>
        </row>
        <row r="65">
          <cell r="A65" t="str">
            <v>HSBC Int'l Trustee (Bahamas) Ltd.</v>
          </cell>
          <cell r="H65" t="str">
            <v>Fiji</v>
          </cell>
        </row>
        <row r="66">
          <cell r="A66" t="str">
            <v>Integritas  Trust Co.</v>
          </cell>
          <cell r="H66" t="str">
            <v>Finland</v>
          </cell>
        </row>
        <row r="67">
          <cell r="A67" t="str">
            <v>Inteligo Bank Ltd.</v>
          </cell>
          <cell r="H67" t="str">
            <v>France</v>
          </cell>
        </row>
        <row r="68">
          <cell r="A68" t="str">
            <v>Intertrust (Bahamas) Ltd. (Formerly ATC Trustees (Bahamas) Ltd.)</v>
          </cell>
          <cell r="H68" t="str">
            <v>French Guiana</v>
          </cell>
        </row>
        <row r="69">
          <cell r="A69" t="str">
            <v>Itau Bank &amp; Trust Bahamas Ltd. (formerly BIE Bank &amp; Trust Bahamas Ltd.)</v>
          </cell>
          <cell r="H69" t="str">
            <v>French Polynesia</v>
          </cell>
        </row>
        <row r="70">
          <cell r="A70" t="str">
            <v>Itaú Unibanco S.A.</v>
          </cell>
          <cell r="H70" t="str">
            <v>Gabon</v>
          </cell>
        </row>
        <row r="71">
          <cell r="A71" t="str">
            <v>JPMorgan Chase Bank</v>
          </cell>
          <cell r="H71" t="str">
            <v>Gambia</v>
          </cell>
        </row>
        <row r="72">
          <cell r="A72" t="str">
            <v>Julius Baer Bank &amp; Trust (Bahamas) Ltd.</v>
          </cell>
          <cell r="H72" t="str">
            <v>Georgia</v>
          </cell>
        </row>
        <row r="73">
          <cell r="A73" t="str">
            <v>Julius Baer Trust Co. (Bahamas) Ltd.</v>
          </cell>
          <cell r="H73" t="str">
            <v>Germany, Federal Republic of</v>
          </cell>
        </row>
        <row r="74">
          <cell r="A74" t="str">
            <v>Lombard Odier &amp; Cie (Bahamas) Ltd  (formerly) Lombard Odier Darier Hentsch Private Bank &amp; Trust Ltd.</v>
          </cell>
          <cell r="H74" t="str">
            <v>Ghana</v>
          </cell>
        </row>
        <row r="75">
          <cell r="A75" t="str">
            <v>Macro Bank Ltd.</v>
          </cell>
          <cell r="H75" t="str">
            <v>Gibraltar</v>
          </cell>
        </row>
        <row r="76">
          <cell r="A76" t="str">
            <v>Metropolitan Bank (Bahamas) Ltd.</v>
          </cell>
          <cell r="H76" t="str">
            <v>Greece</v>
          </cell>
        </row>
        <row r="77">
          <cell r="A77" t="str">
            <v>Mizuho Bank (USA) ( formerly Mizuho Corporate Bank (USA))</v>
          </cell>
          <cell r="H77" t="str">
            <v>Greenland</v>
          </cell>
        </row>
        <row r="78">
          <cell r="A78" t="str">
            <v>MMG Bank &amp; Trust Ltd.</v>
          </cell>
          <cell r="H78" t="str">
            <v>Grenada</v>
          </cell>
        </row>
        <row r="79">
          <cell r="A79" t="str">
            <v>National Bank of Canada</v>
          </cell>
          <cell r="H79" t="str">
            <v>Guadeloupe</v>
          </cell>
        </row>
        <row r="80">
          <cell r="A80" t="str">
            <v>Pasche Bank &amp; Trust Ltd.</v>
          </cell>
          <cell r="H80" t="str">
            <v>Guatemala</v>
          </cell>
        </row>
        <row r="81">
          <cell r="A81" t="str">
            <v>Pictet Bank &amp; Trust Ltd.</v>
          </cell>
          <cell r="H81" t="str">
            <v>Guernsey</v>
          </cell>
        </row>
        <row r="82">
          <cell r="A82" t="str">
            <v>PNC Bank, N.A.</v>
          </cell>
          <cell r="H82" t="str">
            <v>Guinea</v>
          </cell>
        </row>
        <row r="83">
          <cell r="A83" t="str">
            <v>Private Investment Bank Ltd.</v>
          </cell>
        </row>
        <row r="84">
          <cell r="A84" t="str">
            <v>Private Trust Corp. Ltd., The</v>
          </cell>
          <cell r="H84" t="str">
            <v>Guinea-Bissau</v>
          </cell>
        </row>
        <row r="85">
          <cell r="A85" t="str">
            <v>Royal Bank of Canada</v>
          </cell>
          <cell r="H85" t="str">
            <v>Guyana</v>
          </cell>
        </row>
        <row r="86">
          <cell r="A86" t="str">
            <v>Rural Int'l Bank Ltd.</v>
          </cell>
          <cell r="H86" t="str">
            <v>Haiti</v>
          </cell>
        </row>
        <row r="87">
          <cell r="A87" t="str">
            <v>Santander Bank &amp; Trust Ltd.</v>
          </cell>
          <cell r="H87" t="str">
            <v>Hong Kong</v>
          </cell>
        </row>
        <row r="88">
          <cell r="A88" t="str">
            <v>Santander Investment Bank Ltd.</v>
          </cell>
          <cell r="H88" t="str">
            <v>Hungary</v>
          </cell>
        </row>
        <row r="89">
          <cell r="A89" t="str">
            <v>Scotiabank Caribbean Treasury Ltd.</v>
          </cell>
          <cell r="H89" t="str">
            <v>Iceland</v>
          </cell>
        </row>
        <row r="90">
          <cell r="A90" t="str">
            <v>SG Hambros Bank &amp; Trust (Bahamas) Ltd.</v>
          </cell>
          <cell r="H90" t="str">
            <v>India</v>
          </cell>
        </row>
        <row r="91">
          <cell r="A91" t="str">
            <v>SG Hambros Bank &amp; Trust (Bahamas) Ltd.  [NRes. Br.]</v>
          </cell>
          <cell r="H91" t="str">
            <v>Indonesia</v>
          </cell>
        </row>
        <row r="92">
          <cell r="A92" t="str">
            <v>Société Générale Private Banking (Bahamas) Ltd.</v>
          </cell>
          <cell r="H92" t="str">
            <v>Iran</v>
          </cell>
        </row>
        <row r="93">
          <cell r="A93" t="str">
            <v>St. James Bank &amp; Trust Co. Ltd., The</v>
          </cell>
          <cell r="H93" t="str">
            <v>Iraq</v>
          </cell>
        </row>
        <row r="94">
          <cell r="A94" t="str">
            <v>Standard Chartered Bank</v>
          </cell>
          <cell r="H94" t="str">
            <v>Ireland</v>
          </cell>
        </row>
        <row r="95">
          <cell r="A95" t="str">
            <v>State Bank of India</v>
          </cell>
          <cell r="H95" t="str">
            <v>Isle of Man</v>
          </cell>
        </row>
        <row r="96">
          <cell r="A96" t="str">
            <v>Syz &amp; Co. Bank &amp; Trust Ltd.</v>
          </cell>
          <cell r="H96" t="str">
            <v>Israel</v>
          </cell>
        </row>
        <row r="97">
          <cell r="A97" t="str">
            <v>UBP Int'l Trust Ltd.</v>
          </cell>
          <cell r="H97" t="str">
            <v>Italy</v>
          </cell>
        </row>
        <row r="98">
          <cell r="A98" t="str">
            <v>UBS (Bahamas) Ltd.</v>
          </cell>
          <cell r="H98" t="str">
            <v>Jamaica</v>
          </cell>
        </row>
        <row r="99">
          <cell r="A99" t="str">
            <v>UBS Trustees (Bahamas) Ltd.</v>
          </cell>
          <cell r="H99" t="str">
            <v>Japan</v>
          </cell>
        </row>
        <row r="100">
          <cell r="A100" t="str">
            <v xml:space="preserve">Union Bancaire Privee UBP SA </v>
          </cell>
          <cell r="H100" t="str">
            <v>Jersey</v>
          </cell>
        </row>
        <row r="101">
          <cell r="A101" t="str">
            <v>Union Bancaire Privée (Bahamas) Ltd.</v>
          </cell>
          <cell r="H101" t="str">
            <v>Jordan</v>
          </cell>
        </row>
        <row r="102">
          <cell r="A102" t="str">
            <v>Votorantim Bank Ltd.</v>
          </cell>
          <cell r="H102" t="str">
            <v>Kazakhstan</v>
          </cell>
        </row>
        <row r="103">
          <cell r="A103" t="str">
            <v>Westrust Bank (Int'l) Ltd.</v>
          </cell>
          <cell r="H103" t="str">
            <v>Kenya</v>
          </cell>
        </row>
        <row r="104">
          <cell r="A104" t="str">
            <v>Winterbotham Trust Co. Ltd., The</v>
          </cell>
          <cell r="H104" t="str">
            <v>Kiribati (formerly Gilbert Islands)</v>
          </cell>
        </row>
        <row r="105">
          <cell r="H105" t="str">
            <v>Korea North, Democratic People's Republic of</v>
          </cell>
        </row>
        <row r="106">
          <cell r="H106" t="str">
            <v>Korea South, Republic of</v>
          </cell>
        </row>
        <row r="107">
          <cell r="H107" t="str">
            <v>Kuwait</v>
          </cell>
        </row>
        <row r="108">
          <cell r="H108" t="str">
            <v>Kyrgystan</v>
          </cell>
        </row>
        <row r="109">
          <cell r="H109" t="str">
            <v>Lao P.D. Republic</v>
          </cell>
        </row>
        <row r="110">
          <cell r="H110" t="str">
            <v>Latvia</v>
          </cell>
        </row>
        <row r="111">
          <cell r="H111" t="str">
            <v>Lebanon</v>
          </cell>
        </row>
        <row r="112">
          <cell r="H112" t="str">
            <v>Lesotho</v>
          </cell>
        </row>
        <row r="113">
          <cell r="H113" t="str">
            <v>Liberia</v>
          </cell>
        </row>
        <row r="114">
          <cell r="H114" t="str">
            <v>Libyan Arab Jamahiriya</v>
          </cell>
        </row>
        <row r="115">
          <cell r="H115" t="str">
            <v>Liechtenstein</v>
          </cell>
        </row>
        <row r="116">
          <cell r="H116" t="str">
            <v>Lithuania</v>
          </cell>
        </row>
        <row r="117">
          <cell r="H117" t="str">
            <v>Luxembourg</v>
          </cell>
        </row>
        <row r="118">
          <cell r="H118" t="str">
            <v>Macao</v>
          </cell>
        </row>
        <row r="119">
          <cell r="H119" t="str">
            <v>Macedonia</v>
          </cell>
        </row>
        <row r="120">
          <cell r="H120" t="str">
            <v>Madagascar (Malagasy Republic)</v>
          </cell>
        </row>
        <row r="121">
          <cell r="H121" t="str">
            <v>Malawi</v>
          </cell>
        </row>
        <row r="122">
          <cell r="H122" t="str">
            <v>Malaysia</v>
          </cell>
        </row>
        <row r="123">
          <cell r="H123" t="str">
            <v>Maldives</v>
          </cell>
        </row>
        <row r="124">
          <cell r="H124" t="str">
            <v>Mali</v>
          </cell>
        </row>
        <row r="125">
          <cell r="H125" t="str">
            <v>Malta</v>
          </cell>
        </row>
        <row r="126">
          <cell r="H126" t="str">
            <v>Martinique</v>
          </cell>
        </row>
        <row r="127">
          <cell r="H127" t="str">
            <v>Mauritania</v>
          </cell>
        </row>
        <row r="128">
          <cell r="H128" t="str">
            <v>Mauritius</v>
          </cell>
        </row>
        <row r="129">
          <cell r="H129" t="str">
            <v>Mexico</v>
          </cell>
        </row>
        <row r="130">
          <cell r="H130" t="str">
            <v>Moldova</v>
          </cell>
        </row>
        <row r="131">
          <cell r="H131" t="str">
            <v>Monaco</v>
          </cell>
        </row>
        <row r="132">
          <cell r="H132" t="str">
            <v>Mongolia</v>
          </cell>
        </row>
        <row r="133">
          <cell r="H133" t="str">
            <v>Montserrat</v>
          </cell>
        </row>
        <row r="134">
          <cell r="H134" t="str">
            <v>Morocco</v>
          </cell>
        </row>
        <row r="135">
          <cell r="H135" t="str">
            <v>Mozambique</v>
          </cell>
        </row>
        <row r="136">
          <cell r="H136" t="str">
            <v>Myanmar, Union of (formerly Burma)</v>
          </cell>
        </row>
        <row r="137">
          <cell r="H137" t="str">
            <v>Namibia</v>
          </cell>
        </row>
        <row r="138">
          <cell r="H138" t="str">
            <v>Nauru</v>
          </cell>
        </row>
        <row r="139">
          <cell r="H139" t="str">
            <v>Nepal</v>
          </cell>
        </row>
        <row r="140">
          <cell r="H140" t="str">
            <v>Netherlands</v>
          </cell>
        </row>
        <row r="141">
          <cell r="H141" t="str">
            <v>Netherlands Antilles</v>
          </cell>
        </row>
        <row r="142">
          <cell r="H142" t="str">
            <v>New Caledonia</v>
          </cell>
        </row>
        <row r="143">
          <cell r="H143" t="str">
            <v>New Zealand</v>
          </cell>
        </row>
        <row r="144">
          <cell r="H144" t="str">
            <v>Nicaragua</v>
          </cell>
        </row>
        <row r="145">
          <cell r="H145" t="str">
            <v>Niger</v>
          </cell>
        </row>
        <row r="146">
          <cell r="H146" t="str">
            <v>Nigeria</v>
          </cell>
        </row>
        <row r="147">
          <cell r="H147" t="str">
            <v>Norway</v>
          </cell>
        </row>
        <row r="148">
          <cell r="H148" t="str">
            <v>Oman</v>
          </cell>
        </row>
        <row r="149">
          <cell r="H149" t="str">
            <v>Pakistan</v>
          </cell>
        </row>
        <row r="150">
          <cell r="H150" t="str">
            <v>Palestinian Autonomy</v>
          </cell>
        </row>
        <row r="151">
          <cell r="H151" t="str">
            <v>Panama</v>
          </cell>
        </row>
        <row r="152">
          <cell r="H152" t="str">
            <v>Papua New Guinea</v>
          </cell>
        </row>
        <row r="153">
          <cell r="H153" t="str">
            <v>Paraguay</v>
          </cell>
        </row>
        <row r="154">
          <cell r="H154" t="str">
            <v>Peru</v>
          </cell>
        </row>
        <row r="155">
          <cell r="H155" t="str">
            <v>Philippines</v>
          </cell>
        </row>
        <row r="156">
          <cell r="H156" t="str">
            <v>Pitcairn Islands</v>
          </cell>
        </row>
        <row r="157">
          <cell r="H157" t="str">
            <v>Poland</v>
          </cell>
        </row>
        <row r="158">
          <cell r="H158" t="str">
            <v>Portugal</v>
          </cell>
        </row>
        <row r="159">
          <cell r="H159" t="str">
            <v>Qatar</v>
          </cell>
        </row>
        <row r="160">
          <cell r="H160" t="str">
            <v>Reunion</v>
          </cell>
        </row>
        <row r="161">
          <cell r="H161" t="str">
            <v>Romania</v>
          </cell>
        </row>
        <row r="162">
          <cell r="H162" t="str">
            <v>Russia</v>
          </cell>
        </row>
        <row r="163">
          <cell r="H163" t="str">
            <v>Rwanda</v>
          </cell>
        </row>
        <row r="164">
          <cell r="H164" t="str">
            <v>San Marino</v>
          </cell>
        </row>
        <row r="165">
          <cell r="H165" t="str">
            <v>Sao Tome &amp; Principe</v>
          </cell>
        </row>
        <row r="166">
          <cell r="H166" t="str">
            <v>Saudi Arabia</v>
          </cell>
        </row>
        <row r="167">
          <cell r="H167" t="str">
            <v>Senegal</v>
          </cell>
        </row>
        <row r="168">
          <cell r="H168" t="str">
            <v>Seychelles</v>
          </cell>
        </row>
        <row r="169">
          <cell r="H169" t="str">
            <v>Sierra Leone</v>
          </cell>
        </row>
        <row r="170">
          <cell r="H170" t="str">
            <v>Singapore</v>
          </cell>
        </row>
        <row r="171">
          <cell r="H171" t="str">
            <v>Slovakia</v>
          </cell>
        </row>
        <row r="172">
          <cell r="H172" t="str">
            <v>Slovenia</v>
          </cell>
        </row>
        <row r="173">
          <cell r="H173" t="str">
            <v>Solomon Islands</v>
          </cell>
        </row>
        <row r="174">
          <cell r="H174" t="str">
            <v>Somalia</v>
          </cell>
        </row>
        <row r="175">
          <cell r="H175" t="str">
            <v>South Africa</v>
          </cell>
        </row>
        <row r="176">
          <cell r="H176" t="str">
            <v>Spain</v>
          </cell>
        </row>
        <row r="177">
          <cell r="H177" t="str">
            <v>Sri Lanka</v>
          </cell>
        </row>
        <row r="178">
          <cell r="H178" t="str">
            <v>St. Helena</v>
          </cell>
        </row>
        <row r="179">
          <cell r="H179" t="str">
            <v>St. Kitts Nevis</v>
          </cell>
        </row>
        <row r="180">
          <cell r="H180" t="str">
            <v>St. Lucia</v>
          </cell>
        </row>
        <row r="181">
          <cell r="H181" t="str">
            <v>St. Pierre &amp; Miguelon</v>
          </cell>
        </row>
        <row r="182">
          <cell r="H182" t="str">
            <v>St. Vincent &amp; The Grenadines</v>
          </cell>
        </row>
        <row r="183">
          <cell r="H183" t="str">
            <v>Sudan</v>
          </cell>
        </row>
        <row r="184">
          <cell r="H184" t="str">
            <v>Suriname</v>
          </cell>
        </row>
        <row r="185">
          <cell r="H185" t="str">
            <v>Swaziland</v>
          </cell>
        </row>
        <row r="186">
          <cell r="H186" t="str">
            <v>Sweden</v>
          </cell>
        </row>
        <row r="187">
          <cell r="H187" t="str">
            <v>Switzerland</v>
          </cell>
        </row>
        <row r="188">
          <cell r="H188" t="str">
            <v>Syria Arab Republic</v>
          </cell>
        </row>
        <row r="189">
          <cell r="H189" t="str">
            <v>Taiwan</v>
          </cell>
        </row>
        <row r="190">
          <cell r="H190" t="str">
            <v>Tajikistan</v>
          </cell>
        </row>
        <row r="191">
          <cell r="H191" t="str">
            <v>Tanzania, United Republic of</v>
          </cell>
        </row>
        <row r="192">
          <cell r="H192" t="str">
            <v>Thailand</v>
          </cell>
        </row>
        <row r="193">
          <cell r="H193" t="str">
            <v>Togo</v>
          </cell>
        </row>
        <row r="194">
          <cell r="H194" t="str">
            <v>Tonga</v>
          </cell>
        </row>
        <row r="195">
          <cell r="H195" t="str">
            <v>Trinidad &amp; Tobago</v>
          </cell>
        </row>
        <row r="196">
          <cell r="H196" t="str">
            <v>Tunisia</v>
          </cell>
        </row>
        <row r="197">
          <cell r="H197" t="str">
            <v>Turkey</v>
          </cell>
        </row>
        <row r="198">
          <cell r="H198" t="str">
            <v>Turkmenistan</v>
          </cell>
        </row>
        <row r="199">
          <cell r="H199" t="str">
            <v>Turks &amp; Caicos</v>
          </cell>
        </row>
        <row r="200">
          <cell r="H200" t="str">
            <v>Tuvalu (formerly the Ellice Islands)</v>
          </cell>
        </row>
        <row r="201">
          <cell r="H201" t="str">
            <v>Uganda</v>
          </cell>
        </row>
        <row r="202">
          <cell r="H202" t="str">
            <v xml:space="preserve">Ukraine </v>
          </cell>
        </row>
        <row r="203">
          <cell r="H203" t="str">
            <v>United Arab Emirates (including Dubai, Abu Dhabi)</v>
          </cell>
        </row>
        <row r="204">
          <cell r="H204" t="str">
            <v>United Kingdom (excluding Guernsey, Isle of Man and Jersey)</v>
          </cell>
        </row>
        <row r="205">
          <cell r="H205" t="str">
            <v>United Kingdom (including Guernsey, Isle of Man and Jersey)</v>
          </cell>
        </row>
        <row r="206">
          <cell r="H206" t="str">
            <v>United States</v>
          </cell>
        </row>
        <row r="207">
          <cell r="H207" t="str">
            <v>Uruguay</v>
          </cell>
        </row>
        <row r="208">
          <cell r="H208" t="str">
            <v>US Pacific Islands</v>
          </cell>
        </row>
        <row r="209">
          <cell r="H209" t="str">
            <v>US Virgin Islands</v>
          </cell>
        </row>
        <row r="210">
          <cell r="H210" t="str">
            <v>Uzbekistan</v>
          </cell>
        </row>
        <row r="211">
          <cell r="H211" t="str">
            <v>Vanuatu</v>
          </cell>
        </row>
        <row r="212">
          <cell r="H212" t="str">
            <v>Vatican City State (Holy See)</v>
          </cell>
        </row>
        <row r="213">
          <cell r="H213" t="str">
            <v>Venezuela</v>
          </cell>
        </row>
        <row r="214">
          <cell r="H214" t="str">
            <v>Vietnam</v>
          </cell>
        </row>
        <row r="215">
          <cell r="H215" t="str">
            <v>Wallis &amp; Futuna Islands</v>
          </cell>
        </row>
        <row r="216">
          <cell r="H216" t="str">
            <v>Western Sahara</v>
          </cell>
        </row>
        <row r="217">
          <cell r="H217" t="str">
            <v>Western Samoa</v>
          </cell>
        </row>
        <row r="218">
          <cell r="H218" t="str">
            <v>Yemen, The Republic of</v>
          </cell>
        </row>
        <row r="219">
          <cell r="H219" t="str">
            <v>Yugoslavia, former</v>
          </cell>
        </row>
        <row r="220">
          <cell r="H220" t="str">
            <v>Zaire</v>
          </cell>
        </row>
        <row r="221">
          <cell r="H221" t="str">
            <v>Zambia</v>
          </cell>
        </row>
        <row r="222">
          <cell r="H222" t="str">
            <v>Zimbabwe</v>
          </cell>
        </row>
        <row r="223">
          <cell r="H223" t="str">
            <v>Residual former Czechoslovakia</v>
          </cell>
        </row>
        <row r="224">
          <cell r="H224" t="str">
            <v>Residual former Soviet Union</v>
          </cell>
        </row>
        <row r="225">
          <cell r="H225" t="str">
            <v>Residual former Yugoslavia</v>
          </cell>
        </row>
        <row r="226">
          <cell r="H226" t="str">
            <v>Residual Europe (including IBEC and IIB)</v>
          </cell>
        </row>
        <row r="227">
          <cell r="H227" t="str">
            <v>Residual Latin America &amp; Caribbean area</v>
          </cell>
        </row>
        <row r="228">
          <cell r="H228" t="str">
            <v>Residual Africa &amp; Middle East</v>
          </cell>
        </row>
        <row r="229">
          <cell r="H229" t="str">
            <v>Residual Asia &amp; Pacific</v>
          </cell>
        </row>
        <row r="230">
          <cell r="H230" t="str">
            <v>Consortium Banks</v>
          </cell>
        </row>
      </sheetData>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sheetData sheetId="26" refreshError="1"/>
      <sheetData sheetId="27" refreshError="1"/>
      <sheetData sheetId="28" refreshError="1"/>
      <sheetData sheetId="29"/>
      <sheetData sheetId="30"/>
      <sheetData sheetId="3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ule1"/>
      <sheetName val="Main_Menu"/>
      <sheetName val="General"/>
      <sheetName val="Codes"/>
      <sheetName val="Form 1"/>
      <sheetName val="Form 2 (R)"/>
      <sheetName val="Form 2A"/>
      <sheetName val="Form 3"/>
      <sheetName val="Form 3C"/>
      <sheetName val="Form 4"/>
      <sheetName val="Form 5"/>
      <sheetName val="Interfinancial"/>
      <sheetName val="Summary"/>
      <sheetName val="Capital Composition"/>
      <sheetName val="ON Balance Sheet"/>
      <sheetName val="OFF Balance Sheet (non-deriv)"/>
      <sheetName val="OFF Balance Sheet (deriv)"/>
      <sheetName val="Operational Risk"/>
      <sheetName val="Assets by Zone"/>
      <sheetName val="Investments"/>
      <sheetName val="Market Loans"/>
      <sheetName val="Large Exposures (R)"/>
      <sheetName val="Summary of Non-Performing (R)"/>
      <sheetName val="Largest Loan Arrears"/>
      <sheetName val="Large Exposures 2"/>
      <sheetName val="Form 3A"/>
      <sheetName val="Form 3B"/>
      <sheetName val="Form 5B"/>
      <sheetName val="Form 6"/>
      <sheetName val="Form 7(R)"/>
      <sheetName val="Form 8"/>
      <sheetName val="Fiduciary Assets(R)"/>
      <sheetName val="Memo Items"/>
      <sheetName val="Maturity Analysis Summary"/>
      <sheetName val="Interest Rate Sensitivity"/>
      <sheetName val="Investment - Currency Type"/>
      <sheetName val="Trading Securities"/>
      <sheetName val="Overall Checks"/>
      <sheetName val="Trigger"/>
      <sheetName val="IRR-General"/>
      <sheetName val="IRR-Specific"/>
      <sheetName val="FX"/>
      <sheetName val="Equity"/>
      <sheetName val="Commodities"/>
      <sheetName val="Interest Rate Options"/>
      <sheetName val="Equity Forex Commodity Options"/>
      <sheetName val="Market Risk Capital Charge"/>
      <sheetName val="F1_FAME"/>
      <sheetName val="Module3"/>
      <sheetName val="Module2"/>
      <sheetName val="F2-FAME (2)"/>
      <sheetName val="F3-FAME-MR"/>
      <sheetName val="Appendix Ratios"/>
      <sheetName val="Interest_Stress"/>
      <sheetName val="Liquditiy"/>
      <sheetName val="Currency Table"/>
    </sheetNames>
    <sheetDataSet>
      <sheetData sheetId="0" refreshError="1"/>
      <sheetData sheetId="1"/>
      <sheetData sheetId="2"/>
      <sheetData sheetId="3">
        <row r="1">
          <cell r="A1" t="str">
            <v>Ansbacher (Bahamas) Ltd.</v>
          </cell>
        </row>
        <row r="2">
          <cell r="A2" t="str">
            <v>Bank of Nova scotia Trust Co. (Bah.) Ltd.</v>
          </cell>
          <cell r="D2" t="str">
            <v>Y</v>
          </cell>
          <cell r="E2" t="str">
            <v>Debt</v>
          </cell>
          <cell r="F2" t="str">
            <v>High</v>
          </cell>
          <cell r="H2" t="str">
            <v>Afghanistan</v>
          </cell>
        </row>
        <row r="3">
          <cell r="A3" t="str">
            <v>Bank of the Bahamas</v>
          </cell>
          <cell r="D3" t="str">
            <v>N</v>
          </cell>
          <cell r="E3" t="str">
            <v>Equity</v>
          </cell>
          <cell r="F3" t="str">
            <v>Medium</v>
          </cell>
          <cell r="H3" t="str">
            <v>Albania</v>
          </cell>
        </row>
        <row r="4">
          <cell r="A4" t="str">
            <v>Bank of the Bahamas Trust Limited</v>
          </cell>
          <cell r="E4" t="str">
            <v>Other</v>
          </cell>
          <cell r="F4" t="str">
            <v>Low</v>
          </cell>
          <cell r="H4" t="str">
            <v>Algeria</v>
          </cell>
        </row>
        <row r="5">
          <cell r="A5" t="str">
            <v>Butterfield Trust (Bahamas) Ltd.</v>
          </cell>
          <cell r="F5" t="str">
            <v>Not Rated</v>
          </cell>
          <cell r="H5" t="str">
            <v>Andorra</v>
          </cell>
        </row>
        <row r="6">
          <cell r="A6" t="str">
            <v>Canadian Imperial Bank of Commerce Trust Co. (Bah.) Ltd.</v>
          </cell>
          <cell r="H6" t="str">
            <v>Angola</v>
          </cell>
        </row>
        <row r="7">
          <cell r="A7" t="str">
            <v>Citibank, N.A.</v>
          </cell>
          <cell r="H7" t="str">
            <v>Anguilla</v>
          </cell>
        </row>
        <row r="8">
          <cell r="A8" t="str">
            <v>Cititrust (Bah.) Ltd.</v>
          </cell>
          <cell r="H8" t="str">
            <v>Antigua</v>
          </cell>
        </row>
        <row r="9">
          <cell r="A9" t="str">
            <v>Commonwealth Bank Limited</v>
          </cell>
          <cell r="H9" t="str">
            <v>Argentina</v>
          </cell>
        </row>
        <row r="10">
          <cell r="A10" t="str">
            <v>Fidelity Bank Bahamas (formerly British American Bank</v>
          </cell>
          <cell r="H10" t="str">
            <v>Armenia</v>
          </cell>
        </row>
        <row r="11">
          <cell r="A11" t="str">
            <v>Royal Fidelity Merchant Bank &amp; Trust Limited</v>
          </cell>
          <cell r="H11" t="str">
            <v>Aruba</v>
          </cell>
        </row>
        <row r="12">
          <cell r="A12" t="str">
            <v>Finance Corporation of the Bahamas</v>
          </cell>
          <cell r="D12" t="str">
            <v>B$</v>
          </cell>
          <cell r="E12" t="str">
            <v>AGRICULTURE</v>
          </cell>
          <cell r="H12" t="str">
            <v>Australia</v>
          </cell>
        </row>
        <row r="13">
          <cell r="A13" t="str">
            <v>Firstcaribbean International Bank</v>
          </cell>
          <cell r="D13" t="str">
            <v>OTHER</v>
          </cell>
          <cell r="E13" t="str">
            <v>FISHERIES</v>
          </cell>
          <cell r="H13" t="str">
            <v>Austria</v>
          </cell>
        </row>
        <row r="14">
          <cell r="A14" t="str">
            <v>Gulf Union Bank</v>
          </cell>
          <cell r="E14" t="str">
            <v>MINING &amp; QUARRYING</v>
          </cell>
          <cell r="H14" t="str">
            <v>Azerbaijan</v>
          </cell>
        </row>
        <row r="15">
          <cell r="A15" t="str">
            <v>J.P. Morgan Trust Co. (Bahamas) Ltd.</v>
          </cell>
          <cell r="E15" t="str">
            <v>MANUFACTURING</v>
          </cell>
          <cell r="H15" t="str">
            <v>Bahamas</v>
          </cell>
        </row>
        <row r="16">
          <cell r="A16" t="str">
            <v>Latin American Investment Bank Bahamas Limited</v>
          </cell>
          <cell r="E16" t="str">
            <v>DISTRIBUTION</v>
          </cell>
          <cell r="H16" t="str">
            <v>Bahrain</v>
          </cell>
        </row>
        <row r="17">
          <cell r="A17" t="str">
            <v>Rhone Trustees (Bahamas) Ltd. formerly (Pictet Overseas Trust Corporation)</v>
          </cell>
          <cell r="E17" t="str">
            <v>TOURISM</v>
          </cell>
          <cell r="H17" t="str">
            <v>Bangladesh</v>
          </cell>
        </row>
        <row r="18">
          <cell r="A18" t="str">
            <v>RBC Royal Bank  (Bahamas) Limited</v>
          </cell>
          <cell r="E18" t="str">
            <v>ENTERTAINMENT &amp; CATERING</v>
          </cell>
          <cell r="H18" t="str">
            <v>Barbados</v>
          </cell>
        </row>
        <row r="19">
          <cell r="A19" t="str">
            <v>Royal Bank of Canada Trust</v>
          </cell>
          <cell r="E19" t="str">
            <v>TRANSPORT</v>
          </cell>
          <cell r="H19" t="str">
            <v>Belgium</v>
          </cell>
        </row>
        <row r="20">
          <cell r="A20" t="str">
            <v>Scotiabank Bahamas Ltd.</v>
          </cell>
          <cell r="E20" t="str">
            <v>PUBLIC CORPORATIONS</v>
          </cell>
          <cell r="H20" t="str">
            <v>Belize</v>
          </cell>
        </row>
        <row r="21">
          <cell r="E21" t="str">
            <v>CONSTRUCTION</v>
          </cell>
          <cell r="H21" t="str">
            <v>Benin</v>
          </cell>
        </row>
        <row r="22">
          <cell r="E22" t="str">
            <v>REAL ESTATE</v>
          </cell>
          <cell r="H22" t="str">
            <v>Bermuda</v>
          </cell>
        </row>
        <row r="23">
          <cell r="E23" t="str">
            <v>RESIDENTIAL MORTGAGES</v>
          </cell>
          <cell r="H23" t="str">
            <v>Bhutan</v>
          </cell>
        </row>
        <row r="24">
          <cell r="E24" t="str">
            <v>GOVERNMENT</v>
          </cell>
          <cell r="H24" t="str">
            <v>Bolivia</v>
          </cell>
        </row>
        <row r="25">
          <cell r="E25" t="str">
            <v>PUBLIC FINANCIAL INSTITUTIONS</v>
          </cell>
          <cell r="H25" t="str">
            <v>Bosnia &amp; Herzegovina</v>
          </cell>
        </row>
        <row r="26">
          <cell r="E26" t="str">
            <v>PRIVATE FINANCIAL INSTITUTIONS</v>
          </cell>
          <cell r="H26" t="str">
            <v>Botswana</v>
          </cell>
        </row>
        <row r="27">
          <cell r="E27" t="str">
            <v>PROFESSIONAL &amp; OTHER SERVICES</v>
          </cell>
          <cell r="H27" t="str">
            <v>Brazil</v>
          </cell>
        </row>
        <row r="28">
          <cell r="E28" t="str">
            <v>PERSONAL</v>
          </cell>
          <cell r="H28" t="str">
            <v>British Virgin Islands</v>
          </cell>
        </row>
        <row r="29">
          <cell r="E29" t="str">
            <v>MISCELLANEOUS</v>
          </cell>
          <cell r="H29" t="str">
            <v>Brunei Darussalam</v>
          </cell>
        </row>
        <row r="30">
          <cell r="H30" t="str">
            <v>Bulgaria</v>
          </cell>
        </row>
        <row r="31">
          <cell r="H31" t="str">
            <v>Burkina Faso (formerly Upper Volta)</v>
          </cell>
        </row>
        <row r="32">
          <cell r="H32" t="str">
            <v>Burundi</v>
          </cell>
        </row>
        <row r="33">
          <cell r="H33" t="str">
            <v>Cambodia (formerly Kampuchea)</v>
          </cell>
        </row>
        <row r="34">
          <cell r="H34" t="str">
            <v>Canton &amp; Enderbury Islands</v>
          </cell>
        </row>
        <row r="35">
          <cell r="H35" t="str">
            <v>Cape Verde</v>
          </cell>
        </row>
        <row r="36">
          <cell r="H36" t="str">
            <v>Cayman Islands</v>
          </cell>
        </row>
        <row r="37">
          <cell r="H37" t="str">
            <v>Central African Republic</v>
          </cell>
        </row>
        <row r="38">
          <cell r="H38" t="str">
            <v>Chad</v>
          </cell>
        </row>
        <row r="39">
          <cell r="H39" t="str">
            <v>Chile</v>
          </cell>
        </row>
        <row r="40">
          <cell r="H40" t="str">
            <v>China, People's Republic</v>
          </cell>
        </row>
        <row r="41">
          <cell r="H41" t="str">
            <v>Colombia</v>
          </cell>
        </row>
        <row r="42">
          <cell r="H42" t="str">
            <v>Comoros</v>
          </cell>
        </row>
        <row r="43">
          <cell r="H43" t="str">
            <v>Congo</v>
          </cell>
        </row>
        <row r="44">
          <cell r="H44" t="str">
            <v>Congo, Democratic Republic (formerly Zaire)</v>
          </cell>
        </row>
        <row r="45">
          <cell r="H45" t="str">
            <v>Costa Rica</v>
          </cell>
        </row>
        <row r="46">
          <cell r="H46" t="str">
            <v>Cote d'Ivoire</v>
          </cell>
        </row>
        <row r="47">
          <cell r="H47" t="str">
            <v>Croatia</v>
          </cell>
        </row>
        <row r="48">
          <cell r="H48" t="str">
            <v>Cuba</v>
          </cell>
        </row>
        <row r="49">
          <cell r="H49" t="str">
            <v>Cyprus</v>
          </cell>
        </row>
        <row r="50">
          <cell r="H50" t="str">
            <v>Czech Republic</v>
          </cell>
        </row>
        <row r="51">
          <cell r="H51" t="str">
            <v>Czechoslovakia, former</v>
          </cell>
        </row>
        <row r="52">
          <cell r="H52" t="str">
            <v>Denmark</v>
          </cell>
        </row>
        <row r="53">
          <cell r="H53" t="str">
            <v>Djibouti</v>
          </cell>
        </row>
        <row r="54">
          <cell r="H54" t="str">
            <v>Dominica</v>
          </cell>
        </row>
        <row r="55">
          <cell r="H55" t="str">
            <v>Dominican Republic</v>
          </cell>
        </row>
        <row r="56">
          <cell r="H56" t="str">
            <v>Ecuador</v>
          </cell>
        </row>
        <row r="57">
          <cell r="H57" t="str">
            <v>Egypt</v>
          </cell>
        </row>
        <row r="58">
          <cell r="H58" t="str">
            <v>El Salvador</v>
          </cell>
        </row>
        <row r="59">
          <cell r="H59" t="str">
            <v>Equatorial Guinea</v>
          </cell>
        </row>
        <row r="60">
          <cell r="H60" t="str">
            <v>Eritrea</v>
          </cell>
        </row>
        <row r="61">
          <cell r="H61" t="str">
            <v>Estonia</v>
          </cell>
        </row>
        <row r="62">
          <cell r="H62" t="str">
            <v>Ethiopia</v>
          </cell>
        </row>
        <row r="63">
          <cell r="H63" t="str">
            <v>Falkland Islands</v>
          </cell>
        </row>
        <row r="64">
          <cell r="H64" t="str">
            <v>Faroe Islands</v>
          </cell>
        </row>
        <row r="65">
          <cell r="H65" t="str">
            <v>Fiji</v>
          </cell>
        </row>
        <row r="66">
          <cell r="H66" t="str">
            <v>Finland</v>
          </cell>
        </row>
        <row r="67">
          <cell r="H67" t="str">
            <v>France</v>
          </cell>
        </row>
        <row r="68">
          <cell r="H68" t="str">
            <v>French Guiana</v>
          </cell>
        </row>
        <row r="69">
          <cell r="H69" t="str">
            <v>French Polynesia</v>
          </cell>
        </row>
        <row r="70">
          <cell r="H70" t="str">
            <v>Gabon</v>
          </cell>
        </row>
        <row r="71">
          <cell r="H71" t="str">
            <v>Gambia</v>
          </cell>
        </row>
        <row r="72">
          <cell r="H72" t="str">
            <v>Georgia</v>
          </cell>
        </row>
        <row r="73">
          <cell r="H73" t="str">
            <v>Germany, Federal Republic of</v>
          </cell>
        </row>
        <row r="74">
          <cell r="H74" t="str">
            <v>Ghana</v>
          </cell>
        </row>
        <row r="75">
          <cell r="H75" t="str">
            <v>Gibraltar</v>
          </cell>
        </row>
        <row r="76">
          <cell r="H76" t="str">
            <v>Greece</v>
          </cell>
        </row>
        <row r="77">
          <cell r="H77" t="str">
            <v>Greenland</v>
          </cell>
        </row>
        <row r="78">
          <cell r="H78" t="str">
            <v>Grenada</v>
          </cell>
        </row>
        <row r="79">
          <cell r="H79" t="str">
            <v>Guadeloupe</v>
          </cell>
        </row>
        <row r="80">
          <cell r="H80" t="str">
            <v>Guatemala</v>
          </cell>
        </row>
        <row r="81">
          <cell r="H81" t="str">
            <v>Guernsey</v>
          </cell>
        </row>
        <row r="82">
          <cell r="H82" t="str">
            <v>Guinea</v>
          </cell>
        </row>
        <row r="83">
          <cell r="H83" t="str">
            <v>Guinea-Bissau</v>
          </cell>
        </row>
        <row r="84">
          <cell r="H84" t="str">
            <v>Guyana</v>
          </cell>
        </row>
        <row r="85">
          <cell r="H85" t="str">
            <v>Haiti</v>
          </cell>
        </row>
        <row r="86">
          <cell r="H86" t="str">
            <v>Honduras</v>
          </cell>
        </row>
        <row r="87">
          <cell r="H87" t="str">
            <v>Hong Kong</v>
          </cell>
        </row>
        <row r="88">
          <cell r="H88" t="str">
            <v>Hungary</v>
          </cell>
        </row>
        <row r="89">
          <cell r="H89" t="str">
            <v>Iceland</v>
          </cell>
        </row>
        <row r="90">
          <cell r="H90" t="str">
            <v>India</v>
          </cell>
        </row>
        <row r="91">
          <cell r="H91" t="str">
            <v>Indonesia</v>
          </cell>
        </row>
        <row r="92">
          <cell r="H92" t="str">
            <v>Iran</v>
          </cell>
        </row>
        <row r="93">
          <cell r="H93" t="str">
            <v>Iraq</v>
          </cell>
        </row>
        <row r="94">
          <cell r="H94" t="str">
            <v>Ireland</v>
          </cell>
        </row>
        <row r="95">
          <cell r="H95" t="str">
            <v>Isle of Man</v>
          </cell>
        </row>
        <row r="96">
          <cell r="H96" t="str">
            <v>Israel</v>
          </cell>
        </row>
        <row r="97">
          <cell r="H97" t="str">
            <v>Italy</v>
          </cell>
        </row>
        <row r="98">
          <cell r="H98" t="str">
            <v>Jamaica</v>
          </cell>
        </row>
        <row r="99">
          <cell r="H99" t="str">
            <v>Japan</v>
          </cell>
        </row>
        <row r="100">
          <cell r="H100" t="str">
            <v>Jersey</v>
          </cell>
        </row>
        <row r="101">
          <cell r="H101" t="str">
            <v>Jordan</v>
          </cell>
        </row>
        <row r="102">
          <cell r="H102" t="str">
            <v>Kazakhstan</v>
          </cell>
        </row>
        <row r="103">
          <cell r="H103" t="str">
            <v>Kenya</v>
          </cell>
        </row>
        <row r="104">
          <cell r="H104" t="str">
            <v>Kiribati (formerly Gilbert Islands)</v>
          </cell>
        </row>
        <row r="105">
          <cell r="H105" t="str">
            <v>Korea North, Democratic People's Republic of</v>
          </cell>
        </row>
        <row r="106">
          <cell r="H106" t="str">
            <v>Korea South, Republic of</v>
          </cell>
        </row>
        <row r="107">
          <cell r="H107" t="str">
            <v>Kuwait</v>
          </cell>
        </row>
        <row r="108">
          <cell r="H108" t="str">
            <v>Kyrgystan</v>
          </cell>
        </row>
        <row r="109">
          <cell r="H109" t="str">
            <v>Lao P.D. Republic</v>
          </cell>
        </row>
        <row r="110">
          <cell r="H110" t="str">
            <v>Latvia</v>
          </cell>
        </row>
        <row r="111">
          <cell r="H111" t="str">
            <v>Lebanon</v>
          </cell>
        </row>
        <row r="112">
          <cell r="H112" t="str">
            <v>Lesotho</v>
          </cell>
        </row>
        <row r="113">
          <cell r="H113" t="str">
            <v>Liberia</v>
          </cell>
        </row>
        <row r="114">
          <cell r="H114" t="str">
            <v>Libyan Arab Jamahiriya</v>
          </cell>
        </row>
        <row r="115">
          <cell r="H115" t="str">
            <v>Liechtenstein</v>
          </cell>
        </row>
        <row r="116">
          <cell r="H116" t="str">
            <v>Lithuania</v>
          </cell>
        </row>
        <row r="117">
          <cell r="H117" t="str">
            <v>Luxembourg</v>
          </cell>
        </row>
        <row r="118">
          <cell r="H118" t="str">
            <v>Macao</v>
          </cell>
        </row>
        <row r="119">
          <cell r="H119" t="str">
            <v>Macedonia</v>
          </cell>
        </row>
        <row r="120">
          <cell r="H120" t="str">
            <v>Madagascar (Malagasy Republic)</v>
          </cell>
        </row>
        <row r="121">
          <cell r="H121" t="str">
            <v>Malawi</v>
          </cell>
        </row>
        <row r="122">
          <cell r="H122" t="str">
            <v>Malaysia</v>
          </cell>
        </row>
        <row r="123">
          <cell r="H123" t="str">
            <v>Maldives</v>
          </cell>
        </row>
        <row r="124">
          <cell r="H124" t="str">
            <v>Mali</v>
          </cell>
        </row>
        <row r="125">
          <cell r="H125" t="str">
            <v>Malta</v>
          </cell>
        </row>
        <row r="126">
          <cell r="H126" t="str">
            <v>Martinique</v>
          </cell>
        </row>
        <row r="127">
          <cell r="H127" t="str">
            <v>Mauritania</v>
          </cell>
        </row>
        <row r="128">
          <cell r="H128" t="str">
            <v>Mauritius</v>
          </cell>
        </row>
        <row r="129">
          <cell r="H129" t="str">
            <v>Mexico</v>
          </cell>
        </row>
        <row r="130">
          <cell r="H130" t="str">
            <v>Moldova</v>
          </cell>
        </row>
        <row r="131">
          <cell r="H131" t="str">
            <v>Monaco</v>
          </cell>
        </row>
        <row r="132">
          <cell r="H132" t="str">
            <v>Mongolia</v>
          </cell>
        </row>
        <row r="133">
          <cell r="H133" t="str">
            <v>Montserrat</v>
          </cell>
        </row>
        <row r="134">
          <cell r="H134" t="str">
            <v>Morocco</v>
          </cell>
        </row>
        <row r="135">
          <cell r="H135" t="str">
            <v>Mozambique</v>
          </cell>
        </row>
        <row r="136">
          <cell r="H136" t="str">
            <v>Myanmar, Union of (formerly Burma)</v>
          </cell>
        </row>
        <row r="137">
          <cell r="H137" t="str">
            <v>Namibia</v>
          </cell>
        </row>
        <row r="138">
          <cell r="H138" t="str">
            <v>Nauru</v>
          </cell>
        </row>
        <row r="139">
          <cell r="H139" t="str">
            <v>Nepal</v>
          </cell>
        </row>
        <row r="140">
          <cell r="H140" t="str">
            <v>Netherlands</v>
          </cell>
        </row>
        <row r="141">
          <cell r="H141" t="str">
            <v>Netherlands Antilles</v>
          </cell>
        </row>
        <row r="142">
          <cell r="H142" t="str">
            <v>New Caledonia</v>
          </cell>
        </row>
        <row r="143">
          <cell r="H143" t="str">
            <v>New Zealand</v>
          </cell>
        </row>
        <row r="144">
          <cell r="H144" t="str">
            <v>Nicaragua</v>
          </cell>
        </row>
        <row r="145">
          <cell r="H145" t="str">
            <v>Niger</v>
          </cell>
        </row>
        <row r="146">
          <cell r="H146" t="str">
            <v>Nigeria</v>
          </cell>
        </row>
        <row r="147">
          <cell r="H147" t="str">
            <v>Norway</v>
          </cell>
        </row>
        <row r="148">
          <cell r="H148" t="str">
            <v>Oman</v>
          </cell>
        </row>
        <row r="149">
          <cell r="H149" t="str">
            <v>Pakistan</v>
          </cell>
        </row>
        <row r="150">
          <cell r="H150" t="str">
            <v>Palestinian Autonomy</v>
          </cell>
        </row>
        <row r="151">
          <cell r="H151" t="str">
            <v>Panama</v>
          </cell>
        </row>
        <row r="152">
          <cell r="H152" t="str">
            <v>Papua New Guinea</v>
          </cell>
        </row>
        <row r="153">
          <cell r="H153" t="str">
            <v>Paraguay</v>
          </cell>
        </row>
        <row r="154">
          <cell r="H154" t="str">
            <v>Peru</v>
          </cell>
        </row>
        <row r="155">
          <cell r="H155" t="str">
            <v>Philippines</v>
          </cell>
        </row>
        <row r="156">
          <cell r="H156" t="str">
            <v>Pitcairn Islands</v>
          </cell>
        </row>
        <row r="157">
          <cell r="H157" t="str">
            <v>Poland</v>
          </cell>
        </row>
        <row r="158">
          <cell r="H158" t="str">
            <v>Portugal</v>
          </cell>
        </row>
        <row r="159">
          <cell r="H159" t="str">
            <v>Qatar</v>
          </cell>
        </row>
        <row r="160">
          <cell r="H160" t="str">
            <v>Reunion</v>
          </cell>
        </row>
        <row r="161">
          <cell r="H161" t="str">
            <v>Romania</v>
          </cell>
        </row>
        <row r="162">
          <cell r="H162" t="str">
            <v>Russia</v>
          </cell>
        </row>
        <row r="163">
          <cell r="H163" t="str">
            <v>Rwanda</v>
          </cell>
        </row>
        <row r="164">
          <cell r="H164" t="str">
            <v>San Marino</v>
          </cell>
        </row>
        <row r="165">
          <cell r="H165" t="str">
            <v>Sao Tome &amp; Principe</v>
          </cell>
        </row>
        <row r="166">
          <cell r="H166" t="str">
            <v>Saudi Arabia</v>
          </cell>
        </row>
        <row r="167">
          <cell r="H167" t="str">
            <v>Senegal</v>
          </cell>
        </row>
        <row r="168">
          <cell r="H168" t="str">
            <v>Seychelles</v>
          </cell>
        </row>
        <row r="169">
          <cell r="H169" t="str">
            <v>Sierra Leone</v>
          </cell>
        </row>
        <row r="170">
          <cell r="H170" t="str">
            <v>Singapore</v>
          </cell>
        </row>
        <row r="171">
          <cell r="H171" t="str">
            <v>Slovakia</v>
          </cell>
        </row>
        <row r="172">
          <cell r="H172" t="str">
            <v>Slovenia</v>
          </cell>
        </row>
        <row r="173">
          <cell r="H173" t="str">
            <v>Solomon Islands</v>
          </cell>
        </row>
        <row r="174">
          <cell r="H174" t="str">
            <v>Somalia</v>
          </cell>
        </row>
        <row r="175">
          <cell r="H175" t="str">
            <v>South Africa</v>
          </cell>
        </row>
        <row r="176">
          <cell r="H176" t="str">
            <v>Spain</v>
          </cell>
        </row>
        <row r="177">
          <cell r="H177" t="str">
            <v>Sri Lanka</v>
          </cell>
        </row>
        <row r="178">
          <cell r="H178" t="str">
            <v>St. Helena</v>
          </cell>
        </row>
        <row r="179">
          <cell r="H179" t="str">
            <v>St. Kitts Nevis</v>
          </cell>
        </row>
        <row r="180">
          <cell r="H180" t="str">
            <v>St. Lucia</v>
          </cell>
        </row>
        <row r="181">
          <cell r="H181" t="str">
            <v>St. Pierre &amp; Miguelon</v>
          </cell>
        </row>
        <row r="182">
          <cell r="H182" t="str">
            <v>St. Vincent &amp; The Grenadines</v>
          </cell>
        </row>
        <row r="183">
          <cell r="H183" t="str">
            <v>Sudan</v>
          </cell>
        </row>
        <row r="184">
          <cell r="H184" t="str">
            <v>Suriname</v>
          </cell>
        </row>
        <row r="185">
          <cell r="H185" t="str">
            <v>Swaziland</v>
          </cell>
        </row>
        <row r="186">
          <cell r="H186" t="str">
            <v>Sweden</v>
          </cell>
        </row>
        <row r="187">
          <cell r="H187" t="str">
            <v>Switzerland</v>
          </cell>
        </row>
        <row r="188">
          <cell r="H188" t="str">
            <v>Syria Arab Republic</v>
          </cell>
        </row>
        <row r="189">
          <cell r="H189" t="str">
            <v>Taiwan</v>
          </cell>
        </row>
        <row r="190">
          <cell r="H190" t="str">
            <v>Tajikistan</v>
          </cell>
        </row>
        <row r="191">
          <cell r="H191" t="str">
            <v>Tanzania, United Republic of</v>
          </cell>
        </row>
        <row r="192">
          <cell r="H192" t="str">
            <v>Thailand</v>
          </cell>
        </row>
        <row r="193">
          <cell r="H193" t="str">
            <v>Togo</v>
          </cell>
        </row>
        <row r="194">
          <cell r="H194" t="str">
            <v>Tonga</v>
          </cell>
        </row>
        <row r="195">
          <cell r="H195" t="str">
            <v>Trinidad &amp; Tobago</v>
          </cell>
        </row>
        <row r="196">
          <cell r="H196" t="str">
            <v>Tunisia</v>
          </cell>
        </row>
        <row r="197">
          <cell r="H197" t="str">
            <v>Turkey</v>
          </cell>
        </row>
        <row r="198">
          <cell r="H198" t="str">
            <v>Turkmenistan</v>
          </cell>
        </row>
        <row r="199">
          <cell r="H199" t="str">
            <v>Turks &amp; Caicos</v>
          </cell>
        </row>
        <row r="200">
          <cell r="H200" t="str">
            <v>Tuvalu (formerly the Ellice Islands)</v>
          </cell>
        </row>
        <row r="201">
          <cell r="H201" t="str">
            <v>Uganda</v>
          </cell>
        </row>
        <row r="202">
          <cell r="H202" t="str">
            <v xml:space="preserve">Ukraine </v>
          </cell>
        </row>
        <row r="203">
          <cell r="H203" t="str">
            <v>United Arab Emirates (including Dubai, Abu Dhabi)</v>
          </cell>
        </row>
        <row r="204">
          <cell r="H204" t="str">
            <v>United Kingdom (excluding Guernsey, Isle of Man and Jersey)</v>
          </cell>
        </row>
        <row r="205">
          <cell r="H205" t="str">
            <v>United Kingdom (including Guernsey, Isle of Man and Jersey)</v>
          </cell>
        </row>
        <row r="206">
          <cell r="H206" t="str">
            <v>United States</v>
          </cell>
        </row>
        <row r="207">
          <cell r="H207" t="str">
            <v>Uruguay</v>
          </cell>
        </row>
        <row r="208">
          <cell r="H208" t="str">
            <v>US Pacific Islands</v>
          </cell>
        </row>
        <row r="209">
          <cell r="H209" t="str">
            <v>US Virgin Islands</v>
          </cell>
        </row>
        <row r="210">
          <cell r="H210" t="str">
            <v>Uzbekistan</v>
          </cell>
        </row>
        <row r="211">
          <cell r="H211" t="str">
            <v>Vanuatu</v>
          </cell>
        </row>
        <row r="212">
          <cell r="H212" t="str">
            <v>Vatican City State (Holy See)</v>
          </cell>
        </row>
        <row r="213">
          <cell r="H213" t="str">
            <v>Venezuela</v>
          </cell>
        </row>
        <row r="214">
          <cell r="H214" t="str">
            <v>Vietnam</v>
          </cell>
        </row>
        <row r="215">
          <cell r="H215" t="str">
            <v>Wallis &amp; Futuna Islands</v>
          </cell>
        </row>
        <row r="216">
          <cell r="H216" t="str">
            <v>Western Sahara</v>
          </cell>
        </row>
        <row r="217">
          <cell r="H217" t="str">
            <v>Western Samoa</v>
          </cell>
        </row>
        <row r="218">
          <cell r="H218" t="str">
            <v>Yemen, The Republic of</v>
          </cell>
        </row>
        <row r="219">
          <cell r="H219" t="str">
            <v>Yugoslavia, former</v>
          </cell>
        </row>
        <row r="220">
          <cell r="H220" t="str">
            <v>Zaire</v>
          </cell>
        </row>
        <row r="221">
          <cell r="H221" t="str">
            <v>Zambia</v>
          </cell>
        </row>
        <row r="222">
          <cell r="H222" t="str">
            <v>Zimbabwe</v>
          </cell>
        </row>
        <row r="223">
          <cell r="H223" t="str">
            <v>Residual former Czechoslovakia</v>
          </cell>
        </row>
        <row r="224">
          <cell r="H224" t="str">
            <v>Residual former Soviet Union</v>
          </cell>
        </row>
        <row r="225">
          <cell r="H225" t="str">
            <v>Residual former Yugoslavia</v>
          </cell>
        </row>
        <row r="226">
          <cell r="H226" t="str">
            <v>Residual Europe (including IBEC and IIB)</v>
          </cell>
        </row>
        <row r="227">
          <cell r="H227" t="str">
            <v>Residual Latin America &amp; Caribbean area</v>
          </cell>
        </row>
        <row r="228">
          <cell r="H228" t="str">
            <v>Residual Africa &amp; Middle East</v>
          </cell>
        </row>
        <row r="229">
          <cell r="H229" t="str">
            <v>Residual Asia &amp; Pacific</v>
          </cell>
        </row>
        <row r="230">
          <cell r="H230" t="str">
            <v>Consortium Banks</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refreshError="1"/>
      <sheetData sheetId="49" refreshError="1"/>
      <sheetData sheetId="50"/>
      <sheetData sheetId="51"/>
      <sheetData sheetId="52"/>
      <sheetData sheetId="53"/>
      <sheetData sheetId="54"/>
      <sheetData sheetId="5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ule1"/>
      <sheetName val="Main_Menu"/>
      <sheetName val="General"/>
      <sheetName val="Codes"/>
      <sheetName val="Form 1"/>
      <sheetName val="Form 2"/>
      <sheetName val="Form 2A"/>
      <sheetName val="Form 3"/>
      <sheetName val="Form 3C"/>
      <sheetName val="Form 4"/>
      <sheetName val="Form 5"/>
      <sheetName val="Interfinancial"/>
      <sheetName val="Capital Adequacy"/>
      <sheetName val="Assets by Zone"/>
      <sheetName val="Investments"/>
      <sheetName val="Market Loans"/>
      <sheetName val="Large Exposures"/>
      <sheetName val="Summary of Non-Performing"/>
      <sheetName val="Sectoral Exposures"/>
      <sheetName val="Largest Loan Arrears"/>
      <sheetName val="Large Exposures 2"/>
      <sheetName val="Form 3A"/>
      <sheetName val="Form 3B"/>
      <sheetName val="Form 5B"/>
      <sheetName val="Form 6"/>
      <sheetName val="Form 7"/>
      <sheetName val="Form 8"/>
      <sheetName val="Fiduciary Assets"/>
      <sheetName val="Memo Items"/>
      <sheetName val="Maturity Analysis Summary"/>
      <sheetName val="Interest Rate Sensitivity"/>
      <sheetName val="Investment - Currency Type"/>
      <sheetName val="Trading Securities"/>
      <sheetName val="Overall Checks"/>
      <sheetName val="Trigger"/>
      <sheetName val="IRR-General"/>
      <sheetName val="FX"/>
      <sheetName val="IRR-Specific"/>
      <sheetName val="Equity"/>
      <sheetName val="Commodities"/>
      <sheetName val="Interest Rate Options"/>
      <sheetName val="Equity Forex Commodity Options"/>
      <sheetName val="Market Risk Capital Charge"/>
      <sheetName val="F1_FAME"/>
      <sheetName val="Module3"/>
      <sheetName val="Module2"/>
      <sheetName val="F2-FAME (2)"/>
      <sheetName val="F3-FAME-MR"/>
      <sheetName val="Appendix Ratios"/>
      <sheetName val="Interest_Stress"/>
      <sheetName val="Liquditiy"/>
      <sheetName val="Sheet1"/>
      <sheetName val="Currency Table"/>
      <sheetName val="Sheet2"/>
    </sheetNames>
    <sheetDataSet>
      <sheetData sheetId="0" refreshError="1"/>
      <sheetData sheetId="1"/>
      <sheetData sheetId="2"/>
      <sheetData sheetId="3">
        <row r="2">
          <cell r="D2" t="str">
            <v>Y</v>
          </cell>
          <cell r="F2" t="str">
            <v>High</v>
          </cell>
          <cell r="H2" t="str">
            <v>Afghanistan</v>
          </cell>
        </row>
        <row r="3">
          <cell r="D3" t="str">
            <v>N</v>
          </cell>
          <cell r="F3" t="str">
            <v>Medium</v>
          </cell>
          <cell r="H3" t="str">
            <v>Albania</v>
          </cell>
        </row>
        <row r="4">
          <cell r="F4" t="str">
            <v>Low</v>
          </cell>
          <cell r="H4" t="str">
            <v>Algeria</v>
          </cell>
        </row>
        <row r="5">
          <cell r="F5" t="str">
            <v>Not Rated</v>
          </cell>
          <cell r="H5" t="str">
            <v>Andorra</v>
          </cell>
        </row>
        <row r="6">
          <cell r="H6" t="str">
            <v>Angola</v>
          </cell>
        </row>
        <row r="7">
          <cell r="H7" t="str">
            <v>Anguilla</v>
          </cell>
        </row>
        <row r="8">
          <cell r="H8" t="str">
            <v>Antigua</v>
          </cell>
        </row>
        <row r="9">
          <cell r="H9" t="str">
            <v>Argentina</v>
          </cell>
        </row>
        <row r="10">
          <cell r="H10" t="str">
            <v>Armenia</v>
          </cell>
        </row>
        <row r="11">
          <cell r="H11" t="str">
            <v>Aruba</v>
          </cell>
        </row>
        <row r="12">
          <cell r="D12" t="str">
            <v>B$</v>
          </cell>
          <cell r="E12" t="str">
            <v>AGRICULTURE</v>
          </cell>
          <cell r="H12" t="str">
            <v>Australia</v>
          </cell>
        </row>
        <row r="13">
          <cell r="D13" t="str">
            <v>OTHER</v>
          </cell>
          <cell r="E13" t="str">
            <v>FISHERIES</v>
          </cell>
          <cell r="H13" t="str">
            <v>Austria</v>
          </cell>
        </row>
        <row r="14">
          <cell r="E14" t="str">
            <v>MINING &amp; QUARRYING</v>
          </cell>
          <cell r="H14" t="str">
            <v>Azerbaijan</v>
          </cell>
        </row>
        <row r="15">
          <cell r="E15" t="str">
            <v>MANUFACTURING</v>
          </cell>
          <cell r="H15" t="str">
            <v>Bahamas</v>
          </cell>
        </row>
        <row r="16">
          <cell r="E16" t="str">
            <v>DISTRIBUTION</v>
          </cell>
          <cell r="H16" t="str">
            <v>Bahrain</v>
          </cell>
        </row>
        <row r="17">
          <cell r="E17" t="str">
            <v>TOURISM</v>
          </cell>
          <cell r="H17" t="str">
            <v>Bangladesh</v>
          </cell>
        </row>
        <row r="18">
          <cell r="E18" t="str">
            <v>ENTERTAINMENT &amp; CATERING</v>
          </cell>
          <cell r="H18" t="str">
            <v>Barbados</v>
          </cell>
        </row>
        <row r="19">
          <cell r="E19" t="str">
            <v>TRANSPORT</v>
          </cell>
          <cell r="H19" t="str">
            <v>Belgium</v>
          </cell>
        </row>
        <row r="20">
          <cell r="E20" t="str">
            <v>PUBLIC CORPORATIONS</v>
          </cell>
          <cell r="H20" t="str">
            <v>Belize</v>
          </cell>
        </row>
        <row r="21">
          <cell r="E21" t="str">
            <v>CONSTRUCTION</v>
          </cell>
          <cell r="H21" t="str">
            <v>Benin</v>
          </cell>
        </row>
        <row r="22">
          <cell r="E22" t="str">
            <v>REAL ESTATE</v>
          </cell>
          <cell r="H22" t="str">
            <v>Bermuda</v>
          </cell>
        </row>
        <row r="23">
          <cell r="E23" t="str">
            <v>RESIDENTIAL MORTGAGES</v>
          </cell>
          <cell r="H23" t="str">
            <v>Bhutan</v>
          </cell>
        </row>
        <row r="24">
          <cell r="E24" t="str">
            <v>GOVERNMENT</v>
          </cell>
          <cell r="H24" t="str">
            <v>Bolivia</v>
          </cell>
        </row>
        <row r="25">
          <cell r="E25" t="str">
            <v>PUBLIC FINANCIAL INSTITUTIONS</v>
          </cell>
          <cell r="H25" t="str">
            <v>Bosnia &amp; Herzegovina</v>
          </cell>
        </row>
        <row r="26">
          <cell r="E26" t="str">
            <v>PRIVATE FINANCIAL INSTITUTIONS</v>
          </cell>
          <cell r="H26" t="str">
            <v>Botswana</v>
          </cell>
        </row>
        <row r="27">
          <cell r="E27" t="str">
            <v>PROFESSIONAL &amp; OTHER SERVICES</v>
          </cell>
          <cell r="H27" t="str">
            <v>Brazil</v>
          </cell>
        </row>
        <row r="28">
          <cell r="E28" t="str">
            <v>PERSONAL</v>
          </cell>
          <cell r="H28" t="str">
            <v>British Virgin Islands</v>
          </cell>
        </row>
        <row r="29">
          <cell r="E29" t="str">
            <v>MISCELLANEOUS</v>
          </cell>
          <cell r="H29" t="str">
            <v>Brunei Darussalam</v>
          </cell>
        </row>
        <row r="30">
          <cell r="H30" t="str">
            <v>Bulgaria</v>
          </cell>
        </row>
        <row r="31">
          <cell r="H31" t="str">
            <v>Burkina Faso (formerly Upper Volta)</v>
          </cell>
        </row>
        <row r="32">
          <cell r="H32" t="str">
            <v>Burundi</v>
          </cell>
        </row>
        <row r="33">
          <cell r="H33" t="str">
            <v>Cambodia (formerly Kampuchea)</v>
          </cell>
        </row>
        <row r="34">
          <cell r="H34" t="str">
            <v>Canton &amp; Enderbury Islands</v>
          </cell>
        </row>
        <row r="35">
          <cell r="H35" t="str">
            <v>Cape Verde</v>
          </cell>
        </row>
        <row r="36">
          <cell r="H36" t="str">
            <v>Cayman Islands</v>
          </cell>
        </row>
        <row r="37">
          <cell r="H37" t="str">
            <v>Central African Republic</v>
          </cell>
        </row>
        <row r="38">
          <cell r="H38" t="str">
            <v>Chad</v>
          </cell>
        </row>
        <row r="39">
          <cell r="H39" t="str">
            <v>Chile</v>
          </cell>
        </row>
        <row r="40">
          <cell r="H40" t="str">
            <v>China, People's Republic</v>
          </cell>
        </row>
        <row r="41">
          <cell r="H41" t="str">
            <v>Colombia</v>
          </cell>
        </row>
        <row r="42">
          <cell r="H42" t="str">
            <v>Comoros</v>
          </cell>
        </row>
        <row r="43">
          <cell r="H43" t="str">
            <v>Congo</v>
          </cell>
        </row>
        <row r="44">
          <cell r="H44" t="str">
            <v>Congo, Democratic Republic (formerly Zaire)</v>
          </cell>
        </row>
        <row r="45">
          <cell r="H45" t="str">
            <v>Costa Rica</v>
          </cell>
        </row>
        <row r="46">
          <cell r="H46" t="str">
            <v>Cote d'Ivoire</v>
          </cell>
        </row>
        <row r="47">
          <cell r="H47" t="str">
            <v>Croatia</v>
          </cell>
        </row>
        <row r="48">
          <cell r="H48" t="str">
            <v>Cuba</v>
          </cell>
        </row>
        <row r="49">
          <cell r="H49" t="str">
            <v>Cyprus</v>
          </cell>
        </row>
        <row r="50">
          <cell r="H50" t="str">
            <v>Czech Republic</v>
          </cell>
        </row>
        <row r="51">
          <cell r="H51" t="str">
            <v>Czechoslovakia, former</v>
          </cell>
        </row>
        <row r="52">
          <cell r="H52" t="str">
            <v>Denmark</v>
          </cell>
        </row>
        <row r="53">
          <cell r="H53" t="str">
            <v>Djibouti</v>
          </cell>
        </row>
        <row r="54">
          <cell r="H54" t="str">
            <v>Dominica</v>
          </cell>
        </row>
        <row r="55">
          <cell r="H55" t="str">
            <v>Dominican Republic</v>
          </cell>
        </row>
        <row r="56">
          <cell r="H56" t="str">
            <v>Ecuador</v>
          </cell>
        </row>
        <row r="57">
          <cell r="H57" t="str">
            <v>Egypt</v>
          </cell>
        </row>
        <row r="58">
          <cell r="H58" t="str">
            <v>El Salvador</v>
          </cell>
        </row>
        <row r="59">
          <cell r="H59" t="str">
            <v>Equatorial Guinea</v>
          </cell>
        </row>
        <row r="60">
          <cell r="H60" t="str">
            <v>Eritrea</v>
          </cell>
        </row>
        <row r="61">
          <cell r="H61" t="str">
            <v>Estonia</v>
          </cell>
        </row>
        <row r="62">
          <cell r="H62" t="str">
            <v>Ethiopia</v>
          </cell>
        </row>
        <row r="63">
          <cell r="H63" t="str">
            <v>Falkland Islands</v>
          </cell>
        </row>
        <row r="64">
          <cell r="H64" t="str">
            <v>Faroe Islands</v>
          </cell>
        </row>
        <row r="65">
          <cell r="H65" t="str">
            <v>Fiji</v>
          </cell>
        </row>
        <row r="66">
          <cell r="H66" t="str">
            <v>Finland</v>
          </cell>
        </row>
        <row r="67">
          <cell r="H67" t="str">
            <v>France</v>
          </cell>
        </row>
        <row r="68">
          <cell r="H68" t="str">
            <v>French Guiana</v>
          </cell>
        </row>
        <row r="69">
          <cell r="H69" t="str">
            <v>French Polynesia</v>
          </cell>
        </row>
        <row r="70">
          <cell r="H70" t="str">
            <v>Gabon</v>
          </cell>
        </row>
        <row r="71">
          <cell r="H71" t="str">
            <v>Gambia</v>
          </cell>
        </row>
        <row r="72">
          <cell r="H72" t="str">
            <v>Georgia</v>
          </cell>
        </row>
        <row r="73">
          <cell r="H73" t="str">
            <v>Germany, Federal Republic of</v>
          </cell>
        </row>
        <row r="74">
          <cell r="H74" t="str">
            <v>Ghana</v>
          </cell>
        </row>
        <row r="75">
          <cell r="H75" t="str">
            <v>Gibraltar</v>
          </cell>
        </row>
        <row r="76">
          <cell r="H76" t="str">
            <v>Greece</v>
          </cell>
        </row>
        <row r="77">
          <cell r="H77" t="str">
            <v>Greenland</v>
          </cell>
        </row>
        <row r="78">
          <cell r="H78" t="str">
            <v>Grenada</v>
          </cell>
        </row>
        <row r="79">
          <cell r="H79" t="str">
            <v>Guadeloupe</v>
          </cell>
        </row>
        <row r="80">
          <cell r="H80" t="str">
            <v>Guatemala</v>
          </cell>
        </row>
        <row r="81">
          <cell r="H81" t="str">
            <v>Guernsey</v>
          </cell>
        </row>
        <row r="82">
          <cell r="H82" t="str">
            <v>Guinea</v>
          </cell>
        </row>
        <row r="83">
          <cell r="H83" t="str">
            <v>Guinea-Bissau</v>
          </cell>
        </row>
        <row r="84">
          <cell r="H84" t="str">
            <v>Guyana</v>
          </cell>
        </row>
        <row r="85">
          <cell r="H85" t="str">
            <v>Haiti</v>
          </cell>
        </row>
        <row r="86">
          <cell r="H86" t="str">
            <v>Honduras</v>
          </cell>
        </row>
        <row r="87">
          <cell r="H87" t="str">
            <v>Hong Kong</v>
          </cell>
        </row>
        <row r="88">
          <cell r="H88" t="str">
            <v>Hungary</v>
          </cell>
        </row>
        <row r="89">
          <cell r="H89" t="str">
            <v>Iceland</v>
          </cell>
        </row>
        <row r="90">
          <cell r="H90" t="str">
            <v>India</v>
          </cell>
        </row>
        <row r="91">
          <cell r="H91" t="str">
            <v>Indonesia</v>
          </cell>
        </row>
        <row r="92">
          <cell r="H92" t="str">
            <v>Iran</v>
          </cell>
        </row>
        <row r="93">
          <cell r="H93" t="str">
            <v>Iraq</v>
          </cell>
        </row>
        <row r="94">
          <cell r="H94" t="str">
            <v>Ireland</v>
          </cell>
        </row>
        <row r="95">
          <cell r="H95" t="str">
            <v>Isle of Man</v>
          </cell>
        </row>
        <row r="96">
          <cell r="H96" t="str">
            <v>Israel</v>
          </cell>
        </row>
        <row r="97">
          <cell r="H97" t="str">
            <v>Italy</v>
          </cell>
        </row>
        <row r="98">
          <cell r="H98" t="str">
            <v>Jamaica</v>
          </cell>
        </row>
        <row r="99">
          <cell r="H99" t="str">
            <v>Japan</v>
          </cell>
        </row>
        <row r="100">
          <cell r="H100" t="str">
            <v>Jersey</v>
          </cell>
        </row>
        <row r="101">
          <cell r="H101" t="str">
            <v>Jordan</v>
          </cell>
        </row>
        <row r="102">
          <cell r="H102" t="str">
            <v>Kazakhstan</v>
          </cell>
        </row>
        <row r="103">
          <cell r="H103" t="str">
            <v>Kenya</v>
          </cell>
        </row>
        <row r="104">
          <cell r="H104" t="str">
            <v>Kiribati (formerly Gilbert Islands)</v>
          </cell>
        </row>
        <row r="105">
          <cell r="H105" t="str">
            <v>Korea North, Democratic People's Republic of</v>
          </cell>
        </row>
        <row r="106">
          <cell r="H106" t="str">
            <v>Korea South, Republic of</v>
          </cell>
        </row>
        <row r="107">
          <cell r="H107" t="str">
            <v>Kuwait</v>
          </cell>
        </row>
        <row r="108">
          <cell r="H108" t="str">
            <v>Kyrgystan</v>
          </cell>
        </row>
        <row r="109">
          <cell r="H109" t="str">
            <v>Lao P.D. Republic</v>
          </cell>
        </row>
        <row r="110">
          <cell r="H110" t="str">
            <v>Latvia</v>
          </cell>
        </row>
        <row r="111">
          <cell r="H111" t="str">
            <v>Lebanon</v>
          </cell>
        </row>
        <row r="112">
          <cell r="H112" t="str">
            <v>Lesotho</v>
          </cell>
        </row>
        <row r="113">
          <cell r="H113" t="str">
            <v>Liberia</v>
          </cell>
        </row>
        <row r="114">
          <cell r="H114" t="str">
            <v>Libyan Arab Jamahiriya</v>
          </cell>
        </row>
        <row r="115">
          <cell r="H115" t="str">
            <v>Liechtenstein</v>
          </cell>
        </row>
        <row r="116">
          <cell r="H116" t="str">
            <v>Lithuania</v>
          </cell>
        </row>
        <row r="117">
          <cell r="H117" t="str">
            <v>Luxembourg</v>
          </cell>
        </row>
        <row r="118">
          <cell r="H118" t="str">
            <v>Macao</v>
          </cell>
        </row>
        <row r="119">
          <cell r="H119" t="str">
            <v>Macedonia</v>
          </cell>
        </row>
        <row r="120">
          <cell r="H120" t="str">
            <v>Madagascar (Malagasy Republic)</v>
          </cell>
        </row>
        <row r="121">
          <cell r="H121" t="str">
            <v>Malawi</v>
          </cell>
        </row>
        <row r="122">
          <cell r="H122" t="str">
            <v>Malaysia</v>
          </cell>
        </row>
        <row r="123">
          <cell r="H123" t="str">
            <v>Maldives</v>
          </cell>
        </row>
        <row r="124">
          <cell r="H124" t="str">
            <v>Mali</v>
          </cell>
        </row>
        <row r="125">
          <cell r="H125" t="str">
            <v>Malta</v>
          </cell>
        </row>
        <row r="126">
          <cell r="H126" t="str">
            <v>Martinique</v>
          </cell>
        </row>
        <row r="127">
          <cell r="H127" t="str">
            <v>Mauritania</v>
          </cell>
        </row>
        <row r="128">
          <cell r="H128" t="str">
            <v>Mauritius</v>
          </cell>
        </row>
        <row r="129">
          <cell r="H129" t="str">
            <v>Mexico</v>
          </cell>
        </row>
        <row r="130">
          <cell r="H130" t="str">
            <v>Moldova</v>
          </cell>
        </row>
        <row r="131">
          <cell r="H131" t="str">
            <v>Monaco</v>
          </cell>
        </row>
        <row r="132">
          <cell r="H132" t="str">
            <v>Mongolia</v>
          </cell>
        </row>
        <row r="133">
          <cell r="H133" t="str">
            <v>Montserrat</v>
          </cell>
        </row>
        <row r="134">
          <cell r="H134" t="str">
            <v>Morocco</v>
          </cell>
        </row>
        <row r="135">
          <cell r="H135" t="str">
            <v>Mozambique</v>
          </cell>
        </row>
        <row r="136">
          <cell r="H136" t="str">
            <v>Myanmar, Union of (formerly Burma)</v>
          </cell>
        </row>
        <row r="137">
          <cell r="H137" t="str">
            <v>Namibia</v>
          </cell>
        </row>
        <row r="138">
          <cell r="H138" t="str">
            <v>Nauru</v>
          </cell>
        </row>
        <row r="139">
          <cell r="H139" t="str">
            <v>Nepal</v>
          </cell>
        </row>
        <row r="140">
          <cell r="H140" t="str">
            <v>Netherlands</v>
          </cell>
        </row>
        <row r="141">
          <cell r="H141" t="str">
            <v>Netherlands Antilles</v>
          </cell>
        </row>
        <row r="142">
          <cell r="H142" t="str">
            <v>New Caledonia</v>
          </cell>
        </row>
        <row r="143">
          <cell r="H143" t="str">
            <v>New Zealand</v>
          </cell>
        </row>
        <row r="144">
          <cell r="H144" t="str">
            <v>Nicaragua</v>
          </cell>
        </row>
        <row r="145">
          <cell r="H145" t="str">
            <v>Niger</v>
          </cell>
        </row>
        <row r="146">
          <cell r="H146" t="str">
            <v>Nigeria</v>
          </cell>
        </row>
        <row r="147">
          <cell r="H147" t="str">
            <v>Norway</v>
          </cell>
        </row>
        <row r="148">
          <cell r="H148" t="str">
            <v>Oman</v>
          </cell>
        </row>
        <row r="149">
          <cell r="H149" t="str">
            <v>Pakistan</v>
          </cell>
        </row>
        <row r="150">
          <cell r="H150" t="str">
            <v>Palestinian Autonomy</v>
          </cell>
        </row>
        <row r="151">
          <cell r="H151" t="str">
            <v>Panama</v>
          </cell>
        </row>
        <row r="152">
          <cell r="H152" t="str">
            <v>Papua New Guinea</v>
          </cell>
        </row>
        <row r="153">
          <cell r="H153" t="str">
            <v>Paraguay</v>
          </cell>
        </row>
        <row r="154">
          <cell r="H154" t="str">
            <v>Peru</v>
          </cell>
        </row>
        <row r="155">
          <cell r="H155" t="str">
            <v>Philippines</v>
          </cell>
        </row>
        <row r="156">
          <cell r="H156" t="str">
            <v>Pitcairn Islands</v>
          </cell>
        </row>
        <row r="157">
          <cell r="H157" t="str">
            <v>Poland</v>
          </cell>
        </row>
        <row r="158">
          <cell r="H158" t="str">
            <v>Portugal</v>
          </cell>
        </row>
        <row r="159">
          <cell r="H159" t="str">
            <v>Qatar</v>
          </cell>
        </row>
        <row r="160">
          <cell r="H160" t="str">
            <v>Reunion</v>
          </cell>
        </row>
        <row r="161">
          <cell r="H161" t="str">
            <v>Romania</v>
          </cell>
        </row>
        <row r="162">
          <cell r="H162" t="str">
            <v>Russia</v>
          </cell>
        </row>
        <row r="163">
          <cell r="H163" t="str">
            <v>Rwanda</v>
          </cell>
        </row>
        <row r="164">
          <cell r="H164" t="str">
            <v>San Marino</v>
          </cell>
        </row>
        <row r="165">
          <cell r="H165" t="str">
            <v>Sao Tome &amp; Principe</v>
          </cell>
        </row>
        <row r="166">
          <cell r="H166" t="str">
            <v>Saudi Arabia</v>
          </cell>
        </row>
        <row r="167">
          <cell r="H167" t="str">
            <v>Senegal</v>
          </cell>
        </row>
        <row r="168">
          <cell r="H168" t="str">
            <v>Seychelles</v>
          </cell>
        </row>
        <row r="169">
          <cell r="H169" t="str">
            <v>Sierra Leone</v>
          </cell>
        </row>
        <row r="170">
          <cell r="H170" t="str">
            <v>Singapore</v>
          </cell>
        </row>
        <row r="171">
          <cell r="H171" t="str">
            <v>Slovakia</v>
          </cell>
        </row>
        <row r="172">
          <cell r="H172" t="str">
            <v>Slovenia</v>
          </cell>
        </row>
        <row r="173">
          <cell r="H173" t="str">
            <v>Solomon Islands</v>
          </cell>
        </row>
        <row r="174">
          <cell r="H174" t="str">
            <v>Somalia</v>
          </cell>
        </row>
        <row r="175">
          <cell r="H175" t="str">
            <v>South Africa</v>
          </cell>
        </row>
        <row r="176">
          <cell r="H176" t="str">
            <v>Spain</v>
          </cell>
        </row>
        <row r="177">
          <cell r="H177" t="str">
            <v>Sri Lanka</v>
          </cell>
        </row>
        <row r="178">
          <cell r="H178" t="str">
            <v>St. Helena</v>
          </cell>
        </row>
        <row r="179">
          <cell r="H179" t="str">
            <v>St. Kitts Nevis</v>
          </cell>
        </row>
        <row r="180">
          <cell r="H180" t="str">
            <v>St. Lucia</v>
          </cell>
        </row>
        <row r="181">
          <cell r="H181" t="str">
            <v>St. Pierre &amp; Miguelon</v>
          </cell>
        </row>
        <row r="182">
          <cell r="H182" t="str">
            <v>St. Vincent &amp; The Grenadines</v>
          </cell>
        </row>
        <row r="183">
          <cell r="H183" t="str">
            <v>Sudan</v>
          </cell>
        </row>
        <row r="184">
          <cell r="H184" t="str">
            <v>Suriname</v>
          </cell>
        </row>
        <row r="185">
          <cell r="H185" t="str">
            <v>Swaziland</v>
          </cell>
        </row>
        <row r="186">
          <cell r="H186" t="str">
            <v>Sweden</v>
          </cell>
        </row>
        <row r="187">
          <cell r="H187" t="str">
            <v>Switzerland</v>
          </cell>
        </row>
        <row r="188">
          <cell r="H188" t="str">
            <v>Syria Arab Republic</v>
          </cell>
        </row>
        <row r="189">
          <cell r="H189" t="str">
            <v>Taiwan</v>
          </cell>
        </row>
        <row r="190">
          <cell r="H190" t="str">
            <v>Tajikistan</v>
          </cell>
        </row>
        <row r="191">
          <cell r="H191" t="str">
            <v>Tanzania, United Republic of</v>
          </cell>
        </row>
        <row r="192">
          <cell r="H192" t="str">
            <v>Thailand</v>
          </cell>
        </row>
        <row r="193">
          <cell r="H193" t="str">
            <v>Togo</v>
          </cell>
        </row>
        <row r="194">
          <cell r="H194" t="str">
            <v>Tonga</v>
          </cell>
        </row>
        <row r="195">
          <cell r="H195" t="str">
            <v>Trinidad &amp; Tobago</v>
          </cell>
        </row>
        <row r="196">
          <cell r="H196" t="str">
            <v>Tunisia</v>
          </cell>
        </row>
        <row r="197">
          <cell r="H197" t="str">
            <v>Turkey</v>
          </cell>
        </row>
        <row r="198">
          <cell r="H198" t="str">
            <v>Turkmenistan</v>
          </cell>
        </row>
        <row r="199">
          <cell r="H199" t="str">
            <v>Turks &amp; Caicos</v>
          </cell>
        </row>
        <row r="200">
          <cell r="H200" t="str">
            <v>Tuvalu (formerly the Ellice Islands)</v>
          </cell>
        </row>
        <row r="201">
          <cell r="H201" t="str">
            <v>Uganda</v>
          </cell>
        </row>
        <row r="202">
          <cell r="H202" t="str">
            <v xml:space="preserve">Ukraine </v>
          </cell>
        </row>
        <row r="203">
          <cell r="H203" t="str">
            <v>United Arab Emirates (including Dubai, Abu Dhabi)</v>
          </cell>
        </row>
        <row r="204">
          <cell r="H204" t="str">
            <v>United Kingdom (excluding Guernsey, Isle of Man and Jersey)</v>
          </cell>
        </row>
        <row r="205">
          <cell r="H205" t="str">
            <v>United Kingdom (including Guernsey, Isle of Man and Jersey)</v>
          </cell>
        </row>
        <row r="206">
          <cell r="H206" t="str">
            <v>United States</v>
          </cell>
        </row>
        <row r="207">
          <cell r="H207" t="str">
            <v>Uruguay</v>
          </cell>
        </row>
        <row r="208">
          <cell r="H208" t="str">
            <v>US Pacific Islands</v>
          </cell>
        </row>
        <row r="209">
          <cell r="H209" t="str">
            <v>US Virgin Islands</v>
          </cell>
        </row>
        <row r="210">
          <cell r="H210" t="str">
            <v>Uzbekistan</v>
          </cell>
        </row>
        <row r="211">
          <cell r="H211" t="str">
            <v>Vanuatu</v>
          </cell>
        </row>
        <row r="212">
          <cell r="H212" t="str">
            <v>Vatican City State (Holy See)</v>
          </cell>
        </row>
        <row r="213">
          <cell r="H213" t="str">
            <v>Venezuela</v>
          </cell>
        </row>
        <row r="214">
          <cell r="H214" t="str">
            <v>Vietnam</v>
          </cell>
        </row>
        <row r="215">
          <cell r="H215" t="str">
            <v>Wallis &amp; Futuna Islands</v>
          </cell>
        </row>
        <row r="216">
          <cell r="H216" t="str">
            <v>Western Sahara</v>
          </cell>
        </row>
        <row r="217">
          <cell r="H217" t="str">
            <v>Western Samoa</v>
          </cell>
        </row>
        <row r="218">
          <cell r="H218" t="str">
            <v>Yemen, The Republic of</v>
          </cell>
        </row>
        <row r="219">
          <cell r="H219" t="str">
            <v>Yugoslavia, former</v>
          </cell>
        </row>
        <row r="220">
          <cell r="H220" t="str">
            <v>Zaire</v>
          </cell>
        </row>
        <row r="221">
          <cell r="H221" t="str">
            <v>Zambia</v>
          </cell>
        </row>
        <row r="222">
          <cell r="H222" t="str">
            <v>Zimbabwe</v>
          </cell>
        </row>
        <row r="223">
          <cell r="H223" t="str">
            <v>Residual former Czechoslovakia</v>
          </cell>
        </row>
        <row r="224">
          <cell r="H224" t="str">
            <v>Residual former Soviet Union</v>
          </cell>
        </row>
        <row r="225">
          <cell r="H225" t="str">
            <v>Residual former Yugoslavia</v>
          </cell>
        </row>
        <row r="226">
          <cell r="H226" t="str">
            <v>Residual Europe (including IBEC and IIB)</v>
          </cell>
        </row>
        <row r="227">
          <cell r="H227" t="str">
            <v>Residual Latin America &amp; Caribbean area</v>
          </cell>
        </row>
        <row r="228">
          <cell r="H228" t="str">
            <v>Residual Africa &amp; Middle East</v>
          </cell>
        </row>
        <row r="229">
          <cell r="H229" t="str">
            <v>Residual Asia &amp; Pacific</v>
          </cell>
        </row>
        <row r="230">
          <cell r="H230" t="str">
            <v>Consortium Banks</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efreshError="1"/>
      <sheetData sheetId="45" refreshError="1"/>
      <sheetData sheetId="46"/>
      <sheetData sheetId="47"/>
      <sheetData sheetId="48"/>
      <sheetData sheetId="49"/>
      <sheetData sheetId="50"/>
      <sheetData sheetId="51"/>
      <sheetData sheetId="52"/>
      <sheetData sheetId="53"/>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ule1"/>
      <sheetName val="Main_Menu"/>
      <sheetName val="General"/>
      <sheetName val="Codes"/>
      <sheetName val="Form 1"/>
      <sheetName val="Form 2"/>
      <sheetName val="Form 2A"/>
      <sheetName val="Form 3"/>
      <sheetName val="Form 3C"/>
      <sheetName val="Form 4"/>
      <sheetName val="Form 5"/>
      <sheetName val="Interfinancial"/>
      <sheetName val="Capital Adequacy"/>
      <sheetName val="Assets by Zone"/>
      <sheetName val="Investments"/>
      <sheetName val="Market Loans"/>
      <sheetName val="Large Exposures"/>
      <sheetName val="Summary of Non-Performing"/>
      <sheetName val="Sectoral Exposures"/>
      <sheetName val="Largest Loan Arrears"/>
      <sheetName val="Large Exposures 2"/>
      <sheetName val="Form 3A"/>
      <sheetName val="Form 3B"/>
      <sheetName val="Form 5B"/>
      <sheetName val="Form 6"/>
      <sheetName val="Form 7"/>
      <sheetName val="Form 8"/>
      <sheetName val="Fiduciary Assets"/>
      <sheetName val="Memo Items"/>
      <sheetName val="Maturity Analysis Summary"/>
      <sheetName val="Interest Rate Sensitivity"/>
      <sheetName val="Investment - Currency Type"/>
      <sheetName val="Trading Securities"/>
      <sheetName val="Overall Checks"/>
      <sheetName val="Trigger"/>
      <sheetName val="IRR-General"/>
      <sheetName val="FX"/>
      <sheetName val="IRR-Specific"/>
      <sheetName val="Equity"/>
      <sheetName val="Commodities"/>
      <sheetName val="Interest Rate Options"/>
      <sheetName val="Equity Forex Commodity Options"/>
      <sheetName val="Market Risk Capital Charge"/>
      <sheetName val="F1_FAME"/>
      <sheetName val="Module3"/>
      <sheetName val="Module2"/>
      <sheetName val="F2-FAME (2)"/>
      <sheetName val="F3-FAME-MR"/>
      <sheetName val="Appendix Ratios"/>
      <sheetName val="Interest_Stress"/>
      <sheetName val="Liquditiy"/>
      <sheetName val="Currency Table"/>
    </sheetNames>
    <sheetDataSet>
      <sheetData sheetId="0" refreshError="1"/>
      <sheetData sheetId="1" refreshError="1"/>
      <sheetData sheetId="2"/>
      <sheetData sheetId="3">
        <row r="2">
          <cell r="D2" t="str">
            <v>Y</v>
          </cell>
          <cell r="E2" t="str">
            <v>Debt</v>
          </cell>
          <cell r="F2" t="str">
            <v>High</v>
          </cell>
        </row>
        <row r="3">
          <cell r="D3" t="str">
            <v>N</v>
          </cell>
          <cell r="E3" t="str">
            <v>Equity</v>
          </cell>
          <cell r="F3" t="str">
            <v>Medium</v>
          </cell>
        </row>
        <row r="4">
          <cell r="E4" t="str">
            <v>Other</v>
          </cell>
          <cell r="F4" t="str">
            <v>Low</v>
          </cell>
        </row>
        <row r="5">
          <cell r="F5" t="str">
            <v>Not Rated</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D_Main"/>
      <sheetName val="BSD_General"/>
      <sheetName val="BSDI"/>
      <sheetName val="Off_Sheet_Items"/>
      <sheetName val="Derivative_Instruments"/>
      <sheetName val="Other_Derivatives"/>
      <sheetName val="BSDII"/>
      <sheetName val="BSD II B"/>
      <sheetName val="Cap_Adequacy"/>
      <sheetName val="BSD_Memo_Item"/>
      <sheetName val="Large_Exposures1"/>
      <sheetName val="Large_Exposures2"/>
      <sheetName val="Market_Loans"/>
      <sheetName val="Security_Investments"/>
      <sheetName val="Investments 2"/>
      <sheetName val="Loans_Other_Assets"/>
      <sheetName val="BSD_Norms"/>
      <sheetName val="Fiduciary Assets "/>
      <sheetName val="Comments"/>
      <sheetName val="Appendix_1_BSD_Risk_Assess"/>
      <sheetName val="Appendix_2_Formulae"/>
      <sheetName val="QRS_2_DB"/>
      <sheetName val="Crosschecks"/>
      <sheetName val="Sheet1"/>
      <sheetName val="#REF"/>
    </sheetNames>
    <sheetDataSet>
      <sheetData sheetId="0"/>
      <sheetData sheetId="1"/>
      <sheetData sheetId="2">
        <row r="14">
          <cell r="C14">
            <v>9.1</v>
          </cell>
        </row>
        <row r="15">
          <cell r="C15">
            <v>9.1999999999999993</v>
          </cell>
        </row>
        <row r="16">
          <cell r="C16">
            <v>9.3000000000000007</v>
          </cell>
        </row>
        <row r="17">
          <cell r="C17">
            <v>9.4</v>
          </cell>
        </row>
        <row r="19">
          <cell r="C19">
            <v>10.1</v>
          </cell>
        </row>
        <row r="20">
          <cell r="C20">
            <v>10.199999999999999</v>
          </cell>
        </row>
        <row r="21">
          <cell r="C21">
            <v>10.3</v>
          </cell>
        </row>
        <row r="23">
          <cell r="C23">
            <v>11.1</v>
          </cell>
        </row>
        <row r="24">
          <cell r="C24">
            <v>11.2</v>
          </cell>
        </row>
        <row r="25">
          <cell r="C25">
            <v>11.3</v>
          </cell>
        </row>
        <row r="26">
          <cell r="C26">
            <v>11.4</v>
          </cell>
        </row>
        <row r="27">
          <cell r="C27">
            <v>11.5</v>
          </cell>
        </row>
        <row r="28">
          <cell r="C28">
            <v>11.6</v>
          </cell>
        </row>
        <row r="29">
          <cell r="C29" t="str">
            <v>(For countries included in Zone A and B, please see Annex I)</v>
          </cell>
        </row>
        <row r="32">
          <cell r="C32">
            <v>13.1</v>
          </cell>
        </row>
        <row r="35">
          <cell r="C35" t="str">
            <v>Market Value</v>
          </cell>
        </row>
        <row r="36">
          <cell r="C36">
            <v>13.2</v>
          </cell>
        </row>
        <row r="42">
          <cell r="C42">
            <v>15.1</v>
          </cell>
        </row>
        <row r="43">
          <cell r="C43">
            <v>15.2</v>
          </cell>
        </row>
        <row r="44">
          <cell r="C44">
            <v>15.3</v>
          </cell>
        </row>
        <row r="45">
          <cell r="C45">
            <v>15.4</v>
          </cell>
        </row>
        <row r="46">
          <cell r="C46">
            <v>15.5</v>
          </cell>
        </row>
        <row r="47">
          <cell r="C47">
            <v>15.6</v>
          </cell>
        </row>
        <row r="52">
          <cell r="C52">
            <v>17.100000000000001</v>
          </cell>
        </row>
        <row r="53">
          <cell r="C53">
            <v>17.2</v>
          </cell>
        </row>
        <row r="54">
          <cell r="C54">
            <v>17.3</v>
          </cell>
        </row>
        <row r="55">
          <cell r="C55">
            <v>17.399999999999999</v>
          </cell>
        </row>
        <row r="60">
          <cell r="C60">
            <v>1.1000000000000001</v>
          </cell>
        </row>
        <row r="61">
          <cell r="C61">
            <v>1.2</v>
          </cell>
        </row>
        <row r="62">
          <cell r="C62">
            <v>1.3</v>
          </cell>
        </row>
        <row r="63">
          <cell r="C63">
            <v>1.4</v>
          </cell>
        </row>
        <row r="64">
          <cell r="C64">
            <v>1.5</v>
          </cell>
        </row>
        <row r="67">
          <cell r="C67">
            <v>3.1</v>
          </cell>
        </row>
        <row r="70">
          <cell r="C70">
            <v>3.2</v>
          </cell>
        </row>
        <row r="72">
          <cell r="C72">
            <v>4.0999999999999996</v>
          </cell>
        </row>
        <row r="75">
          <cell r="C75">
            <v>4.2</v>
          </cell>
        </row>
        <row r="77">
          <cell r="C77">
            <v>5.0999999999999996</v>
          </cell>
        </row>
        <row r="78">
          <cell r="C78">
            <v>5.2</v>
          </cell>
        </row>
        <row r="80">
          <cell r="C80">
            <v>6.1</v>
          </cell>
        </row>
        <row r="81">
          <cell r="C81">
            <v>6.2</v>
          </cell>
        </row>
        <row r="82">
          <cell r="C82">
            <v>6.3</v>
          </cell>
        </row>
        <row r="83">
          <cell r="C83">
            <v>6.4</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D_Main"/>
      <sheetName val="BSD_General"/>
      <sheetName val="BSDI"/>
      <sheetName val="Off_Sheet_Items"/>
      <sheetName val="Derivative_Instruments"/>
      <sheetName val="Other_Derivatives"/>
      <sheetName val="BSDII"/>
      <sheetName val="BSD II B"/>
      <sheetName val="Cap_Adequacy"/>
      <sheetName val="BSD_Memo_Item"/>
      <sheetName val="Large_Exposures1"/>
      <sheetName val="Large_Exposures2"/>
      <sheetName val="Market_Loans"/>
      <sheetName val="Security_Investments"/>
      <sheetName val="Investments 2"/>
      <sheetName val="Loans_Other_Assets"/>
      <sheetName val="BSD_Norms"/>
      <sheetName val="Fiduciary Assets "/>
      <sheetName val="Comments"/>
      <sheetName val="Appendix_1_BSD_Risk_Assess"/>
      <sheetName val="Appendix_2_Formulae"/>
      <sheetName val="QRS_2_DB"/>
      <sheetName val="Crosschecks"/>
      <sheetName val="Sheet1"/>
      <sheetName val="#REF"/>
    </sheetNames>
    <sheetDataSet>
      <sheetData sheetId="0" refreshError="1"/>
      <sheetData sheetId="1" refreshError="1"/>
      <sheetData sheetId="2" refreshError="1">
        <row r="14">
          <cell r="C14">
            <v>9.1</v>
          </cell>
        </row>
        <row r="15">
          <cell r="C15">
            <v>9.1999999999999993</v>
          </cell>
        </row>
        <row r="16">
          <cell r="C16">
            <v>9.3000000000000007</v>
          </cell>
        </row>
        <row r="17">
          <cell r="C17">
            <v>9.4</v>
          </cell>
        </row>
        <row r="19">
          <cell r="C19">
            <v>10.1</v>
          </cell>
        </row>
        <row r="20">
          <cell r="C20">
            <v>10.199999999999999</v>
          </cell>
        </row>
        <row r="21">
          <cell r="C21">
            <v>10.3</v>
          </cell>
        </row>
        <row r="23">
          <cell r="C23">
            <v>11.1</v>
          </cell>
        </row>
        <row r="24">
          <cell r="C24">
            <v>11.2</v>
          </cell>
        </row>
        <row r="25">
          <cell r="C25">
            <v>11.3</v>
          </cell>
        </row>
        <row r="26">
          <cell r="C26">
            <v>11.4</v>
          </cell>
        </row>
        <row r="27">
          <cell r="C27">
            <v>11.5</v>
          </cell>
        </row>
        <row r="28">
          <cell r="C28">
            <v>11.6</v>
          </cell>
        </row>
        <row r="29">
          <cell r="C29" t="str">
            <v>(For countries included in Zone A and B, please see Annex I)</v>
          </cell>
        </row>
        <row r="32">
          <cell r="C32">
            <v>13.1</v>
          </cell>
        </row>
        <row r="35">
          <cell r="C35" t="str">
            <v>Market Value</v>
          </cell>
        </row>
        <row r="36">
          <cell r="C36">
            <v>13.2</v>
          </cell>
        </row>
        <row r="42">
          <cell r="C42">
            <v>15.1</v>
          </cell>
        </row>
        <row r="43">
          <cell r="C43">
            <v>15.2</v>
          </cell>
        </row>
        <row r="44">
          <cell r="C44">
            <v>15.3</v>
          </cell>
        </row>
        <row r="45">
          <cell r="C45">
            <v>15.4</v>
          </cell>
        </row>
        <row r="46">
          <cell r="C46">
            <v>15.5</v>
          </cell>
        </row>
        <row r="47">
          <cell r="C47">
            <v>15.6</v>
          </cell>
        </row>
        <row r="52">
          <cell r="C52">
            <v>17.100000000000001</v>
          </cell>
        </row>
        <row r="53">
          <cell r="C53">
            <v>17.2</v>
          </cell>
        </row>
        <row r="54">
          <cell r="C54">
            <v>17.3</v>
          </cell>
        </row>
        <row r="55">
          <cell r="C55">
            <v>17.399999999999999</v>
          </cell>
        </row>
        <row r="60">
          <cell r="C60">
            <v>1.1000000000000001</v>
          </cell>
        </row>
        <row r="61">
          <cell r="C61">
            <v>1.2</v>
          </cell>
        </row>
        <row r="62">
          <cell r="C62">
            <v>1.3</v>
          </cell>
        </row>
        <row r="63">
          <cell r="C63">
            <v>1.4</v>
          </cell>
        </row>
        <row r="64">
          <cell r="C64">
            <v>1.5</v>
          </cell>
        </row>
        <row r="67">
          <cell r="C67">
            <v>3.1</v>
          </cell>
        </row>
        <row r="70">
          <cell r="C70">
            <v>3.2</v>
          </cell>
        </row>
        <row r="72">
          <cell r="C72">
            <v>4.0999999999999996</v>
          </cell>
        </row>
        <row r="75">
          <cell r="C75">
            <v>4.2</v>
          </cell>
        </row>
        <row r="77">
          <cell r="C77">
            <v>5.0999999999999996</v>
          </cell>
        </row>
        <row r="78">
          <cell r="C78">
            <v>5.2</v>
          </cell>
        </row>
        <row r="80">
          <cell r="C80">
            <v>6.1</v>
          </cell>
        </row>
        <row r="81">
          <cell r="C81">
            <v>6.2</v>
          </cell>
        </row>
        <row r="82">
          <cell r="C82">
            <v>6.3</v>
          </cell>
        </row>
        <row r="83">
          <cell r="C83">
            <v>6.4</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tables/table1.xml><?xml version="1.0" encoding="utf-8"?>
<table xmlns="http://schemas.openxmlformats.org/spreadsheetml/2006/main" id="1" name="Table3" displayName="Table3" ref="A1:D65532" totalsRowShown="0" headerRowDxfId="3">
  <autoFilter ref="A1:D65532"/>
  <tableColumns count="4">
    <tableColumn id="1" name="Enumeration *"/>
    <tableColumn id="2" name="Key *"/>
    <tableColumn id="3" name="Label *"/>
    <tableColumn id="5" name="Parent Key"/>
  </tableColumns>
  <tableStyleInfo name="TableStyleLight10" showFirstColumn="0" showLastColumn="0" showRowStripes="1" showColumnStripes="0"/>
</table>
</file>

<file path=xl/tables/table2.xml><?xml version="1.0" encoding="utf-8"?>
<table xmlns="http://schemas.openxmlformats.org/spreadsheetml/2006/main" id="2" name="Table331" displayName="Table331" ref="A1:D65532" totalsRowShown="0" headerRowDxfId="2">
  <autoFilter ref="A1:D65532"/>
  <tableColumns count="4">
    <tableColumn id="1" name="Enumeration *"/>
    <tableColumn id="2" name="Key *"/>
    <tableColumn id="3" name="Label *"/>
    <tableColumn id="5" name="Parent Key"/>
  </tableColumns>
  <tableStyleInfo name="TableStyleLight10" showFirstColumn="0" showLastColumn="0" showRowStripes="1" showColumnStripes="0"/>
</table>
</file>

<file path=xl/tables/table3.xml><?xml version="1.0" encoding="utf-8"?>
<table xmlns="http://schemas.openxmlformats.org/spreadsheetml/2006/main" id="3" name="Table33135474865666768" displayName="Table33135474865666768" ref="A1:IV65534" totalsRowShown="0" headerRowDxfId="1">
  <autoFilter ref="A1:IV65534"/>
  <tableColumns count="256">
    <tableColumn id="1" name="Enumeration *"/>
    <tableColumn id="2" name="Key *"/>
    <tableColumn id="3" name="Label *"/>
    <tableColumn id="5" name="Parent Key"/>
    <tableColumn id="4" name="Column1"/>
    <tableColumn id="6" name="Column2"/>
    <tableColumn id="7" name="Column3"/>
    <tableColumn id="8" name="Column4"/>
    <tableColumn id="9" name="Column5"/>
    <tableColumn id="10" name="Column6"/>
    <tableColumn id="11" name="Column7"/>
    <tableColumn id="12" name="Column8"/>
    <tableColumn id="13" name="Column9"/>
    <tableColumn id="14" name="Column10"/>
    <tableColumn id="15" name="Column11"/>
    <tableColumn id="16" name="Column12"/>
    <tableColumn id="17" name="Column13"/>
    <tableColumn id="18" name="Column14"/>
    <tableColumn id="19" name="Column15"/>
    <tableColumn id="20" name="Column16"/>
    <tableColumn id="21" name="Column17"/>
    <tableColumn id="22" name="Column18"/>
    <tableColumn id="23" name="Column19"/>
    <tableColumn id="24" name="Column20"/>
    <tableColumn id="25" name="Column21"/>
    <tableColumn id="26" name="Column22"/>
    <tableColumn id="27" name="Column23"/>
    <tableColumn id="28" name="Column24"/>
    <tableColumn id="29" name="Column25"/>
    <tableColumn id="30" name="Column26"/>
    <tableColumn id="31" name="Column27"/>
    <tableColumn id="32" name="Column28"/>
    <tableColumn id="33" name="Column29"/>
    <tableColumn id="34" name="Column30"/>
    <tableColumn id="35" name="Column31"/>
    <tableColumn id="36" name="Column32"/>
    <tableColumn id="37" name="Column33"/>
    <tableColumn id="38" name="Column34"/>
    <tableColumn id="39" name="Column35"/>
    <tableColumn id="40" name="Column36"/>
    <tableColumn id="41" name="Column37"/>
    <tableColumn id="42" name="Column38"/>
    <tableColumn id="43" name="Column39"/>
    <tableColumn id="44" name="Column40"/>
    <tableColumn id="45" name="Column41"/>
    <tableColumn id="46" name="Column42"/>
    <tableColumn id="47" name="Column43"/>
    <tableColumn id="48" name="Column44"/>
    <tableColumn id="49" name="Column45"/>
    <tableColumn id="50" name="Column46"/>
    <tableColumn id="51" name="Column47"/>
    <tableColumn id="52" name="Column48"/>
    <tableColumn id="53" name="Column49"/>
    <tableColumn id="54" name="Column50"/>
    <tableColumn id="55" name="Column51"/>
    <tableColumn id="56" name="Column52"/>
    <tableColumn id="57" name="Column53"/>
    <tableColumn id="58" name="Column54"/>
    <tableColumn id="59" name="Column55"/>
    <tableColumn id="60" name="Column56"/>
    <tableColumn id="61" name="Column57"/>
    <tableColumn id="62" name="Column58"/>
    <tableColumn id="63" name="Column59"/>
    <tableColumn id="64" name="Column60"/>
    <tableColumn id="65" name="Column61"/>
    <tableColumn id="66" name="Column62"/>
    <tableColumn id="67" name="Column63"/>
    <tableColumn id="68" name="Column64"/>
    <tableColumn id="69" name="Column65"/>
    <tableColumn id="70" name="Column66"/>
    <tableColumn id="71" name="Column67"/>
    <tableColumn id="72" name="Column68"/>
    <tableColumn id="73" name="Column69"/>
    <tableColumn id="74" name="Column70"/>
    <tableColumn id="75" name="Column71"/>
    <tableColumn id="76" name="Column72"/>
    <tableColumn id="77" name="Column73"/>
    <tableColumn id="78" name="Column74"/>
    <tableColumn id="79" name="Column75"/>
    <tableColumn id="80" name="Column76"/>
    <tableColumn id="81" name="Column77"/>
    <tableColumn id="82" name="Column78"/>
    <tableColumn id="83" name="Column79"/>
    <tableColumn id="84" name="Column80"/>
    <tableColumn id="85" name="Column81"/>
    <tableColumn id="86" name="Column82"/>
    <tableColumn id="87" name="Column83"/>
    <tableColumn id="88" name="Column84"/>
    <tableColumn id="89" name="Column85"/>
    <tableColumn id="90" name="Column86"/>
    <tableColumn id="91" name="Column87"/>
    <tableColumn id="92" name="Column88"/>
    <tableColumn id="93" name="Column89"/>
    <tableColumn id="94" name="Column90"/>
    <tableColumn id="95" name="Column91"/>
    <tableColumn id="96" name="Column92"/>
    <tableColumn id="97" name="Column93"/>
    <tableColumn id="98" name="Column94"/>
    <tableColumn id="99" name="Column95"/>
    <tableColumn id="100" name="Column96"/>
    <tableColumn id="101" name="Column97"/>
    <tableColumn id="102" name="Column98"/>
    <tableColumn id="103" name="Column99"/>
    <tableColumn id="104" name="Column100"/>
    <tableColumn id="105" name="Column101"/>
    <tableColumn id="106" name="Column102"/>
    <tableColumn id="107" name="Column103"/>
    <tableColumn id="108" name="Column104"/>
    <tableColumn id="109" name="Column105"/>
    <tableColumn id="110" name="Column106"/>
    <tableColumn id="111" name="Column107"/>
    <tableColumn id="112" name="Column108"/>
    <tableColumn id="113" name="Column109"/>
    <tableColumn id="114" name="Column110"/>
    <tableColumn id="115" name="Column111"/>
    <tableColumn id="116" name="Column112"/>
    <tableColumn id="117" name="Column113"/>
    <tableColumn id="118" name="Column114"/>
    <tableColumn id="119" name="Column115"/>
    <tableColumn id="120" name="Column116"/>
    <tableColumn id="121" name="Column117"/>
    <tableColumn id="122" name="Column118"/>
    <tableColumn id="123" name="Column119"/>
    <tableColumn id="124" name="Column120"/>
    <tableColumn id="125" name="Column121"/>
    <tableColumn id="126" name="Column122"/>
    <tableColumn id="127" name="Column123"/>
    <tableColumn id="128" name="Column124"/>
    <tableColumn id="129" name="Column125"/>
    <tableColumn id="130" name="Column126"/>
    <tableColumn id="131" name="Column127"/>
    <tableColumn id="132" name="Column128"/>
    <tableColumn id="133" name="Column129"/>
    <tableColumn id="134" name="Column130"/>
    <tableColumn id="135" name="Column131"/>
    <tableColumn id="136" name="Column132"/>
    <tableColumn id="137" name="Column133"/>
    <tableColumn id="138" name="Column134"/>
    <tableColumn id="139" name="Column135"/>
    <tableColumn id="140" name="Column136"/>
    <tableColumn id="141" name="Column137"/>
    <tableColumn id="142" name="Column138"/>
    <tableColumn id="143" name="Column139"/>
    <tableColumn id="144" name="Column140"/>
    <tableColumn id="145" name="Column141"/>
    <tableColumn id="146" name="Column142"/>
    <tableColumn id="147" name="Column143"/>
    <tableColumn id="148" name="Column144"/>
    <tableColumn id="149" name="Column145"/>
    <tableColumn id="150" name="Column146"/>
    <tableColumn id="151" name="Column147"/>
    <tableColumn id="152" name="Column148"/>
    <tableColumn id="153" name="Column149"/>
    <tableColumn id="154" name="Column150"/>
    <tableColumn id="155" name="Column151"/>
    <tableColumn id="156" name="Column152"/>
    <tableColumn id="157" name="Column153"/>
    <tableColumn id="158" name="Column154"/>
    <tableColumn id="159" name="Column155"/>
    <tableColumn id="160" name="Column156"/>
    <tableColumn id="161" name="Column157"/>
    <tableColumn id="162" name="Column158"/>
    <tableColumn id="163" name="Column159"/>
    <tableColumn id="164" name="Column160"/>
    <tableColumn id="165" name="Column161"/>
    <tableColumn id="166" name="Column162"/>
    <tableColumn id="167" name="Column163"/>
    <tableColumn id="168" name="Column164"/>
    <tableColumn id="169" name="Column165"/>
    <tableColumn id="170" name="Column166"/>
    <tableColumn id="171" name="Column167"/>
    <tableColumn id="172" name="Column168"/>
    <tableColumn id="173" name="Column169"/>
    <tableColumn id="174" name="Column170"/>
    <tableColumn id="175" name="Column171"/>
    <tableColumn id="176" name="Column172"/>
    <tableColumn id="177" name="Column173"/>
    <tableColumn id="178" name="Column174"/>
    <tableColumn id="179" name="Column175"/>
    <tableColumn id="180" name="Column176"/>
    <tableColumn id="181" name="Column177"/>
    <tableColumn id="182" name="Column178"/>
    <tableColumn id="183" name="Column179"/>
    <tableColumn id="184" name="Column180"/>
    <tableColumn id="185" name="Column181"/>
    <tableColumn id="186" name="Column182"/>
    <tableColumn id="187" name="Column183"/>
    <tableColumn id="188" name="Column184"/>
    <tableColumn id="189" name="Column185"/>
    <tableColumn id="190" name="Column186"/>
    <tableColumn id="191" name="Column187"/>
    <tableColumn id="192" name="Column188"/>
    <tableColumn id="193" name="Column189"/>
    <tableColumn id="194" name="Column190"/>
    <tableColumn id="195" name="Column191"/>
    <tableColumn id="196" name="Column192"/>
    <tableColumn id="197" name="Column193"/>
    <tableColumn id="198" name="Column194"/>
    <tableColumn id="199" name="Column195"/>
    <tableColumn id="200" name="Column196"/>
    <tableColumn id="201" name="Column197"/>
    <tableColumn id="202" name="Column198"/>
    <tableColumn id="203" name="Column199"/>
    <tableColumn id="204" name="Column200"/>
    <tableColumn id="205" name="Column201"/>
    <tableColumn id="206" name="Column202"/>
    <tableColumn id="207" name="Column203"/>
    <tableColumn id="208" name="Column204"/>
    <tableColumn id="209" name="Column205"/>
    <tableColumn id="210" name="Column206"/>
    <tableColumn id="211" name="Column207"/>
    <tableColumn id="212" name="Column208"/>
    <tableColumn id="213" name="Column209"/>
    <tableColumn id="214" name="Column210"/>
    <tableColumn id="215" name="Column211"/>
    <tableColumn id="216" name="Column212"/>
    <tableColumn id="217" name="Column213"/>
    <tableColumn id="218" name="Column214"/>
    <tableColumn id="219" name="Column215"/>
    <tableColumn id="220" name="Column216"/>
    <tableColumn id="221" name="Column217"/>
    <tableColumn id="222" name="Column218"/>
    <tableColumn id="223" name="Column219"/>
    <tableColumn id="224" name="Column220"/>
    <tableColumn id="225" name="Column221"/>
    <tableColumn id="226" name="Column222"/>
    <tableColumn id="227" name="Column223"/>
    <tableColumn id="228" name="Column224"/>
    <tableColumn id="229" name="Column225"/>
    <tableColumn id="230" name="Column226"/>
    <tableColumn id="231" name="Column227"/>
    <tableColumn id="232" name="Column228"/>
    <tableColumn id="233" name="Column229"/>
    <tableColumn id="234" name="Column230"/>
    <tableColumn id="235" name="Column231"/>
    <tableColumn id="236" name="Column232"/>
    <tableColumn id="237" name="Column233"/>
    <tableColumn id="238" name="Column234"/>
    <tableColumn id="239" name="Column235"/>
    <tableColumn id="240" name="Column236"/>
    <tableColumn id="241" name="Column237"/>
    <tableColumn id="242" name="Column238"/>
    <tableColumn id="243" name="Column239"/>
    <tableColumn id="244" name="Column240"/>
    <tableColumn id="245" name="Column241"/>
    <tableColumn id="246" name="Column242"/>
    <tableColumn id="247" name="Column243"/>
    <tableColumn id="248" name="Column244"/>
    <tableColumn id="249" name="Column245"/>
    <tableColumn id="250" name="Column246"/>
    <tableColumn id="251" name="Column247"/>
    <tableColumn id="252" name="Column248"/>
    <tableColumn id="253" name="Column249"/>
    <tableColumn id="254" name="Column250"/>
    <tableColumn id="255" name="Column251"/>
    <tableColumn id="256" name="Column252"/>
  </tableColumns>
  <tableStyleInfo name="TableStyleLight10" showFirstColumn="0" showLastColumn="0" showRowStripes="1" showColumnStripes="0"/>
</table>
</file>

<file path=xl/tables/table4.xml><?xml version="1.0" encoding="utf-8"?>
<table xmlns="http://schemas.openxmlformats.org/spreadsheetml/2006/main" id="4" name="Table3313547486566676869707172737475" displayName="Table3313547486566676869707172737475" ref="A1:IV65533" totalsRowShown="0" headerRowDxfId="0">
  <autoFilter ref="A1:IV65533"/>
  <tableColumns count="256">
    <tableColumn id="1" name="Enumeration *"/>
    <tableColumn id="2" name="Key *"/>
    <tableColumn id="3" name="Label *"/>
    <tableColumn id="5" name="Parent Key"/>
    <tableColumn id="4" name="Column1"/>
    <tableColumn id="6" name="Column2"/>
    <tableColumn id="7" name="Column3"/>
    <tableColumn id="8" name="Column4"/>
    <tableColumn id="9" name="Column5"/>
    <tableColumn id="10" name="Column6"/>
    <tableColumn id="11" name="Column7"/>
    <tableColumn id="12" name="Column8"/>
    <tableColumn id="13" name="Column9"/>
    <tableColumn id="14" name="Column10"/>
    <tableColumn id="15" name="Column11"/>
    <tableColumn id="16" name="Column12"/>
    <tableColumn id="17" name="Column13"/>
    <tableColumn id="18" name="Column14"/>
    <tableColumn id="19" name="Column15"/>
    <tableColumn id="20" name="Column16"/>
    <tableColumn id="21" name="Column17"/>
    <tableColumn id="22" name="Column18"/>
    <tableColumn id="23" name="Column19"/>
    <tableColumn id="24" name="Column20"/>
    <tableColumn id="25" name="Column21"/>
    <tableColumn id="26" name="Column22"/>
    <tableColumn id="27" name="Column23"/>
    <tableColumn id="28" name="Column24"/>
    <tableColumn id="29" name="Column25"/>
    <tableColumn id="30" name="Column26"/>
    <tableColumn id="31" name="Column27"/>
    <tableColumn id="32" name="Column28"/>
    <tableColumn id="33" name="Column29"/>
    <tableColumn id="34" name="Column30"/>
    <tableColumn id="35" name="Column31"/>
    <tableColumn id="36" name="Column32"/>
    <tableColumn id="37" name="Column33"/>
    <tableColumn id="38" name="Column34"/>
    <tableColumn id="39" name="Column35"/>
    <tableColumn id="40" name="Column36"/>
    <tableColumn id="41" name="Column37"/>
    <tableColumn id="42" name="Column38"/>
    <tableColumn id="43" name="Column39"/>
    <tableColumn id="44" name="Column40"/>
    <tableColumn id="45" name="Column41"/>
    <tableColumn id="46" name="Column42"/>
    <tableColumn id="47" name="Column43"/>
    <tableColumn id="48" name="Column44"/>
    <tableColumn id="49" name="Column45"/>
    <tableColumn id="50" name="Column46"/>
    <tableColumn id="51" name="Column47"/>
    <tableColumn id="52" name="Column48"/>
    <tableColumn id="53" name="Column49"/>
    <tableColumn id="54" name="Column50"/>
    <tableColumn id="55" name="Column51"/>
    <tableColumn id="56" name="Column52"/>
    <tableColumn id="57" name="Column53"/>
    <tableColumn id="58" name="Column54"/>
    <tableColumn id="59" name="Column55"/>
    <tableColumn id="60" name="Column56"/>
    <tableColumn id="61" name="Column57"/>
    <tableColumn id="62" name="Column58"/>
    <tableColumn id="63" name="Column59"/>
    <tableColumn id="64" name="Column60"/>
    <tableColumn id="65" name="Column61"/>
    <tableColumn id="66" name="Column62"/>
    <tableColumn id="67" name="Column63"/>
    <tableColumn id="68" name="Column64"/>
    <tableColumn id="69" name="Column65"/>
    <tableColumn id="70" name="Column66"/>
    <tableColumn id="71" name="Column67"/>
    <tableColumn id="72" name="Column68"/>
    <tableColumn id="73" name="Column69"/>
    <tableColumn id="74" name="Column70"/>
    <tableColumn id="75" name="Column71"/>
    <tableColumn id="76" name="Column72"/>
    <tableColumn id="77" name="Column73"/>
    <tableColumn id="78" name="Column74"/>
    <tableColumn id="79" name="Column75"/>
    <tableColumn id="80" name="Column76"/>
    <tableColumn id="81" name="Column77"/>
    <tableColumn id="82" name="Column78"/>
    <tableColumn id="83" name="Column79"/>
    <tableColumn id="84" name="Column80"/>
    <tableColumn id="85" name="Column81"/>
    <tableColumn id="86" name="Column82"/>
    <tableColumn id="87" name="Column83"/>
    <tableColumn id="88" name="Column84"/>
    <tableColumn id="89" name="Column85"/>
    <tableColumn id="90" name="Column86"/>
    <tableColumn id="91" name="Column87"/>
    <tableColumn id="92" name="Column88"/>
    <tableColumn id="93" name="Column89"/>
    <tableColumn id="94" name="Column90"/>
    <tableColumn id="95" name="Column91"/>
    <tableColumn id="96" name="Column92"/>
    <tableColumn id="97" name="Column93"/>
    <tableColumn id="98" name="Column94"/>
    <tableColumn id="99" name="Column95"/>
    <tableColumn id="100" name="Column96"/>
    <tableColumn id="101" name="Column97"/>
    <tableColumn id="102" name="Column98"/>
    <tableColumn id="103" name="Column99"/>
    <tableColumn id="104" name="Column100"/>
    <tableColumn id="105" name="Column101"/>
    <tableColumn id="106" name="Column102"/>
    <tableColumn id="107" name="Column103"/>
    <tableColumn id="108" name="Column104"/>
    <tableColumn id="109" name="Column105"/>
    <tableColumn id="110" name="Column106"/>
    <tableColumn id="111" name="Column107"/>
    <tableColumn id="112" name="Column108"/>
    <tableColumn id="113" name="Column109"/>
    <tableColumn id="114" name="Column110"/>
    <tableColumn id="115" name="Column111"/>
    <tableColumn id="116" name="Column112"/>
    <tableColumn id="117" name="Column113"/>
    <tableColumn id="118" name="Column114"/>
    <tableColumn id="119" name="Column115"/>
    <tableColumn id="120" name="Column116"/>
    <tableColumn id="121" name="Column117"/>
    <tableColumn id="122" name="Column118"/>
    <tableColumn id="123" name="Column119"/>
    <tableColumn id="124" name="Column120"/>
    <tableColumn id="125" name="Column121"/>
    <tableColumn id="126" name="Column122"/>
    <tableColumn id="127" name="Column123"/>
    <tableColumn id="128" name="Column124"/>
    <tableColumn id="129" name="Column125"/>
    <tableColumn id="130" name="Column126"/>
    <tableColumn id="131" name="Column127"/>
    <tableColumn id="132" name="Column128"/>
    <tableColumn id="133" name="Column129"/>
    <tableColumn id="134" name="Column130"/>
    <tableColumn id="135" name="Column131"/>
    <tableColumn id="136" name="Column132"/>
    <tableColumn id="137" name="Column133"/>
    <tableColumn id="138" name="Column134"/>
    <tableColumn id="139" name="Column135"/>
    <tableColumn id="140" name="Column136"/>
    <tableColumn id="141" name="Column137"/>
    <tableColumn id="142" name="Column138"/>
    <tableColumn id="143" name="Column139"/>
    <tableColumn id="144" name="Column140"/>
    <tableColumn id="145" name="Column141"/>
    <tableColumn id="146" name="Column142"/>
    <tableColumn id="147" name="Column143"/>
    <tableColumn id="148" name="Column144"/>
    <tableColumn id="149" name="Column145"/>
    <tableColumn id="150" name="Column146"/>
    <tableColumn id="151" name="Column147"/>
    <tableColumn id="152" name="Column148"/>
    <tableColumn id="153" name="Column149"/>
    <tableColumn id="154" name="Column150"/>
    <tableColumn id="155" name="Column151"/>
    <tableColumn id="156" name="Column152"/>
    <tableColumn id="157" name="Column153"/>
    <tableColumn id="158" name="Column154"/>
    <tableColumn id="159" name="Column155"/>
    <tableColumn id="160" name="Column156"/>
    <tableColumn id="161" name="Column157"/>
    <tableColumn id="162" name="Column158"/>
    <tableColumn id="163" name="Column159"/>
    <tableColumn id="164" name="Column160"/>
    <tableColumn id="165" name="Column161"/>
    <tableColumn id="166" name="Column162"/>
    <tableColumn id="167" name="Column163"/>
    <tableColumn id="168" name="Column164"/>
    <tableColumn id="169" name="Column165"/>
    <tableColumn id="170" name="Column166"/>
    <tableColumn id="171" name="Column167"/>
    <tableColumn id="172" name="Column168"/>
    <tableColumn id="173" name="Column169"/>
    <tableColumn id="174" name="Column170"/>
    <tableColumn id="175" name="Column171"/>
    <tableColumn id="176" name="Column172"/>
    <tableColumn id="177" name="Column173"/>
    <tableColumn id="178" name="Column174"/>
    <tableColumn id="179" name="Column175"/>
    <tableColumn id="180" name="Column176"/>
    <tableColumn id="181" name="Column177"/>
    <tableColumn id="182" name="Column178"/>
    <tableColumn id="183" name="Column179"/>
    <tableColumn id="184" name="Column180"/>
    <tableColumn id="185" name="Column181"/>
    <tableColumn id="186" name="Column182"/>
    <tableColumn id="187" name="Column183"/>
    <tableColumn id="188" name="Column184"/>
    <tableColumn id="189" name="Column185"/>
    <tableColumn id="190" name="Column186"/>
    <tableColumn id="191" name="Column187"/>
    <tableColumn id="192" name="Column188"/>
    <tableColumn id="193" name="Column189"/>
    <tableColumn id="194" name="Column190"/>
    <tableColumn id="195" name="Column191"/>
    <tableColumn id="196" name="Column192"/>
    <tableColumn id="197" name="Column193"/>
    <tableColumn id="198" name="Column194"/>
    <tableColumn id="199" name="Column195"/>
    <tableColumn id="200" name="Column196"/>
    <tableColumn id="201" name="Column197"/>
    <tableColumn id="202" name="Column198"/>
    <tableColumn id="203" name="Column199"/>
    <tableColumn id="204" name="Column200"/>
    <tableColumn id="205" name="Column201"/>
    <tableColumn id="206" name="Column202"/>
    <tableColumn id="207" name="Column203"/>
    <tableColumn id="208" name="Column204"/>
    <tableColumn id="209" name="Column205"/>
    <tableColumn id="210" name="Column206"/>
    <tableColumn id="211" name="Column207"/>
    <tableColumn id="212" name="Column208"/>
    <tableColumn id="213" name="Column209"/>
    <tableColumn id="214" name="Column210"/>
    <tableColumn id="215" name="Column211"/>
    <tableColumn id="216" name="Column212"/>
    <tableColumn id="217" name="Column213"/>
    <tableColumn id="218" name="Column214"/>
    <tableColumn id="219" name="Column215"/>
    <tableColumn id="220" name="Column216"/>
    <tableColumn id="221" name="Column217"/>
    <tableColumn id="222" name="Column218"/>
    <tableColumn id="223" name="Column219"/>
    <tableColumn id="224" name="Column220"/>
    <tableColumn id="225" name="Column221"/>
    <tableColumn id="226" name="Column222"/>
    <tableColumn id="227" name="Column223"/>
    <tableColumn id="228" name="Column224"/>
    <tableColumn id="229" name="Column225"/>
    <tableColumn id="230" name="Column226"/>
    <tableColumn id="231" name="Column227"/>
    <tableColumn id="232" name="Column228"/>
    <tableColumn id="233" name="Column229"/>
    <tableColumn id="234" name="Column230"/>
    <tableColumn id="235" name="Column231"/>
    <tableColumn id="236" name="Column232"/>
    <tableColumn id="237" name="Column233"/>
    <tableColumn id="238" name="Column234"/>
    <tableColumn id="239" name="Column235"/>
    <tableColumn id="240" name="Column236"/>
    <tableColumn id="241" name="Column237"/>
    <tableColumn id="242" name="Column238"/>
    <tableColumn id="243" name="Column239"/>
    <tableColumn id="244" name="Column240"/>
    <tableColumn id="245" name="Column241"/>
    <tableColumn id="246" name="Column242"/>
    <tableColumn id="247" name="Column243"/>
    <tableColumn id="248" name="Column244"/>
    <tableColumn id="249" name="Column245"/>
    <tableColumn id="250" name="Column246"/>
    <tableColumn id="251" name="Column247"/>
    <tableColumn id="252" name="Column248"/>
    <tableColumn id="253" name="Column249"/>
    <tableColumn id="254" name="Column250"/>
    <tableColumn id="255" name="Column251"/>
    <tableColumn id="256" name="Column252"/>
  </tableColumns>
  <tableStyleInfo name="TableStyleLight10"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1.xml.rels><?xml version="1.0" encoding="UTF-8" standalone="yes"?>
<Relationships xmlns="http://schemas.openxmlformats.org/package/2006/relationships"><Relationship Id="rId1" Type="http://schemas.openxmlformats.org/officeDocument/2006/relationships/table" Target="../tables/table1.xml"/></Relationships>
</file>

<file path=xl/worksheets/_rels/sheet52.xml.rels><?xml version="1.0" encoding="UTF-8" standalone="yes"?>
<Relationships xmlns="http://schemas.openxmlformats.org/package/2006/relationships"><Relationship Id="rId1" Type="http://schemas.openxmlformats.org/officeDocument/2006/relationships/table" Target="../tables/table2.xml"/></Relationships>
</file>

<file path=xl/worksheets/_rels/sheet53.xml.rels><?xml version="1.0" encoding="UTF-8" standalone="yes"?>
<Relationships xmlns="http://schemas.openxmlformats.org/package/2006/relationships"><Relationship Id="rId1" Type="http://schemas.openxmlformats.org/officeDocument/2006/relationships/table" Target="../tables/table3.xml"/></Relationships>
</file>

<file path=xl/worksheets/_rels/sheet54.xml.rels><?xml version="1.0" encoding="UTF-8" standalone="yes"?>
<Relationships xmlns="http://schemas.openxmlformats.org/package/2006/relationships"><Relationship Id="rId1" Type="http://schemas.openxmlformats.org/officeDocument/2006/relationships/table" Target="../tables/table4.xml"/></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51"/>
  <sheetViews>
    <sheetView tabSelected="1" workbookViewId="0">
      <selection activeCell="D6" sqref="D6:L6"/>
    </sheetView>
  </sheetViews>
  <sheetFormatPr defaultRowHeight="14.4" x14ac:dyDescent="0.3"/>
  <cols>
    <col min="5" max="5" width="8.33203125" customWidth="1"/>
  </cols>
  <sheetData>
    <row r="1" spans="1:15" ht="26.25" x14ac:dyDescent="0.4">
      <c r="A1" s="1777"/>
      <c r="B1" s="1778"/>
      <c r="C1" s="1778"/>
      <c r="D1" s="1778"/>
      <c r="E1" s="1778"/>
      <c r="F1" s="1778"/>
      <c r="G1" s="1778"/>
      <c r="H1" s="1778"/>
      <c r="I1" s="1778"/>
      <c r="J1" s="1778"/>
      <c r="K1" s="1778"/>
      <c r="L1" s="1778"/>
      <c r="M1" s="1778"/>
      <c r="N1" s="1778"/>
      <c r="O1" s="1779"/>
    </row>
    <row r="2" spans="1:15" ht="23.25" x14ac:dyDescent="0.25">
      <c r="A2" s="2107" t="s">
        <v>2271</v>
      </c>
      <c r="B2" s="2108"/>
      <c r="C2" s="2108"/>
      <c r="D2" s="2108"/>
      <c r="E2" s="2108"/>
      <c r="F2" s="2108"/>
      <c r="G2" s="2108"/>
      <c r="H2" s="2108"/>
      <c r="I2" s="2108"/>
      <c r="J2" s="2108"/>
      <c r="K2" s="2108"/>
      <c r="L2" s="2108"/>
      <c r="M2" s="2108"/>
      <c r="N2" s="2108"/>
      <c r="O2" s="2109"/>
    </row>
    <row r="3" spans="1:15" ht="23.25" x14ac:dyDescent="0.25">
      <c r="A3" s="2107" t="s">
        <v>2272</v>
      </c>
      <c r="B3" s="2108"/>
      <c r="C3" s="2108"/>
      <c r="D3" s="2108"/>
      <c r="E3" s="2108"/>
      <c r="F3" s="2108"/>
      <c r="G3" s="2108"/>
      <c r="H3" s="2108"/>
      <c r="I3" s="2108"/>
      <c r="J3" s="2108"/>
      <c r="K3" s="2108"/>
      <c r="L3" s="2108"/>
      <c r="M3" s="2108"/>
      <c r="N3" s="2108"/>
      <c r="O3" s="2109"/>
    </row>
    <row r="4" spans="1:15" ht="27" thickBot="1" x14ac:dyDescent="0.45">
      <c r="A4" s="2110"/>
      <c r="B4" s="2111"/>
      <c r="C4" s="2111"/>
      <c r="D4" s="2111"/>
      <c r="E4" s="2111"/>
      <c r="F4" s="2111"/>
      <c r="G4" s="2111"/>
      <c r="H4" s="2111"/>
      <c r="I4" s="2111"/>
      <c r="J4" s="2111"/>
      <c r="K4" s="1780"/>
      <c r="L4" s="1780"/>
      <c r="M4" s="1780"/>
      <c r="N4" s="1780"/>
      <c r="O4" s="1781"/>
    </row>
    <row r="5" spans="1:15" ht="16.5" thickBot="1" x14ac:dyDescent="0.3">
      <c r="A5" s="1782"/>
      <c r="B5" s="1783"/>
      <c r="C5" s="1784"/>
      <c r="D5" s="1785"/>
      <c r="E5" s="1785"/>
      <c r="F5" s="1785"/>
      <c r="G5" s="1785"/>
      <c r="H5" s="1785"/>
      <c r="I5" s="1785"/>
      <c r="J5" s="1786"/>
      <c r="K5" s="1784"/>
      <c r="L5" s="1784"/>
      <c r="M5" s="1784"/>
      <c r="N5" s="1784"/>
      <c r="O5" s="1787"/>
    </row>
    <row r="6" spans="1:15" ht="16.5" thickBot="1" x14ac:dyDescent="0.3">
      <c r="A6" s="1782"/>
      <c r="B6" s="2105" t="s">
        <v>2273</v>
      </c>
      <c r="C6" s="2106"/>
      <c r="D6" s="2112"/>
      <c r="E6" s="2113"/>
      <c r="F6" s="2113"/>
      <c r="G6" s="2113"/>
      <c r="H6" s="2113"/>
      <c r="I6" s="2113"/>
      <c r="J6" s="2113"/>
      <c r="K6" s="2113"/>
      <c r="L6" s="2114"/>
      <c r="M6" s="1784"/>
      <c r="N6" s="1784"/>
      <c r="O6" s="1787"/>
    </row>
    <row r="7" spans="1:15" ht="16.5" thickBot="1" x14ac:dyDescent="0.3">
      <c r="A7" s="1782"/>
      <c r="B7" s="1788"/>
      <c r="C7" s="1789"/>
      <c r="D7" s="1784"/>
      <c r="E7" s="1784"/>
      <c r="F7" s="1790"/>
      <c r="G7" s="1784"/>
      <c r="H7" s="1784"/>
      <c r="I7" s="1784"/>
      <c r="J7" s="1784"/>
      <c r="K7" s="1784"/>
      <c r="L7" s="1784"/>
      <c r="M7" s="1784"/>
      <c r="N7" s="1784"/>
      <c r="O7" s="1787"/>
    </row>
    <row r="8" spans="1:15" ht="16.5" thickBot="1" x14ac:dyDescent="0.3">
      <c r="A8" s="1791"/>
      <c r="B8" s="2105" t="s">
        <v>2274</v>
      </c>
      <c r="C8" s="2106"/>
      <c r="D8" s="1792"/>
      <c r="E8" s="1784"/>
      <c r="F8" s="1784"/>
      <c r="G8" s="1784"/>
      <c r="H8" s="1784"/>
      <c r="I8" s="1784"/>
      <c r="J8" s="1784"/>
      <c r="K8" s="1784"/>
      <c r="L8" s="1784"/>
      <c r="M8" s="1784"/>
      <c r="N8" s="1784"/>
      <c r="O8" s="1787"/>
    </row>
    <row r="9" spans="1:15" ht="16.5" thickBot="1" x14ac:dyDescent="0.3">
      <c r="A9" s="1791"/>
      <c r="B9" s="1788"/>
      <c r="C9" s="1793"/>
      <c r="D9" s="1794"/>
      <c r="E9" s="1794"/>
      <c r="F9" s="1794"/>
      <c r="G9" s="1794"/>
      <c r="H9" s="1794"/>
      <c r="I9" s="1795"/>
      <c r="J9" s="1796"/>
      <c r="K9" s="1784"/>
      <c r="L9" s="1784"/>
      <c r="M9" s="1784"/>
      <c r="N9" s="1784"/>
      <c r="O9" s="1787"/>
    </row>
    <row r="10" spans="1:15" ht="16.5" thickBot="1" x14ac:dyDescent="0.3">
      <c r="A10" s="1791"/>
      <c r="B10" s="2105" t="s">
        <v>2275</v>
      </c>
      <c r="C10" s="2106"/>
      <c r="D10" s="1797"/>
      <c r="E10" s="2118" t="s">
        <v>2276</v>
      </c>
      <c r="F10" s="2119"/>
      <c r="G10" s="1796"/>
      <c r="H10" s="1798"/>
      <c r="I10" s="1796"/>
      <c r="J10" s="1796"/>
      <c r="K10" s="1784"/>
      <c r="L10" s="1784"/>
      <c r="M10" s="1784"/>
      <c r="N10" s="1784"/>
      <c r="O10" s="1787"/>
    </row>
    <row r="11" spans="1:15" ht="16.5" thickBot="1" x14ac:dyDescent="0.3">
      <c r="A11" s="1791"/>
      <c r="B11" s="1796"/>
      <c r="C11" s="1799"/>
      <c r="D11" s="1796"/>
      <c r="E11" s="1796"/>
      <c r="F11" s="1796"/>
      <c r="G11" s="1796"/>
      <c r="H11" s="1796"/>
      <c r="I11" s="1796"/>
      <c r="J11" s="1796"/>
      <c r="K11" s="1784"/>
      <c r="L11" s="1784"/>
      <c r="M11" s="1784"/>
      <c r="N11" s="1784"/>
      <c r="O11" s="1787"/>
    </row>
    <row r="12" spans="1:15" ht="15.6" customHeight="1" x14ac:dyDescent="0.3">
      <c r="A12" s="1800"/>
      <c r="B12" s="2120" t="s">
        <v>2277</v>
      </c>
      <c r="C12" s="2120"/>
      <c r="D12" s="2120"/>
      <c r="E12" s="2120"/>
      <c r="F12" s="2120"/>
      <c r="G12" s="2120"/>
      <c r="H12" s="2120"/>
      <c r="I12" s="2120"/>
      <c r="J12" s="2120"/>
      <c r="K12" s="2120"/>
      <c r="L12" s="2120"/>
      <c r="M12" s="2120"/>
      <c r="N12" s="2120"/>
      <c r="O12" s="1801"/>
    </row>
    <row r="13" spans="1:15" ht="15.6" x14ac:dyDescent="0.3">
      <c r="A13" s="1802"/>
      <c r="B13" s="2121"/>
      <c r="C13" s="2121"/>
      <c r="D13" s="2121"/>
      <c r="E13" s="2121"/>
      <c r="F13" s="2121"/>
      <c r="G13" s="2121"/>
      <c r="H13" s="2121"/>
      <c r="I13" s="2121"/>
      <c r="J13" s="2121"/>
      <c r="K13" s="2121"/>
      <c r="L13" s="2121"/>
      <c r="M13" s="2121"/>
      <c r="N13" s="2121"/>
      <c r="O13" s="1803"/>
    </row>
    <row r="14" spans="1:15" ht="16.2" thickBot="1" x14ac:dyDescent="0.35">
      <c r="A14" s="1804"/>
      <c r="B14" s="2122"/>
      <c r="C14" s="2122"/>
      <c r="D14" s="2122"/>
      <c r="E14" s="2122"/>
      <c r="F14" s="2122"/>
      <c r="G14" s="2122"/>
      <c r="H14" s="2122"/>
      <c r="I14" s="2122"/>
      <c r="J14" s="2122"/>
      <c r="K14" s="2122"/>
      <c r="L14" s="2122"/>
      <c r="M14" s="2122"/>
      <c r="N14" s="2122"/>
      <c r="O14" s="1805"/>
    </row>
    <row r="15" spans="1:15" ht="15.75" x14ac:dyDescent="0.25">
      <c r="A15" s="1782"/>
      <c r="B15" s="1784"/>
      <c r="C15" s="1784"/>
      <c r="D15" s="1784"/>
      <c r="E15" s="1784"/>
      <c r="F15" s="1784"/>
      <c r="G15" s="1784"/>
      <c r="H15" s="1784"/>
      <c r="I15" s="1784"/>
      <c r="J15" s="1784"/>
      <c r="K15" s="1784"/>
      <c r="L15" s="1784"/>
      <c r="M15" s="1784"/>
      <c r="N15" s="1784"/>
      <c r="O15" s="1787"/>
    </row>
    <row r="16" spans="1:15" ht="16.5" thickBot="1" x14ac:dyDescent="0.3">
      <c r="A16" s="1782"/>
      <c r="B16" s="1806" t="s">
        <v>2278</v>
      </c>
      <c r="C16" s="1807"/>
      <c r="D16" s="1806"/>
      <c r="E16" s="1806"/>
      <c r="F16" s="1808"/>
      <c r="G16" s="1784"/>
      <c r="H16" s="1788"/>
      <c r="I16" s="1809" t="s">
        <v>2279</v>
      </c>
      <c r="J16" s="1809"/>
      <c r="K16" s="1809"/>
      <c r="L16" s="1809"/>
      <c r="M16" s="1809"/>
      <c r="N16" s="1808"/>
      <c r="O16" s="1787"/>
    </row>
    <row r="17" spans="1:15" ht="16.5" thickBot="1" x14ac:dyDescent="0.3">
      <c r="A17" s="1791"/>
      <c r="B17" s="2123"/>
      <c r="C17" s="2124"/>
      <c r="D17" s="2124"/>
      <c r="E17" s="2124"/>
      <c r="F17" s="2124"/>
      <c r="G17" s="2125"/>
      <c r="H17" s="1810"/>
      <c r="I17" s="2126"/>
      <c r="J17" s="2127"/>
      <c r="K17" s="2127"/>
      <c r="L17" s="2127"/>
      <c r="M17" s="2127"/>
      <c r="N17" s="2128"/>
      <c r="O17" s="1787"/>
    </row>
    <row r="18" spans="1:15" ht="15.75" x14ac:dyDescent="0.25">
      <c r="A18" s="1782"/>
      <c r="B18" s="1811"/>
      <c r="C18" s="1784"/>
      <c r="D18" s="1784"/>
      <c r="E18" s="1784"/>
      <c r="F18" s="1784"/>
      <c r="G18" s="1784"/>
      <c r="H18" s="1784"/>
      <c r="I18" s="1784"/>
      <c r="J18" s="1784"/>
      <c r="K18" s="1784"/>
      <c r="L18" s="1784"/>
      <c r="M18" s="1784"/>
      <c r="N18" s="1784"/>
      <c r="O18" s="1787"/>
    </row>
    <row r="19" spans="1:15" ht="16.5" thickBot="1" x14ac:dyDescent="0.3">
      <c r="A19" s="1782"/>
      <c r="B19" s="1806" t="s">
        <v>2280</v>
      </c>
      <c r="C19" s="1807"/>
      <c r="D19" s="1806"/>
      <c r="E19" s="1806"/>
      <c r="F19" s="1808"/>
      <c r="G19" s="1808"/>
      <c r="H19" s="1788"/>
      <c r="I19" s="1809" t="s">
        <v>2281</v>
      </c>
      <c r="J19" s="1812"/>
      <c r="K19" s="1813"/>
      <c r="L19" s="1812"/>
      <c r="M19" s="1812"/>
      <c r="N19" s="1812"/>
      <c r="O19" s="1787"/>
    </row>
    <row r="20" spans="1:15" ht="18" x14ac:dyDescent="0.3">
      <c r="A20" s="1782"/>
      <c r="B20" s="2129"/>
      <c r="C20" s="2130"/>
      <c r="D20" s="2130"/>
      <c r="E20" s="2130"/>
      <c r="F20" s="2130"/>
      <c r="G20" s="2131"/>
      <c r="H20" s="1814"/>
      <c r="I20" s="2135"/>
      <c r="J20" s="2136"/>
      <c r="K20" s="2136"/>
      <c r="L20" s="2136"/>
      <c r="M20" s="2136"/>
      <c r="N20" s="2137"/>
      <c r="O20" s="1787"/>
    </row>
    <row r="21" spans="1:15" ht="16.2" thickBot="1" x14ac:dyDescent="0.35">
      <c r="A21" s="1782"/>
      <c r="B21" s="2132"/>
      <c r="C21" s="2133"/>
      <c r="D21" s="2133"/>
      <c r="E21" s="2133"/>
      <c r="F21" s="2133"/>
      <c r="G21" s="2134"/>
      <c r="H21" s="1815"/>
      <c r="I21" s="2138"/>
      <c r="J21" s="2139"/>
      <c r="K21" s="2139"/>
      <c r="L21" s="2139"/>
      <c r="M21" s="2139"/>
      <c r="N21" s="2140"/>
      <c r="O21" s="1787"/>
    </row>
    <row r="22" spans="1:15" ht="4.95" customHeight="1" x14ac:dyDescent="0.3">
      <c r="A22" s="1782"/>
      <c r="B22" s="1784"/>
      <c r="C22" s="1784"/>
      <c r="D22" s="1784"/>
      <c r="E22" s="1784"/>
      <c r="F22" s="1784"/>
      <c r="G22" s="1784"/>
      <c r="H22" s="1815"/>
      <c r="I22" s="1784"/>
      <c r="J22" s="1784"/>
      <c r="K22" s="1784"/>
      <c r="L22" s="1784"/>
      <c r="M22" s="1784"/>
      <c r="N22" s="1784"/>
      <c r="O22" s="1787"/>
    </row>
    <row r="23" spans="1:15" ht="15.6" x14ac:dyDescent="0.3">
      <c r="A23" s="1782"/>
      <c r="B23" s="1783" t="s">
        <v>2500</v>
      </c>
      <c r="C23" s="1784"/>
      <c r="D23" s="2102"/>
      <c r="E23" s="2103"/>
      <c r="F23" s="2103"/>
      <c r="G23" s="2104"/>
      <c r="H23" s="1784"/>
      <c r="I23" s="1783" t="s">
        <v>2500</v>
      </c>
      <c r="J23" s="1784"/>
      <c r="K23" s="2102"/>
      <c r="L23" s="2103"/>
      <c r="M23" s="2103"/>
      <c r="N23" s="2104"/>
      <c r="O23" s="1787"/>
    </row>
    <row r="24" spans="1:15" ht="16.2" thickBot="1" x14ac:dyDescent="0.35">
      <c r="A24" s="1782"/>
      <c r="B24" s="1784"/>
      <c r="C24" s="1784"/>
      <c r="D24" s="1784"/>
      <c r="E24" s="1784"/>
      <c r="F24" s="1784"/>
      <c r="G24" s="1784"/>
      <c r="H24" s="1784"/>
      <c r="I24" s="1784"/>
      <c r="J24" s="1784"/>
      <c r="K24" s="1784"/>
      <c r="L24" s="1784"/>
      <c r="M24" s="1784"/>
      <c r="N24" s="1784"/>
      <c r="O24" s="1787"/>
    </row>
    <row r="25" spans="1:15" ht="15.6" customHeight="1" x14ac:dyDescent="0.3">
      <c r="A25" s="1800"/>
      <c r="B25" s="2120" t="s">
        <v>2282</v>
      </c>
      <c r="C25" s="2120"/>
      <c r="D25" s="2120"/>
      <c r="E25" s="2120"/>
      <c r="F25" s="2120"/>
      <c r="G25" s="2120"/>
      <c r="H25" s="2120"/>
      <c r="I25" s="2120"/>
      <c r="J25" s="2120"/>
      <c r="K25" s="2120"/>
      <c r="L25" s="2120"/>
      <c r="M25" s="2120"/>
      <c r="N25" s="2120"/>
      <c r="O25" s="1801"/>
    </row>
    <row r="26" spans="1:15" ht="15.6" x14ac:dyDescent="0.3">
      <c r="A26" s="1802"/>
      <c r="B26" s="2121"/>
      <c r="C26" s="2121"/>
      <c r="D26" s="2121"/>
      <c r="E26" s="2121"/>
      <c r="F26" s="2121"/>
      <c r="G26" s="2121"/>
      <c r="H26" s="2121"/>
      <c r="I26" s="2121"/>
      <c r="J26" s="2121"/>
      <c r="K26" s="2121"/>
      <c r="L26" s="2121"/>
      <c r="M26" s="2121"/>
      <c r="N26" s="2121"/>
      <c r="O26" s="1803"/>
    </row>
    <row r="27" spans="1:15" ht="16.2" thickBot="1" x14ac:dyDescent="0.35">
      <c r="A27" s="1804"/>
      <c r="B27" s="2122"/>
      <c r="C27" s="2122"/>
      <c r="D27" s="2122"/>
      <c r="E27" s="2122"/>
      <c r="F27" s="2122"/>
      <c r="G27" s="2122"/>
      <c r="H27" s="2122"/>
      <c r="I27" s="2122"/>
      <c r="J27" s="2122"/>
      <c r="K27" s="2122"/>
      <c r="L27" s="2122"/>
      <c r="M27" s="2122"/>
      <c r="N27" s="2122"/>
      <c r="O27" s="1805"/>
    </row>
    <row r="28" spans="1:15" ht="15.6" x14ac:dyDescent="0.3">
      <c r="A28" s="1782"/>
      <c r="B28" s="1784"/>
      <c r="C28" s="1784"/>
      <c r="D28" s="1784"/>
      <c r="E28" s="1784"/>
      <c r="F28" s="1784"/>
      <c r="G28" s="1784"/>
      <c r="H28" s="1784"/>
      <c r="I28" s="1784"/>
      <c r="J28" s="1784"/>
      <c r="K28" s="1784"/>
      <c r="L28" s="1784"/>
      <c r="M28" s="1784"/>
      <c r="N28" s="1784"/>
      <c r="O28" s="1787"/>
    </row>
    <row r="29" spans="1:15" ht="16.2" thickBot="1" x14ac:dyDescent="0.35">
      <c r="A29" s="1782"/>
      <c r="B29" s="1806" t="s">
        <v>2278</v>
      </c>
      <c r="C29" s="1807"/>
      <c r="D29" s="1806"/>
      <c r="E29" s="1806"/>
      <c r="F29" s="1808"/>
      <c r="G29" s="1784"/>
      <c r="H29" s="1788"/>
      <c r="I29" s="1809" t="s">
        <v>2279</v>
      </c>
      <c r="J29" s="1809"/>
      <c r="K29" s="1809"/>
      <c r="L29" s="1809"/>
      <c r="M29" s="1809"/>
      <c r="N29" s="1808"/>
      <c r="O29" s="1787"/>
    </row>
    <row r="30" spans="1:15" ht="16.2" thickBot="1" x14ac:dyDescent="0.35">
      <c r="A30" s="1791"/>
      <c r="B30" s="2123"/>
      <c r="C30" s="2124"/>
      <c r="D30" s="2124"/>
      <c r="E30" s="2124"/>
      <c r="F30" s="2124"/>
      <c r="G30" s="2125"/>
      <c r="H30" s="1810"/>
      <c r="I30" s="2126"/>
      <c r="J30" s="2127"/>
      <c r="K30" s="2127"/>
      <c r="L30" s="2127"/>
      <c r="M30" s="2127"/>
      <c r="N30" s="2128"/>
      <c r="O30" s="1787"/>
    </row>
    <row r="31" spans="1:15" ht="15.6" x14ac:dyDescent="0.3">
      <c r="A31" s="1782"/>
      <c r="B31" s="1811"/>
      <c r="C31" s="1784"/>
      <c r="D31" s="1784"/>
      <c r="E31" s="1784"/>
      <c r="F31" s="1784"/>
      <c r="G31" s="1784"/>
      <c r="H31" s="1784"/>
      <c r="I31" s="1784"/>
      <c r="J31" s="1784"/>
      <c r="K31" s="1784"/>
      <c r="L31" s="1784"/>
      <c r="M31" s="1784"/>
      <c r="N31" s="1784"/>
      <c r="O31" s="1787"/>
    </row>
    <row r="32" spans="1:15" ht="16.2" thickBot="1" x14ac:dyDescent="0.35">
      <c r="A32" s="1782"/>
      <c r="B32" s="1806" t="s">
        <v>2280</v>
      </c>
      <c r="C32" s="1807"/>
      <c r="D32" s="1806"/>
      <c r="E32" s="1806"/>
      <c r="F32" s="1808"/>
      <c r="G32" s="1808"/>
      <c r="H32" s="1788"/>
      <c r="I32" s="1809" t="s">
        <v>2281</v>
      </c>
      <c r="J32" s="1812"/>
      <c r="K32" s="1813"/>
      <c r="L32" s="1812"/>
      <c r="M32" s="1812"/>
      <c r="N32" s="1812"/>
      <c r="O32" s="1787"/>
    </row>
    <row r="33" spans="1:15" ht="18" x14ac:dyDescent="0.3">
      <c r="A33" s="1782"/>
      <c r="B33" s="2129"/>
      <c r="C33" s="2130"/>
      <c r="D33" s="2130"/>
      <c r="E33" s="2130"/>
      <c r="F33" s="2130"/>
      <c r="G33" s="2131"/>
      <c r="H33" s="1814"/>
      <c r="I33" s="2135"/>
      <c r="J33" s="2136"/>
      <c r="K33" s="2136"/>
      <c r="L33" s="2136"/>
      <c r="M33" s="2136"/>
      <c r="N33" s="2137"/>
      <c r="O33" s="1787"/>
    </row>
    <row r="34" spans="1:15" ht="16.2" thickBot="1" x14ac:dyDescent="0.35">
      <c r="A34" s="1782"/>
      <c r="B34" s="2132"/>
      <c r="C34" s="2133"/>
      <c r="D34" s="2133"/>
      <c r="E34" s="2133"/>
      <c r="F34" s="2133"/>
      <c r="G34" s="2134"/>
      <c r="H34" s="1815"/>
      <c r="I34" s="2138"/>
      <c r="J34" s="2139"/>
      <c r="K34" s="2139"/>
      <c r="L34" s="2139"/>
      <c r="M34" s="2139"/>
      <c r="N34" s="2140"/>
      <c r="O34" s="1787"/>
    </row>
    <row r="35" spans="1:15" ht="4.95" customHeight="1" x14ac:dyDescent="0.3">
      <c r="A35" s="1782"/>
      <c r="B35" s="1784"/>
      <c r="C35" s="1784"/>
      <c r="D35" s="1784"/>
      <c r="E35" s="1784"/>
      <c r="F35" s="1784"/>
      <c r="G35" s="1784"/>
      <c r="H35" s="1815"/>
      <c r="I35" s="1784"/>
      <c r="J35" s="1784"/>
      <c r="K35" s="1784"/>
      <c r="L35" s="1784"/>
      <c r="M35" s="1784"/>
      <c r="N35" s="1784"/>
      <c r="O35" s="1787"/>
    </row>
    <row r="36" spans="1:15" ht="15.6" x14ac:dyDescent="0.3">
      <c r="A36" s="1782"/>
      <c r="B36" s="1783" t="s">
        <v>2500</v>
      </c>
      <c r="C36" s="1784"/>
      <c r="D36" s="2102"/>
      <c r="E36" s="2103"/>
      <c r="F36" s="2103"/>
      <c r="G36" s="2104"/>
      <c r="H36" s="1815"/>
      <c r="I36" s="1783" t="s">
        <v>2500</v>
      </c>
      <c r="J36" s="1784"/>
      <c r="K36" s="2102"/>
      <c r="L36" s="2103"/>
      <c r="M36" s="2103"/>
      <c r="N36" s="2104"/>
      <c r="O36" s="1787"/>
    </row>
    <row r="37" spans="1:15" ht="16.2" thickBot="1" x14ac:dyDescent="0.35">
      <c r="A37" s="1782"/>
      <c r="B37" s="1784"/>
      <c r="C37" s="1784"/>
      <c r="D37" s="1784"/>
      <c r="E37" s="1784"/>
      <c r="F37" s="1784"/>
      <c r="G37" s="1784"/>
      <c r="H37" s="1784"/>
      <c r="I37" s="1784"/>
      <c r="J37" s="1784"/>
      <c r="K37" s="1784"/>
      <c r="L37" s="1784"/>
      <c r="M37" s="1784"/>
      <c r="N37" s="1784"/>
      <c r="O37" s="1787"/>
    </row>
    <row r="38" spans="1:15" ht="15.6" x14ac:dyDescent="0.3">
      <c r="A38" s="1816"/>
      <c r="B38" s="1785"/>
      <c r="C38" s="1785"/>
      <c r="D38" s="1785"/>
      <c r="E38" s="1785"/>
      <c r="F38" s="1785"/>
      <c r="G38" s="1785"/>
      <c r="H38" s="1785"/>
      <c r="I38" s="1785"/>
      <c r="J38" s="1785"/>
      <c r="K38" s="1785"/>
      <c r="L38" s="1785"/>
      <c r="M38" s="1785"/>
      <c r="N38" s="1785"/>
      <c r="O38" s="1817"/>
    </row>
    <row r="39" spans="1:15" ht="15.6" x14ac:dyDescent="0.3">
      <c r="A39" s="1818" t="s">
        <v>2283</v>
      </c>
      <c r="B39" s="1784"/>
      <c r="C39" s="1784"/>
      <c r="D39" s="1784"/>
      <c r="E39" s="1784"/>
      <c r="F39" s="1784"/>
      <c r="G39" s="1784"/>
      <c r="H39" s="1784"/>
      <c r="I39" s="1784"/>
      <c r="J39" s="1784"/>
      <c r="K39" s="1784"/>
      <c r="L39" s="1784"/>
      <c r="M39" s="1784"/>
      <c r="N39" s="1784"/>
      <c r="O39" s="1787"/>
    </row>
    <row r="40" spans="1:15" ht="15.6" x14ac:dyDescent="0.3">
      <c r="A40" s="1819" t="s">
        <v>2284</v>
      </c>
      <c r="B40" s="1784"/>
      <c r="C40" s="1784"/>
      <c r="D40" s="1784"/>
      <c r="E40" s="1784"/>
      <c r="F40" s="1784"/>
      <c r="G40" s="1784"/>
      <c r="H40" s="1784"/>
      <c r="I40" s="1784"/>
      <c r="J40" s="1784"/>
      <c r="K40" s="1784"/>
      <c r="L40" s="1784"/>
      <c r="M40" s="1784"/>
      <c r="N40" s="1784"/>
      <c r="O40" s="1787"/>
    </row>
    <row r="41" spans="1:15" ht="15.6" x14ac:dyDescent="0.3">
      <c r="A41" s="1819" t="s">
        <v>2285</v>
      </c>
      <c r="B41" s="1784"/>
      <c r="C41" s="1784"/>
      <c r="D41" s="1784"/>
      <c r="E41" s="1784"/>
      <c r="F41" s="1784"/>
      <c r="G41" s="1784"/>
      <c r="H41" s="1784"/>
      <c r="I41" s="1784"/>
      <c r="J41" s="1784"/>
      <c r="K41" s="1784"/>
      <c r="L41" s="1784"/>
      <c r="M41" s="1784"/>
      <c r="N41" s="1784"/>
      <c r="O41" s="1787"/>
    </row>
    <row r="42" spans="1:15" ht="15.6" x14ac:dyDescent="0.3">
      <c r="A42" s="1819" t="s">
        <v>2286</v>
      </c>
      <c r="B42" s="1784"/>
      <c r="C42" s="1784"/>
      <c r="D42" s="1784"/>
      <c r="E42" s="1784"/>
      <c r="F42" s="1784"/>
      <c r="G42" s="1784"/>
      <c r="H42" s="1784"/>
      <c r="I42" s="1784"/>
      <c r="J42" s="1784"/>
      <c r="K42" s="1784"/>
      <c r="L42" s="1784"/>
      <c r="M42" s="1784"/>
      <c r="N42" s="1784"/>
      <c r="O42" s="1787"/>
    </row>
    <row r="43" spans="1:15" ht="15.6" x14ac:dyDescent="0.3">
      <c r="A43" s="1819" t="s">
        <v>2287</v>
      </c>
      <c r="B43" s="1784"/>
      <c r="C43" s="1784"/>
      <c r="D43" s="1784"/>
      <c r="E43" s="1784"/>
      <c r="F43" s="1784"/>
      <c r="G43" s="1784"/>
      <c r="H43" s="1784"/>
      <c r="I43" s="1784"/>
      <c r="J43" s="1784"/>
      <c r="K43" s="1784"/>
      <c r="L43" s="1784"/>
      <c r="M43" s="1784"/>
      <c r="N43" s="1784"/>
      <c r="O43" s="1787"/>
    </row>
    <row r="44" spans="1:15" ht="15.6" x14ac:dyDescent="0.3">
      <c r="A44" s="1819" t="s">
        <v>2288</v>
      </c>
      <c r="B44" s="1784"/>
      <c r="C44" s="1784"/>
      <c r="D44" s="1784"/>
      <c r="E44" s="1784"/>
      <c r="F44" s="1784"/>
      <c r="G44" s="1784"/>
      <c r="H44" s="1784"/>
      <c r="I44" s="1784"/>
      <c r="J44" s="1784"/>
      <c r="K44" s="1784"/>
      <c r="L44" s="1784"/>
      <c r="M44" s="1784"/>
      <c r="N44" s="1784"/>
      <c r="O44" s="1787"/>
    </row>
    <row r="45" spans="1:15" ht="15.6" x14ac:dyDescent="0.3">
      <c r="A45" s="1819" t="s">
        <v>2289</v>
      </c>
      <c r="B45" s="1784"/>
      <c r="C45" s="1784"/>
      <c r="D45" s="1784"/>
      <c r="E45" s="1784"/>
      <c r="F45" s="1784"/>
      <c r="G45" s="1784"/>
      <c r="H45" s="1784"/>
      <c r="I45" s="1784"/>
      <c r="J45" s="1784"/>
      <c r="K45" s="1784"/>
      <c r="L45" s="1784"/>
      <c r="M45" s="1784"/>
      <c r="N45" s="1784"/>
      <c r="O45" s="1787"/>
    </row>
    <row r="46" spans="1:15" ht="32.4" customHeight="1" x14ac:dyDescent="0.3">
      <c r="A46" s="2115" t="s">
        <v>2290</v>
      </c>
      <c r="B46" s="2116"/>
      <c r="C46" s="2116"/>
      <c r="D46" s="2116"/>
      <c r="E46" s="2116"/>
      <c r="F46" s="2116"/>
      <c r="G46" s="2116"/>
      <c r="H46" s="2116"/>
      <c r="I46" s="2116"/>
      <c r="J46" s="2116"/>
      <c r="K46" s="2116"/>
      <c r="L46" s="2116"/>
      <c r="M46" s="2116"/>
      <c r="N46" s="2116"/>
      <c r="O46" s="2117"/>
    </row>
    <row r="47" spans="1:15" ht="15.6" x14ac:dyDescent="0.3">
      <c r="A47" s="1820"/>
      <c r="B47" s="1784"/>
      <c r="C47" s="1784"/>
      <c r="D47" s="1784"/>
      <c r="E47" s="1784"/>
      <c r="F47" s="1784"/>
      <c r="G47" s="1784"/>
      <c r="H47" s="1784"/>
      <c r="I47" s="1783"/>
      <c r="J47" s="1784"/>
      <c r="K47" s="1784"/>
      <c r="L47" s="1784"/>
      <c r="M47" s="1784"/>
      <c r="N47" s="1784"/>
      <c r="O47" s="1787"/>
    </row>
    <row r="48" spans="1:15" ht="15.6" x14ac:dyDescent="0.3">
      <c r="A48" s="1818" t="s">
        <v>2291</v>
      </c>
      <c r="B48" s="1784"/>
      <c r="C48" s="1784"/>
      <c r="D48" s="1784"/>
      <c r="E48" s="1784"/>
      <c r="F48" s="1784"/>
      <c r="G48" s="1784"/>
      <c r="H48" s="1784"/>
      <c r="I48" s="1784"/>
      <c r="J48" s="1784"/>
      <c r="K48" s="1784"/>
      <c r="L48" s="1784"/>
      <c r="M48" s="1784"/>
      <c r="N48" s="1784"/>
      <c r="O48" s="1787"/>
    </row>
    <row r="49" spans="1:15" ht="15.6" x14ac:dyDescent="0.3">
      <c r="A49" s="1819" t="s">
        <v>2292</v>
      </c>
      <c r="B49" s="1784"/>
      <c r="C49" s="1784"/>
      <c r="D49" s="1784"/>
      <c r="E49" s="1784"/>
      <c r="F49" s="1784"/>
      <c r="G49" s="1784"/>
      <c r="H49" s="1784"/>
      <c r="I49" s="1784"/>
      <c r="J49" s="1784"/>
      <c r="K49" s="1784"/>
      <c r="L49" s="1784"/>
      <c r="M49" s="1784"/>
      <c r="N49" s="1784"/>
      <c r="O49" s="1787"/>
    </row>
    <row r="50" spans="1:15" ht="15.6" x14ac:dyDescent="0.3">
      <c r="A50" s="1819" t="s">
        <v>2293</v>
      </c>
      <c r="B50" s="1784"/>
      <c r="C50" s="1784"/>
      <c r="D50" s="1784"/>
      <c r="E50" s="1784"/>
      <c r="F50" s="1784"/>
      <c r="G50" s="1784"/>
      <c r="H50" s="1784"/>
      <c r="I50" s="1784"/>
      <c r="J50" s="1784"/>
      <c r="K50" s="1784"/>
      <c r="L50" s="1784"/>
      <c r="M50" s="1784"/>
      <c r="N50" s="1784"/>
      <c r="O50" s="1787"/>
    </row>
    <row r="51" spans="1:15" ht="16.2" thickBot="1" x14ac:dyDescent="0.35">
      <c r="A51" s="1821"/>
      <c r="B51" s="1822"/>
      <c r="C51" s="1822"/>
      <c r="D51" s="1822"/>
      <c r="E51" s="1822"/>
      <c r="F51" s="1822"/>
      <c r="G51" s="1822"/>
      <c r="H51" s="1822"/>
      <c r="I51" s="1822"/>
      <c r="J51" s="1822"/>
      <c r="K51" s="1822"/>
      <c r="L51" s="1822"/>
      <c r="M51" s="1822"/>
      <c r="N51" s="1822"/>
      <c r="O51" s="1823"/>
    </row>
  </sheetData>
  <sheetProtection password="C4B6" sheet="1" objects="1" scenarios="1"/>
  <mergeCells count="23">
    <mergeCell ref="A46:O46"/>
    <mergeCell ref="B10:C10"/>
    <mergeCell ref="E10:F10"/>
    <mergeCell ref="B12:N14"/>
    <mergeCell ref="B17:G17"/>
    <mergeCell ref="I17:N17"/>
    <mergeCell ref="B20:G21"/>
    <mergeCell ref="I20:N21"/>
    <mergeCell ref="B25:N27"/>
    <mergeCell ref="B30:G30"/>
    <mergeCell ref="I30:N30"/>
    <mergeCell ref="B33:G34"/>
    <mergeCell ref="I33:N34"/>
    <mergeCell ref="D36:G36"/>
    <mergeCell ref="K36:N36"/>
    <mergeCell ref="K23:N23"/>
    <mergeCell ref="D23:G23"/>
    <mergeCell ref="B8:C8"/>
    <mergeCell ref="A2:O2"/>
    <mergeCell ref="A3:O3"/>
    <mergeCell ref="A4:J4"/>
    <mergeCell ref="B6:C6"/>
    <mergeCell ref="D6:L6"/>
  </mergeCells>
  <pageMargins left="0.70866141732283472" right="0.35433070866141736" top="0.48" bottom="0.31" header="0.31496062992125984" footer="0.31496062992125984"/>
  <pageSetup scale="65"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C1:L61"/>
  <sheetViews>
    <sheetView showGridLines="0" topLeftCell="C5" workbookViewId="0">
      <selection activeCell="H14" sqref="H14"/>
    </sheetView>
  </sheetViews>
  <sheetFormatPr defaultRowHeight="14.4" x14ac:dyDescent="0.3"/>
  <cols>
    <col min="1" max="2" width="0" hidden="1" customWidth="1"/>
    <col min="3" max="3" width="2.5546875" customWidth="1"/>
    <col min="4" max="4" width="50.6640625" customWidth="1"/>
    <col min="6" max="8" width="15.6640625" customWidth="1"/>
    <col min="9" max="9" width="2.6640625" customWidth="1"/>
  </cols>
  <sheetData>
    <row r="1" spans="3:9" ht="15" hidden="1" x14ac:dyDescent="0.25"/>
    <row r="2" spans="3:9" ht="15" hidden="1" x14ac:dyDescent="0.25"/>
    <row r="3" spans="3:9" ht="15" hidden="1" x14ac:dyDescent="0.25"/>
    <row r="4" spans="3:9" ht="15.75" hidden="1" thickBot="1" x14ac:dyDescent="0.3"/>
    <row r="5" spans="3:9" ht="15" customHeight="1" x14ac:dyDescent="0.25">
      <c r="C5" s="609"/>
      <c r="D5" s="1575"/>
      <c r="E5" s="1575"/>
      <c r="F5" s="1575"/>
      <c r="G5" s="1575"/>
      <c r="H5" s="1575"/>
      <c r="I5" s="1576"/>
    </row>
    <row r="6" spans="3:9" ht="15" customHeight="1" x14ac:dyDescent="0.3">
      <c r="C6" s="611"/>
      <c r="D6" s="2292" t="s">
        <v>2076</v>
      </c>
      <c r="E6" s="2292"/>
      <c r="F6" s="2292"/>
      <c r="G6" s="2292"/>
      <c r="H6" s="2292"/>
      <c r="I6" s="1577"/>
    </row>
    <row r="7" spans="3:9" ht="15" customHeight="1" x14ac:dyDescent="0.3">
      <c r="C7" s="611"/>
      <c r="D7" s="2292"/>
      <c r="E7" s="2292"/>
      <c r="F7" s="2292"/>
      <c r="G7" s="2292"/>
      <c r="H7" s="2292"/>
      <c r="I7" s="1577"/>
    </row>
    <row r="8" spans="3:9" ht="15" customHeight="1" x14ac:dyDescent="0.25">
      <c r="C8" s="611"/>
      <c r="D8" s="1578"/>
      <c r="E8" s="1578"/>
      <c r="F8" s="1578"/>
      <c r="G8" s="1578"/>
      <c r="H8" s="1579" t="s">
        <v>1111</v>
      </c>
      <c r="I8" s="1580"/>
    </row>
    <row r="9" spans="3:9" ht="15" hidden="1" customHeight="1" x14ac:dyDescent="0.25">
      <c r="C9" s="611"/>
      <c r="D9" s="1581"/>
      <c r="E9" s="1578"/>
      <c r="F9" s="1578"/>
      <c r="G9" s="1578"/>
      <c r="H9" s="1582"/>
      <c r="I9" s="1577"/>
    </row>
    <row r="10" spans="3:9" ht="15" customHeight="1" x14ac:dyDescent="0.25">
      <c r="C10" s="611"/>
      <c r="D10" s="1583" t="s">
        <v>2077</v>
      </c>
      <c r="E10" s="1584"/>
      <c r="F10" s="1584"/>
      <c r="G10" s="1584"/>
      <c r="H10" s="1585"/>
      <c r="I10" s="1577"/>
    </row>
    <row r="11" spans="3:9" ht="15" hidden="1" customHeight="1" x14ac:dyDescent="0.25">
      <c r="C11" s="611"/>
      <c r="D11" s="1586"/>
      <c r="E11" s="1587"/>
      <c r="F11" s="1586"/>
      <c r="G11" s="1586"/>
      <c r="H11" s="1586"/>
      <c r="I11" s="1577"/>
    </row>
    <row r="12" spans="3:9" ht="15" customHeight="1" x14ac:dyDescent="0.25">
      <c r="C12" s="611"/>
      <c r="D12" s="1586" t="s">
        <v>2078</v>
      </c>
      <c r="E12" s="1587"/>
      <c r="F12" s="1586"/>
      <c r="G12" s="1586"/>
      <c r="H12" s="1588">
        <f>'Capital Composition'!H36</f>
        <v>0</v>
      </c>
      <c r="I12" s="1577"/>
    </row>
    <row r="13" spans="3:9" ht="15" customHeight="1" x14ac:dyDescent="0.25">
      <c r="C13" s="611"/>
      <c r="D13" s="1586" t="s">
        <v>2079</v>
      </c>
      <c r="E13" s="1587"/>
      <c r="F13" s="1586"/>
      <c r="G13" s="1586"/>
      <c r="H13" s="1588">
        <f>'Capital Composition'!H56</f>
        <v>0</v>
      </c>
      <c r="I13" s="1577"/>
    </row>
    <row r="14" spans="3:9" ht="15" customHeight="1" x14ac:dyDescent="0.25">
      <c r="C14" s="611"/>
      <c r="D14" s="1586" t="s">
        <v>2080</v>
      </c>
      <c r="E14" s="1587"/>
      <c r="F14" s="1586"/>
      <c r="G14" s="1586"/>
      <c r="H14" s="1588">
        <f>SUM(H12:H13)</f>
        <v>0</v>
      </c>
      <c r="I14" s="1589"/>
    </row>
    <row r="15" spans="3:9" ht="15" customHeight="1" x14ac:dyDescent="0.25">
      <c r="C15" s="611"/>
      <c r="D15" s="1586"/>
      <c r="E15" s="1587"/>
      <c r="F15" s="1586"/>
      <c r="G15" s="1586"/>
      <c r="H15" s="1586"/>
      <c r="I15" s="1577"/>
    </row>
    <row r="16" spans="3:9" ht="15" customHeight="1" x14ac:dyDescent="0.25">
      <c r="C16" s="611"/>
      <c r="D16" s="1586" t="s">
        <v>2081</v>
      </c>
      <c r="E16" s="1587"/>
      <c r="F16" s="1586"/>
      <c r="G16" s="1586"/>
      <c r="H16" s="1588">
        <f>'Capital Composition'!H79</f>
        <v>0</v>
      </c>
      <c r="I16" s="1577"/>
    </row>
    <row r="17" spans="3:9" ht="15" customHeight="1" x14ac:dyDescent="0.25">
      <c r="C17" s="611"/>
      <c r="D17" s="1586"/>
      <c r="E17" s="1587"/>
      <c r="F17" s="1586"/>
      <c r="G17" s="1586"/>
      <c r="H17" s="1586"/>
      <c r="I17" s="1577"/>
    </row>
    <row r="18" spans="3:9" ht="15" customHeight="1" x14ac:dyDescent="0.25">
      <c r="C18" s="611"/>
      <c r="D18" s="1590" t="s">
        <v>1484</v>
      </c>
      <c r="E18" s="1584"/>
      <c r="F18" s="1591"/>
      <c r="G18" s="1591"/>
      <c r="H18" s="1592">
        <f>SUM(H14+H16)</f>
        <v>0</v>
      </c>
      <c r="I18" s="1589"/>
    </row>
    <row r="19" spans="3:9" ht="15" customHeight="1" x14ac:dyDescent="0.25">
      <c r="C19" s="611"/>
      <c r="D19" s="1586"/>
      <c r="E19" s="1587"/>
      <c r="F19" s="1586"/>
      <c r="G19" s="1586"/>
      <c r="H19" s="1586"/>
      <c r="I19" s="1577"/>
    </row>
    <row r="20" spans="3:9" ht="15" customHeight="1" x14ac:dyDescent="0.25">
      <c r="C20" s="611"/>
      <c r="D20" s="1583" t="s">
        <v>2082</v>
      </c>
      <c r="E20" s="1584"/>
      <c r="F20" s="1584"/>
      <c r="G20" s="1584"/>
      <c r="H20" s="1585"/>
      <c r="I20" s="1577"/>
    </row>
    <row r="21" spans="3:9" ht="15" hidden="1" customHeight="1" x14ac:dyDescent="0.25">
      <c r="C21" s="611"/>
      <c r="D21" s="1586"/>
      <c r="E21" s="1587"/>
      <c r="F21" s="1586"/>
      <c r="G21" s="1586"/>
      <c r="H21" s="1586"/>
      <c r="I21" s="1577"/>
    </row>
    <row r="22" spans="3:9" ht="15" customHeight="1" x14ac:dyDescent="0.25">
      <c r="C22" s="611"/>
      <c r="D22" s="1930" t="s">
        <v>2083</v>
      </c>
      <c r="E22" s="1587"/>
      <c r="F22" s="1586"/>
      <c r="G22" s="1593"/>
      <c r="H22" s="1586"/>
      <c r="I22" s="1577"/>
    </row>
    <row r="23" spans="3:9" ht="15" customHeight="1" x14ac:dyDescent="0.25">
      <c r="C23" s="611"/>
      <c r="D23" s="1586" t="s">
        <v>1485</v>
      </c>
      <c r="E23" s="1587"/>
      <c r="F23" s="1947">
        <v>0.17</v>
      </c>
      <c r="G23" s="1594">
        <f>H24*F23</f>
        <v>0</v>
      </c>
      <c r="H23" s="1595"/>
      <c r="I23" s="1577"/>
    </row>
    <row r="24" spans="3:9" ht="15" customHeight="1" x14ac:dyDescent="0.25">
      <c r="C24" s="611"/>
      <c r="D24" s="1586" t="s">
        <v>2084</v>
      </c>
      <c r="E24" s="1587"/>
      <c r="F24" s="1595"/>
      <c r="G24" s="1595"/>
      <c r="H24" s="1596">
        <f>'OFF Balance Sheet (Non-Deriv)'!K114+'OFF Balance Sheet (Deriv)'!P91+'CR - ON Balance Sheet'!K274-H50</f>
        <v>0</v>
      </c>
      <c r="I24" s="1577"/>
    </row>
    <row r="25" spans="3:9" ht="15" customHeight="1" x14ac:dyDescent="0.25">
      <c r="C25" s="611"/>
      <c r="D25" s="1586"/>
      <c r="E25" s="1587"/>
      <c r="F25" s="1586"/>
      <c r="G25" s="1586"/>
      <c r="H25" s="1586"/>
      <c r="I25" s="1577"/>
    </row>
    <row r="26" spans="3:9" ht="15" customHeight="1" x14ac:dyDescent="0.25">
      <c r="C26" s="611"/>
      <c r="D26" s="1583" t="s">
        <v>2085</v>
      </c>
      <c r="E26" s="1584"/>
      <c r="F26" s="1584"/>
      <c r="G26" s="1584"/>
      <c r="H26" s="1585"/>
      <c r="I26" s="1577"/>
    </row>
    <row r="27" spans="3:9" ht="15" hidden="1" customHeight="1" x14ac:dyDescent="0.25">
      <c r="C27" s="611"/>
      <c r="D27" s="1586"/>
      <c r="E27" s="1587"/>
      <c r="F27" s="1586"/>
      <c r="G27" s="1586"/>
      <c r="H27" s="1586"/>
      <c r="I27" s="1577"/>
    </row>
    <row r="28" spans="3:9" ht="15" customHeight="1" x14ac:dyDescent="0.25">
      <c r="C28" s="611"/>
      <c r="D28" s="1586" t="s">
        <v>2086</v>
      </c>
      <c r="E28" s="1587"/>
      <c r="F28" s="1586"/>
      <c r="G28" s="1597">
        <f>OpRisk!F15</f>
        <v>0</v>
      </c>
      <c r="H28" s="1586"/>
      <c r="I28" s="1577"/>
    </row>
    <row r="29" spans="3:9" ht="15" customHeight="1" x14ac:dyDescent="0.25">
      <c r="C29" s="611"/>
      <c r="D29" s="1586" t="s">
        <v>2083</v>
      </c>
      <c r="E29" s="1587"/>
      <c r="F29" s="1586"/>
      <c r="G29" s="1597">
        <f>OpRisk!F47</f>
        <v>0</v>
      </c>
      <c r="H29" s="1586"/>
      <c r="I29" s="1577"/>
    </row>
    <row r="30" spans="3:9" ht="15" customHeight="1" x14ac:dyDescent="0.25">
      <c r="C30" s="611"/>
      <c r="D30" s="1590" t="s">
        <v>2087</v>
      </c>
      <c r="E30" s="1584"/>
      <c r="F30" s="1591"/>
      <c r="G30" s="1598">
        <f>SUM(G28:G29)</f>
        <v>0</v>
      </c>
      <c r="H30" s="1591"/>
      <c r="I30" s="1577"/>
    </row>
    <row r="31" spans="3:9" ht="15" customHeight="1" x14ac:dyDescent="0.25">
      <c r="C31" s="611"/>
      <c r="D31" s="1586"/>
      <c r="E31" s="1587"/>
      <c r="F31" s="1586"/>
      <c r="G31" s="1599"/>
      <c r="H31" s="1586"/>
      <c r="I31" s="1577"/>
    </row>
    <row r="32" spans="3:9" ht="15" customHeight="1" x14ac:dyDescent="0.3">
      <c r="C32" s="611"/>
      <c r="D32" s="1586" t="s">
        <v>2088</v>
      </c>
      <c r="E32" s="1587"/>
      <c r="F32" s="1586"/>
      <c r="G32" s="1597">
        <v>12.5</v>
      </c>
      <c r="H32" s="1586"/>
      <c r="I32" s="1577"/>
    </row>
    <row r="33" spans="3:9" ht="15" customHeight="1" x14ac:dyDescent="0.3">
      <c r="C33" s="611"/>
      <c r="D33" s="1590" t="s">
        <v>2089</v>
      </c>
      <c r="E33" s="1584"/>
      <c r="F33" s="1591"/>
      <c r="G33" s="1591"/>
      <c r="H33" s="1598">
        <f>G30*G32</f>
        <v>0</v>
      </c>
      <c r="I33" s="1589"/>
    </row>
    <row r="34" spans="3:9" ht="15" customHeight="1" x14ac:dyDescent="0.3">
      <c r="C34" s="611"/>
      <c r="D34" s="1586"/>
      <c r="E34" s="1587"/>
      <c r="F34" s="1586"/>
      <c r="G34" s="1586"/>
      <c r="H34" s="1586"/>
      <c r="I34" s="1577"/>
    </row>
    <row r="35" spans="3:9" ht="15" customHeight="1" x14ac:dyDescent="0.3">
      <c r="C35" s="611"/>
      <c r="D35" s="1583" t="s">
        <v>2090</v>
      </c>
      <c r="E35" s="1584"/>
      <c r="F35" s="1584"/>
      <c r="G35" s="1584"/>
      <c r="H35" s="1585"/>
      <c r="I35" s="1577"/>
    </row>
    <row r="36" spans="3:9" ht="15" hidden="1" customHeight="1" x14ac:dyDescent="0.25">
      <c r="C36" s="611"/>
      <c r="D36" s="1586"/>
      <c r="E36" s="1587"/>
      <c r="F36" s="1586"/>
      <c r="G36" s="1586"/>
      <c r="H36" s="1586"/>
      <c r="I36" s="1577"/>
    </row>
    <row r="37" spans="3:9" ht="15" customHeight="1" x14ac:dyDescent="0.3">
      <c r="C37" s="611"/>
      <c r="D37" s="1586" t="s">
        <v>2083</v>
      </c>
      <c r="E37" s="1587"/>
      <c r="F37" s="1586"/>
      <c r="G37" s="1586"/>
      <c r="H37" s="1586"/>
      <c r="I37" s="1577"/>
    </row>
    <row r="38" spans="3:9" ht="15" customHeight="1" x14ac:dyDescent="0.3">
      <c r="C38" s="611"/>
      <c r="D38" s="1586" t="s">
        <v>2091</v>
      </c>
      <c r="E38" s="1587"/>
      <c r="F38" s="1586"/>
      <c r="G38" s="1939">
        <f>G39+G40+G41</f>
        <v>0</v>
      </c>
      <c r="H38" s="1586"/>
      <c r="I38" s="1577"/>
    </row>
    <row r="39" spans="3:9" ht="15" customHeight="1" x14ac:dyDescent="0.3">
      <c r="C39" s="611"/>
      <c r="D39" s="1600" t="s">
        <v>2092</v>
      </c>
      <c r="E39" s="1587"/>
      <c r="F39" s="1586"/>
      <c r="G39" s="1940">
        <f>'IRR-Specific'!K18</f>
        <v>0</v>
      </c>
      <c r="H39" s="1586"/>
      <c r="I39" s="1577"/>
    </row>
    <row r="40" spans="3:9" ht="15" customHeight="1" x14ac:dyDescent="0.3">
      <c r="C40" s="611"/>
      <c r="D40" s="1600" t="s">
        <v>2093</v>
      </c>
      <c r="E40" s="1587"/>
      <c r="F40" s="1586"/>
      <c r="G40" s="1940">
        <f>'IRR-Specific'!K19</f>
        <v>0</v>
      </c>
      <c r="H40" s="1586"/>
      <c r="I40" s="1577"/>
    </row>
    <row r="41" spans="3:9" ht="15" customHeight="1" x14ac:dyDescent="0.3">
      <c r="C41" s="611"/>
      <c r="D41" s="1600" t="s">
        <v>2094</v>
      </c>
      <c r="E41" s="1587"/>
      <c r="F41" s="1586"/>
      <c r="G41" s="1940">
        <f>'IRR-Specific'!K20</f>
        <v>0</v>
      </c>
      <c r="H41" s="1586"/>
      <c r="I41" s="1577"/>
    </row>
    <row r="42" spans="3:9" ht="15" customHeight="1" x14ac:dyDescent="0.3">
      <c r="C42" s="611"/>
      <c r="D42" s="1586" t="s">
        <v>2095</v>
      </c>
      <c r="E42" s="1587"/>
      <c r="F42" s="1586"/>
      <c r="G42" s="1939">
        <f>G43+G44</f>
        <v>0</v>
      </c>
      <c r="H42" s="1586"/>
      <c r="I42" s="1577"/>
    </row>
    <row r="43" spans="3:9" ht="15" customHeight="1" x14ac:dyDescent="0.3">
      <c r="C43" s="611"/>
      <c r="D43" s="1600" t="s">
        <v>2092</v>
      </c>
      <c r="E43" s="1587"/>
      <c r="F43" s="1586"/>
      <c r="G43" s="1939">
        <f>Equity!H28</f>
        <v>0</v>
      </c>
      <c r="H43" s="1586"/>
      <c r="I43" s="1577"/>
    </row>
    <row r="44" spans="3:9" ht="15" customHeight="1" x14ac:dyDescent="0.3">
      <c r="C44" s="611"/>
      <c r="D44" s="1600" t="s">
        <v>2093</v>
      </c>
      <c r="E44" s="1587"/>
      <c r="F44" s="1586"/>
      <c r="G44" s="1939">
        <f>Equity!H29</f>
        <v>0</v>
      </c>
      <c r="H44" s="1586"/>
      <c r="I44" s="1577"/>
    </row>
    <row r="45" spans="3:9" ht="15" customHeight="1" x14ac:dyDescent="0.3">
      <c r="C45" s="611"/>
      <c r="D45" s="1586" t="s">
        <v>2096</v>
      </c>
      <c r="E45" s="1587"/>
      <c r="F45" s="1586"/>
      <c r="G45" s="1939">
        <f>FX!E28</f>
        <v>0</v>
      </c>
      <c r="H45" s="1586"/>
      <c r="I45" s="1577"/>
    </row>
    <row r="46" spans="3:9" ht="15" customHeight="1" x14ac:dyDescent="0.3">
      <c r="C46" s="611"/>
      <c r="D46" s="1586" t="s">
        <v>2097</v>
      </c>
      <c r="E46" s="1587"/>
      <c r="F46" s="1586"/>
      <c r="G46" s="1939">
        <f>Commodities!H31</f>
        <v>0</v>
      </c>
      <c r="H46" s="1586"/>
      <c r="I46" s="1577"/>
    </row>
    <row r="47" spans="3:9" ht="15" customHeight="1" x14ac:dyDescent="0.3">
      <c r="C47" s="611"/>
      <c r="D47" s="1590" t="s">
        <v>2098</v>
      </c>
      <c r="E47" s="1584"/>
      <c r="F47" s="1591"/>
      <c r="G47" s="1598">
        <f>SUM(G38+G42+G45+G46)</f>
        <v>0</v>
      </c>
      <c r="H47" s="1591"/>
      <c r="I47" s="1577"/>
    </row>
    <row r="48" spans="3:9" ht="15" customHeight="1" x14ac:dyDescent="0.3">
      <c r="C48" s="611"/>
      <c r="D48" s="1586"/>
      <c r="E48" s="1587"/>
      <c r="F48" s="1586"/>
      <c r="G48" s="1586"/>
      <c r="H48" s="1586"/>
      <c r="I48" s="1577"/>
    </row>
    <row r="49" spans="3:12" ht="15" customHeight="1" x14ac:dyDescent="0.3">
      <c r="C49" s="611"/>
      <c r="D49" s="1586" t="s">
        <v>2088</v>
      </c>
      <c r="E49" s="1587"/>
      <c r="F49" s="1586"/>
      <c r="G49" s="1597">
        <v>12.5</v>
      </c>
      <c r="H49" s="1586"/>
      <c r="I49" s="1577"/>
    </row>
    <row r="50" spans="3:12" ht="15" customHeight="1" x14ac:dyDescent="0.3">
      <c r="C50" s="611"/>
      <c r="D50" s="1590" t="s">
        <v>2099</v>
      </c>
      <c r="E50" s="1601"/>
      <c r="F50" s="1590"/>
      <c r="G50" s="1590"/>
      <c r="H50" s="1598">
        <f>G47*G49</f>
        <v>0</v>
      </c>
      <c r="I50" s="1589"/>
    </row>
    <row r="51" spans="3:12" ht="15" customHeight="1" x14ac:dyDescent="0.3">
      <c r="C51" s="611"/>
      <c r="D51" s="1586"/>
      <c r="E51" s="1587"/>
      <c r="F51" s="1586"/>
      <c r="G51" s="1586"/>
      <c r="H51" s="1586"/>
      <c r="I51" s="1577"/>
    </row>
    <row r="52" spans="3:12" s="1605" customFormat="1" ht="15" customHeight="1" x14ac:dyDescent="0.3">
      <c r="C52" s="1602"/>
      <c r="D52" s="1583" t="s">
        <v>2100</v>
      </c>
      <c r="E52" s="1601"/>
      <c r="F52" s="1601"/>
      <c r="G52" s="1603"/>
      <c r="H52" s="1604">
        <f>H24+H33+H50</f>
        <v>0</v>
      </c>
      <c r="I52" s="1589"/>
    </row>
    <row r="53" spans="3:12" s="1605" customFormat="1" ht="15" customHeight="1" x14ac:dyDescent="0.3">
      <c r="C53" s="1602"/>
      <c r="D53" s="1606"/>
      <c r="E53" s="1607"/>
      <c r="F53" s="1606"/>
      <c r="G53" s="1606"/>
      <c r="H53" s="1586"/>
      <c r="I53" s="1589"/>
    </row>
    <row r="54" spans="3:12" s="1605" customFormat="1" ht="15" customHeight="1" x14ac:dyDescent="0.3">
      <c r="C54" s="1602"/>
      <c r="D54" s="2073" t="s">
        <v>1735</v>
      </c>
      <c r="E54" s="1601"/>
      <c r="F54" s="1601"/>
      <c r="G54" s="1603"/>
      <c r="H54" s="1946" t="e">
        <f>H18/H52</f>
        <v>#DIV/0!</v>
      </c>
      <c r="I54" s="1589"/>
      <c r="J54" s="44"/>
      <c r="K54" s="44"/>
      <c r="L54" s="44"/>
    </row>
    <row r="55" spans="3:12" s="1605" customFormat="1" ht="15" customHeight="1" x14ac:dyDescent="0.3">
      <c r="C55" s="1602"/>
      <c r="D55" s="1606"/>
      <c r="E55" s="1607"/>
      <c r="F55" s="1606"/>
      <c r="G55" s="1606"/>
      <c r="H55" s="1586"/>
      <c r="I55" s="1589"/>
    </row>
    <row r="56" spans="3:12" s="1605" customFormat="1" ht="15" customHeight="1" x14ac:dyDescent="0.3">
      <c r="C56" s="1602"/>
      <c r="D56" s="1583" t="s">
        <v>2101</v>
      </c>
      <c r="E56" s="1601"/>
      <c r="F56" s="1601"/>
      <c r="G56" s="1603"/>
      <c r="H56" s="1946" t="e">
        <f>H12/H52</f>
        <v>#DIV/0!</v>
      </c>
      <c r="I56" s="1589"/>
    </row>
    <row r="57" spans="3:12" s="1605" customFormat="1" ht="15" customHeight="1" x14ac:dyDescent="0.3">
      <c r="C57" s="1602"/>
      <c r="D57" s="1606"/>
      <c r="E57" s="1607"/>
      <c r="F57" s="1606"/>
      <c r="G57" s="1606"/>
      <c r="H57" s="1586"/>
      <c r="I57" s="1589"/>
    </row>
    <row r="58" spans="3:12" s="1605" customFormat="1" ht="15" customHeight="1" x14ac:dyDescent="0.3">
      <c r="C58" s="1602"/>
      <c r="D58" s="1583" t="s">
        <v>2102</v>
      </c>
      <c r="E58" s="1601"/>
      <c r="F58" s="1601"/>
      <c r="G58" s="1603"/>
      <c r="H58" s="1946" t="e">
        <f>H14/H52</f>
        <v>#DIV/0!</v>
      </c>
      <c r="I58" s="1589"/>
    </row>
    <row r="59" spans="3:12" s="1605" customFormat="1" ht="15" customHeight="1" x14ac:dyDescent="0.3">
      <c r="C59" s="1602"/>
      <c r="D59" s="1949"/>
      <c r="E59" s="1949"/>
      <c r="F59" s="1949"/>
      <c r="G59" s="1949"/>
      <c r="H59" s="1950"/>
      <c r="I59" s="1589"/>
    </row>
    <row r="60" spans="3:12" s="1605" customFormat="1" ht="15" customHeight="1" x14ac:dyDescent="0.3">
      <c r="C60" s="1602"/>
      <c r="D60" s="1583" t="s">
        <v>1835</v>
      </c>
      <c r="E60" s="1601"/>
      <c r="F60" s="1601"/>
      <c r="G60" s="1601"/>
      <c r="H60" s="1946" t="e">
        <f>H18/Form2!N84</f>
        <v>#DIV/0!</v>
      </c>
      <c r="I60" s="1589"/>
    </row>
    <row r="61" spans="3:12" ht="15" customHeight="1" thickBot="1" x14ac:dyDescent="0.35">
      <c r="C61" s="612"/>
      <c r="D61" s="1608"/>
      <c r="E61" s="1608"/>
      <c r="F61" s="1608"/>
      <c r="G61" s="1608"/>
      <c r="H61" s="1608"/>
      <c r="I61" s="1609"/>
    </row>
  </sheetData>
  <sheetProtection algorithmName="SHA-512" hashValue="G6ym3AiVnfZbvmVTQYBaoenw4viJFwXUjYUhewlm7uVXtz+uHa+Gs1IVHFmYJPF/bnAJ+z4JMSYAoT9yBuuoZw==" saltValue="w4+6n2WV70/PwZfKlmPJ1g==" spinCount="100000" sheet="1" objects="1" scenarios="1"/>
  <mergeCells count="1">
    <mergeCell ref="D6:H7"/>
  </mergeCells>
  <dataValidations count="1">
    <dataValidation allowBlank="1" showInputMessage="1" showErrorMessage="1" prompt="Please input the target capital ratio, set for your licensee.  If one has not been set, please use 8%._x000a__x000a_" sqref="F23"/>
  </dataValidations>
  <pageMargins left="0.45" right="0.45" top="1" bottom="0.75" header="0.3" footer="0.3"/>
  <pageSetup scale="85" fitToHeight="0"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pageSetUpPr fitToPage="1"/>
  </sheetPr>
  <dimension ref="A1:I82"/>
  <sheetViews>
    <sheetView topLeftCell="C4" workbookViewId="0">
      <selection activeCell="F62" sqref="F62"/>
    </sheetView>
  </sheetViews>
  <sheetFormatPr defaultRowHeight="14.4" x14ac:dyDescent="0.3"/>
  <cols>
    <col min="1" max="1" width="2.6640625" hidden="1" customWidth="1"/>
    <col min="2" max="2" width="0" hidden="1" customWidth="1"/>
    <col min="3" max="3" width="3.33203125" style="431" customWidth="1"/>
    <col min="4" max="4" width="4.6640625" style="431" customWidth="1"/>
    <col min="5" max="5" width="92.44140625" style="431" customWidth="1"/>
    <col min="6" max="8" width="15.6640625" style="431" customWidth="1"/>
    <col min="9" max="9" width="2.6640625" customWidth="1"/>
  </cols>
  <sheetData>
    <row r="1" spans="1:9" ht="15" hidden="1" customHeight="1" x14ac:dyDescent="0.25">
      <c r="I1" s="256"/>
    </row>
    <row r="2" spans="1:9" ht="15" hidden="1" customHeight="1" x14ac:dyDescent="0.25">
      <c r="I2" s="256"/>
    </row>
    <row r="3" spans="1:9" ht="15" hidden="1" customHeight="1" thickBot="1" x14ac:dyDescent="0.3">
      <c r="I3" s="653"/>
    </row>
    <row r="4" spans="1:9" ht="15" customHeight="1" thickBot="1" x14ac:dyDescent="0.3">
      <c r="I4" s="653"/>
    </row>
    <row r="5" spans="1:9" ht="15" customHeight="1" x14ac:dyDescent="0.25">
      <c r="A5" s="645"/>
      <c r="B5" s="649"/>
      <c r="C5" s="643"/>
      <c r="D5" s="644"/>
      <c r="E5" s="644"/>
      <c r="F5" s="644"/>
      <c r="G5" s="644"/>
      <c r="H5" s="644"/>
      <c r="I5" s="238"/>
    </row>
    <row r="6" spans="1:9" ht="15" customHeight="1" x14ac:dyDescent="0.3">
      <c r="A6" s="646"/>
      <c r="B6" s="650"/>
      <c r="C6" s="651"/>
      <c r="D6" s="2295" t="s">
        <v>1790</v>
      </c>
      <c r="E6" s="2295"/>
      <c r="F6" s="2295"/>
      <c r="G6" s="2295"/>
      <c r="H6" s="2295"/>
      <c r="I6" s="579"/>
    </row>
    <row r="7" spans="1:9" ht="15" customHeight="1" x14ac:dyDescent="0.3">
      <c r="A7" s="646"/>
      <c r="B7" s="650"/>
      <c r="C7" s="651"/>
      <c r="D7" s="2296"/>
      <c r="E7" s="2296"/>
      <c r="F7" s="2296"/>
      <c r="G7" s="2296"/>
      <c r="H7" s="2296"/>
      <c r="I7" s="579"/>
    </row>
    <row r="8" spans="1:9" ht="15" customHeight="1" x14ac:dyDescent="0.25">
      <c r="A8" s="646"/>
      <c r="B8" s="650"/>
      <c r="C8" s="651"/>
      <c r="D8" s="1270"/>
      <c r="E8" s="1271"/>
      <c r="F8" s="2293" t="s">
        <v>1111</v>
      </c>
      <c r="G8" s="2293"/>
      <c r="H8" s="2294"/>
      <c r="I8" s="579"/>
    </row>
    <row r="9" spans="1:9" ht="15" customHeight="1" x14ac:dyDescent="0.25">
      <c r="A9" s="646"/>
      <c r="B9" s="650"/>
      <c r="C9" s="651"/>
      <c r="D9" s="1272"/>
      <c r="E9" s="654" t="s">
        <v>1487</v>
      </c>
      <c r="F9" s="654"/>
      <c r="G9" s="654"/>
      <c r="H9" s="664"/>
      <c r="I9" s="579"/>
    </row>
    <row r="10" spans="1:9" ht="27" x14ac:dyDescent="0.3">
      <c r="A10" s="646"/>
      <c r="B10" s="650"/>
      <c r="C10" s="651"/>
      <c r="D10" s="1273">
        <v>1</v>
      </c>
      <c r="E10" s="432" t="s">
        <v>1488</v>
      </c>
      <c r="F10" s="2064"/>
      <c r="G10" s="1569"/>
      <c r="H10" s="1570"/>
      <c r="I10" s="579"/>
    </row>
    <row r="11" spans="1:9" ht="15" customHeight="1" x14ac:dyDescent="0.3">
      <c r="A11" s="646"/>
      <c r="B11" s="650"/>
      <c r="C11" s="651"/>
      <c r="D11" s="1275">
        <v>2</v>
      </c>
      <c r="E11" s="435" t="s">
        <v>1490</v>
      </c>
      <c r="F11" s="2064"/>
      <c r="G11" s="1569"/>
      <c r="H11" s="1570"/>
      <c r="I11" s="579"/>
    </row>
    <row r="12" spans="1:9" ht="30" customHeight="1" x14ac:dyDescent="0.25">
      <c r="A12" s="646"/>
      <c r="B12" s="650"/>
      <c r="C12" s="651"/>
      <c r="D12" s="1275">
        <v>3</v>
      </c>
      <c r="E12" s="435" t="s">
        <v>2521</v>
      </c>
      <c r="F12" s="2064"/>
      <c r="G12" s="1569"/>
      <c r="H12" s="1570"/>
      <c r="I12" s="579"/>
    </row>
    <row r="13" spans="1:9" ht="15" customHeight="1" x14ac:dyDescent="0.25">
      <c r="A13" s="646"/>
      <c r="B13" s="650"/>
      <c r="C13" s="651"/>
      <c r="D13" s="1275" t="s">
        <v>2525</v>
      </c>
      <c r="E13" s="435" t="s">
        <v>2522</v>
      </c>
      <c r="F13" s="1573">
        <f>'Form 1'!N68</f>
        <v>0</v>
      </c>
      <c r="G13" s="1569"/>
      <c r="H13" s="1570"/>
      <c r="I13" s="579"/>
    </row>
    <row r="14" spans="1:9" ht="15" customHeight="1" x14ac:dyDescent="0.25">
      <c r="A14" s="646"/>
      <c r="B14" s="650"/>
      <c r="C14" s="651"/>
      <c r="D14" s="1275" t="s">
        <v>2526</v>
      </c>
      <c r="E14" s="435" t="s">
        <v>2523</v>
      </c>
      <c r="F14" s="2064"/>
      <c r="G14" s="1569"/>
      <c r="H14" s="1570"/>
      <c r="I14" s="579"/>
    </row>
    <row r="15" spans="1:9" ht="15" customHeight="1" x14ac:dyDescent="0.25">
      <c r="A15" s="646"/>
      <c r="B15" s="650"/>
      <c r="C15" s="651"/>
      <c r="D15" s="1274">
        <v>5</v>
      </c>
      <c r="E15" s="435" t="s">
        <v>2524</v>
      </c>
      <c r="F15" s="1573">
        <f>SUM(F13:F14)</f>
        <v>0</v>
      </c>
      <c r="G15" s="1569"/>
      <c r="H15" s="1570"/>
      <c r="I15" s="579"/>
    </row>
    <row r="16" spans="1:9" ht="26.25" x14ac:dyDescent="0.25">
      <c r="A16" s="646"/>
      <c r="B16" s="650"/>
      <c r="C16" s="651"/>
      <c r="D16" s="1276">
        <v>6</v>
      </c>
      <c r="E16" s="435" t="s">
        <v>1491</v>
      </c>
      <c r="F16" s="2064"/>
      <c r="G16" s="1569"/>
      <c r="H16" s="1570"/>
      <c r="I16" s="579"/>
    </row>
    <row r="17" spans="1:9" ht="15" customHeight="1" x14ac:dyDescent="0.25">
      <c r="A17" s="646"/>
      <c r="B17" s="650"/>
      <c r="C17" s="651"/>
      <c r="D17" s="1274"/>
      <c r="E17" s="432"/>
      <c r="F17" s="434"/>
      <c r="G17" s="1571"/>
      <c r="H17" s="648"/>
      <c r="I17" s="579"/>
    </row>
    <row r="18" spans="1:9" ht="15" customHeight="1" x14ac:dyDescent="0.25">
      <c r="A18" s="646"/>
      <c r="B18" s="650"/>
      <c r="C18" s="651"/>
      <c r="D18" s="1274">
        <v>7</v>
      </c>
      <c r="E18" s="654" t="s">
        <v>1492</v>
      </c>
      <c r="F18" s="729">
        <f>SUM(F10:F12,F15:F16)</f>
        <v>0</v>
      </c>
      <c r="G18" s="656"/>
      <c r="H18" s="657"/>
      <c r="I18" s="579"/>
    </row>
    <row r="19" spans="1:9" ht="15" customHeight="1" x14ac:dyDescent="0.25">
      <c r="A19" s="646"/>
      <c r="B19" s="650"/>
      <c r="C19" s="651"/>
      <c r="D19" s="1277"/>
      <c r="E19" s="432"/>
      <c r="F19" s="434"/>
      <c r="G19" s="1571"/>
      <c r="H19" s="648"/>
      <c r="I19" s="579"/>
    </row>
    <row r="20" spans="1:9" ht="15" customHeight="1" x14ac:dyDescent="0.25">
      <c r="A20" s="646"/>
      <c r="B20" s="650"/>
      <c r="C20" s="651"/>
      <c r="D20" s="1277">
        <v>8</v>
      </c>
      <c r="E20" s="654" t="s">
        <v>1493</v>
      </c>
      <c r="F20" s="655"/>
      <c r="G20" s="656"/>
      <c r="H20" s="657"/>
      <c r="I20" s="579"/>
    </row>
    <row r="21" spans="1:9" ht="15" customHeight="1" x14ac:dyDescent="0.25">
      <c r="A21" s="646"/>
      <c r="B21" s="650"/>
      <c r="C21" s="651"/>
      <c r="D21" s="1276">
        <v>9</v>
      </c>
      <c r="E21" s="436" t="s">
        <v>1494</v>
      </c>
      <c r="F21" s="432"/>
      <c r="G21" s="2065"/>
      <c r="H21" s="1570"/>
      <c r="I21" s="579"/>
    </row>
    <row r="22" spans="1:9" ht="15" customHeight="1" x14ac:dyDescent="0.25">
      <c r="A22" s="646"/>
      <c r="B22" s="650"/>
      <c r="C22" s="651"/>
      <c r="D22" s="1276">
        <v>10</v>
      </c>
      <c r="E22" s="436" t="s">
        <v>1495</v>
      </c>
      <c r="F22" s="432"/>
      <c r="G22" s="2065"/>
      <c r="H22" s="1570"/>
      <c r="I22" s="579"/>
    </row>
    <row r="23" spans="1:9" ht="15" customHeight="1" x14ac:dyDescent="0.25">
      <c r="A23" s="646"/>
      <c r="B23" s="650"/>
      <c r="C23" s="651"/>
      <c r="D23" s="1276">
        <v>11</v>
      </c>
      <c r="E23" s="436" t="s">
        <v>1496</v>
      </c>
      <c r="F23" s="432"/>
      <c r="G23" s="2065"/>
      <c r="H23" s="1570"/>
      <c r="I23" s="579"/>
    </row>
    <row r="24" spans="1:9" ht="26.4" x14ac:dyDescent="0.3">
      <c r="A24" s="646"/>
      <c r="B24" s="650"/>
      <c r="C24" s="651"/>
      <c r="D24" s="1276">
        <v>12</v>
      </c>
      <c r="E24" s="436" t="s">
        <v>1497</v>
      </c>
      <c r="F24" s="432"/>
      <c r="G24" s="2065"/>
      <c r="H24" s="1570"/>
      <c r="I24" s="579"/>
    </row>
    <row r="25" spans="1:9" ht="15" customHeight="1" x14ac:dyDescent="0.3">
      <c r="A25" s="646"/>
      <c r="B25" s="650"/>
      <c r="C25" s="651"/>
      <c r="D25" s="1276">
        <v>13</v>
      </c>
      <c r="E25" s="436" t="s">
        <v>1498</v>
      </c>
      <c r="F25" s="432"/>
      <c r="G25" s="2065"/>
      <c r="H25" s="1570"/>
      <c r="I25" s="579"/>
    </row>
    <row r="26" spans="1:9" ht="15" customHeight="1" x14ac:dyDescent="0.3">
      <c r="A26" s="646"/>
      <c r="B26" s="650"/>
      <c r="C26" s="651"/>
      <c r="D26" s="1276">
        <v>14</v>
      </c>
      <c r="E26" s="436" t="s">
        <v>1499</v>
      </c>
      <c r="F26" s="432"/>
      <c r="G26" s="2065"/>
      <c r="H26" s="1570"/>
      <c r="I26" s="579"/>
    </row>
    <row r="27" spans="1:9" ht="15" customHeight="1" x14ac:dyDescent="0.3">
      <c r="A27" s="646"/>
      <c r="B27" s="650"/>
      <c r="C27" s="651"/>
      <c r="D27" s="1276">
        <v>15</v>
      </c>
      <c r="E27" s="436" t="s">
        <v>1500</v>
      </c>
      <c r="F27" s="432"/>
      <c r="G27" s="2065"/>
      <c r="H27" s="1570"/>
      <c r="I27" s="579"/>
    </row>
    <row r="28" spans="1:9" ht="15" customHeight="1" x14ac:dyDescent="0.3">
      <c r="A28" s="646"/>
      <c r="B28" s="650"/>
      <c r="C28" s="651"/>
      <c r="D28" s="1276">
        <v>16</v>
      </c>
      <c r="E28" s="436" t="s">
        <v>1501</v>
      </c>
      <c r="F28" s="432"/>
      <c r="G28" s="2065"/>
      <c r="H28" s="1570"/>
      <c r="I28" s="579"/>
    </row>
    <row r="29" spans="1:9" ht="15" customHeight="1" x14ac:dyDescent="0.3">
      <c r="A29" s="646"/>
      <c r="B29" s="650"/>
      <c r="C29" s="651"/>
      <c r="D29" s="1276">
        <v>17</v>
      </c>
      <c r="E29" s="436" t="s">
        <v>1502</v>
      </c>
      <c r="F29" s="432"/>
      <c r="G29" s="2065"/>
      <c r="H29" s="1570"/>
      <c r="I29" s="579"/>
    </row>
    <row r="30" spans="1:9" ht="15" customHeight="1" x14ac:dyDescent="0.3">
      <c r="A30" s="646"/>
      <c r="B30" s="650"/>
      <c r="C30" s="651"/>
      <c r="D30" s="1276">
        <v>18</v>
      </c>
      <c r="E30" s="436" t="s">
        <v>1503</v>
      </c>
      <c r="F30" s="432"/>
      <c r="G30" s="2065"/>
      <c r="H30" s="1570"/>
      <c r="I30" s="579"/>
    </row>
    <row r="31" spans="1:9" ht="39.6" x14ac:dyDescent="0.3">
      <c r="A31" s="646"/>
      <c r="B31" s="650"/>
      <c r="C31" s="651"/>
      <c r="D31" s="1276">
        <v>19</v>
      </c>
      <c r="E31" s="436" t="s">
        <v>1504</v>
      </c>
      <c r="F31" s="432"/>
      <c r="G31" s="2065"/>
      <c r="H31" s="1570"/>
      <c r="I31" s="579"/>
    </row>
    <row r="32" spans="1:9" ht="39.6" x14ac:dyDescent="0.3">
      <c r="A32" s="646"/>
      <c r="B32" s="650"/>
      <c r="C32" s="651"/>
      <c r="D32" s="1276">
        <v>20</v>
      </c>
      <c r="E32" s="436" t="s">
        <v>1505</v>
      </c>
      <c r="F32" s="432"/>
      <c r="G32" s="2065"/>
      <c r="H32" s="1570"/>
      <c r="I32" s="579"/>
    </row>
    <row r="33" spans="1:9" ht="15" customHeight="1" x14ac:dyDescent="0.3">
      <c r="A33" s="646"/>
      <c r="B33" s="650"/>
      <c r="C33" s="651"/>
      <c r="D33" s="1276">
        <v>21</v>
      </c>
      <c r="E33" s="436" t="s">
        <v>1783</v>
      </c>
      <c r="F33" s="432"/>
      <c r="G33" s="2065"/>
      <c r="H33" s="1570"/>
      <c r="I33" s="579"/>
    </row>
    <row r="34" spans="1:9" ht="15" customHeight="1" x14ac:dyDescent="0.3">
      <c r="A34" s="646"/>
      <c r="B34" s="650"/>
      <c r="C34" s="651"/>
      <c r="D34" s="1276">
        <v>22</v>
      </c>
      <c r="E34" s="436" t="s">
        <v>1506</v>
      </c>
      <c r="F34" s="434"/>
      <c r="G34" s="2065"/>
      <c r="H34" s="1570"/>
      <c r="I34" s="579"/>
    </row>
    <row r="35" spans="1:9" ht="15" customHeight="1" x14ac:dyDescent="0.3">
      <c r="A35" s="646"/>
      <c r="B35" s="650"/>
      <c r="C35" s="651"/>
      <c r="D35" s="1278">
        <v>23</v>
      </c>
      <c r="E35" s="432"/>
      <c r="F35" s="434"/>
      <c r="G35" s="1571"/>
      <c r="H35" s="648"/>
      <c r="I35" s="579"/>
    </row>
    <row r="36" spans="1:9" ht="15" customHeight="1" x14ac:dyDescent="0.3">
      <c r="A36" s="646"/>
      <c r="B36" s="650"/>
      <c r="C36" s="651"/>
      <c r="D36" s="1275">
        <v>24</v>
      </c>
      <c r="E36" s="661" t="s">
        <v>1507</v>
      </c>
      <c r="F36" s="662"/>
      <c r="G36" s="663"/>
      <c r="H36" s="729">
        <f>F18-SUM(G21:G34)</f>
        <v>0</v>
      </c>
      <c r="I36" s="579"/>
    </row>
    <row r="37" spans="1:9" ht="15" customHeight="1" x14ac:dyDescent="0.3">
      <c r="A37" s="646"/>
      <c r="B37" s="650"/>
      <c r="C37" s="651"/>
      <c r="D37" s="1277"/>
      <c r="E37" s="432"/>
      <c r="F37" s="434"/>
      <c r="G37" s="1571"/>
      <c r="H37" s="648"/>
      <c r="I37" s="579"/>
    </row>
    <row r="38" spans="1:9" ht="15" customHeight="1" x14ac:dyDescent="0.3">
      <c r="A38" s="646"/>
      <c r="B38" s="650"/>
      <c r="C38" s="651"/>
      <c r="D38" s="1272"/>
      <c r="E38" s="654" t="s">
        <v>1508</v>
      </c>
      <c r="F38" s="655"/>
      <c r="G38" s="656"/>
      <c r="H38" s="657"/>
      <c r="I38" s="579"/>
    </row>
    <row r="39" spans="1:9" ht="15" customHeight="1" x14ac:dyDescent="0.3">
      <c r="A39" s="646"/>
      <c r="B39" s="650"/>
      <c r="C39" s="651"/>
      <c r="D39" s="1274">
        <v>24</v>
      </c>
      <c r="E39" s="432" t="s">
        <v>1489</v>
      </c>
      <c r="F39" s="2065"/>
      <c r="G39" s="435"/>
      <c r="H39" s="1931"/>
      <c r="I39" s="579"/>
    </row>
    <row r="40" spans="1:9" ht="15" customHeight="1" x14ac:dyDescent="0.3">
      <c r="A40" s="646"/>
      <c r="B40" s="650"/>
      <c r="C40" s="651"/>
      <c r="D40" s="1276">
        <v>25</v>
      </c>
      <c r="E40" s="436" t="s">
        <v>1509</v>
      </c>
      <c r="F40" s="2065"/>
      <c r="G40" s="1571"/>
      <c r="H40" s="1570"/>
      <c r="I40" s="579"/>
    </row>
    <row r="41" spans="1:9" ht="15" customHeight="1" x14ac:dyDescent="0.3">
      <c r="A41" s="646"/>
      <c r="B41" s="650"/>
      <c r="C41" s="651"/>
      <c r="D41" s="1276">
        <v>26</v>
      </c>
      <c r="E41" s="436" t="s">
        <v>1510</v>
      </c>
      <c r="F41" s="2065"/>
      <c r="G41" s="1571"/>
      <c r="H41" s="1570"/>
      <c r="I41" s="579"/>
    </row>
    <row r="42" spans="1:9" ht="15" customHeight="1" x14ac:dyDescent="0.3">
      <c r="A42" s="646"/>
      <c r="B42" s="650"/>
      <c r="C42" s="651"/>
      <c r="D42" s="1276">
        <v>27</v>
      </c>
      <c r="E42" s="436" t="s">
        <v>1511</v>
      </c>
      <c r="F42" s="2065"/>
      <c r="G42" s="1571"/>
      <c r="H42" s="1570"/>
      <c r="I42" s="579"/>
    </row>
    <row r="43" spans="1:9" ht="26.4" x14ac:dyDescent="0.3">
      <c r="A43" s="646"/>
      <c r="B43" s="650"/>
      <c r="C43" s="651"/>
      <c r="D43" s="1276">
        <v>28</v>
      </c>
      <c r="E43" s="436" t="s">
        <v>1784</v>
      </c>
      <c r="F43" s="2065"/>
      <c r="G43" s="1571"/>
      <c r="H43" s="1570"/>
      <c r="I43" s="579"/>
    </row>
    <row r="44" spans="1:9" ht="15" customHeight="1" x14ac:dyDescent="0.3">
      <c r="A44" s="646"/>
      <c r="B44" s="650"/>
      <c r="C44" s="651"/>
      <c r="D44" s="1276">
        <v>29</v>
      </c>
      <c r="E44" s="436" t="s">
        <v>1785</v>
      </c>
      <c r="F44" s="2065"/>
      <c r="G44" s="1571"/>
      <c r="H44" s="1570"/>
      <c r="I44" s="579"/>
    </row>
    <row r="45" spans="1:9" ht="15" customHeight="1" x14ac:dyDescent="0.3">
      <c r="A45" s="646"/>
      <c r="B45" s="650"/>
      <c r="C45" s="651"/>
      <c r="D45" s="1277"/>
      <c r="E45" s="432"/>
      <c r="F45" s="434"/>
      <c r="G45" s="1571"/>
      <c r="H45" s="1570"/>
      <c r="I45" s="579"/>
    </row>
    <row r="46" spans="1:9" ht="15" customHeight="1" x14ac:dyDescent="0.3">
      <c r="A46" s="646"/>
      <c r="B46" s="650"/>
      <c r="C46" s="651"/>
      <c r="D46" s="1274">
        <v>30</v>
      </c>
      <c r="E46" s="654" t="s">
        <v>1782</v>
      </c>
      <c r="F46" s="729">
        <f>SUM(F39,F40,F42,F43)</f>
        <v>0</v>
      </c>
      <c r="G46" s="656"/>
      <c r="H46" s="657"/>
      <c r="I46" s="579"/>
    </row>
    <row r="47" spans="1:9" ht="15" customHeight="1" x14ac:dyDescent="0.3">
      <c r="A47" s="646"/>
      <c r="B47" s="650"/>
      <c r="C47" s="651"/>
      <c r="D47" s="1277"/>
      <c r="E47" s="432"/>
      <c r="F47" s="434"/>
      <c r="G47" s="1571"/>
      <c r="H47" s="648"/>
      <c r="I47" s="579"/>
    </row>
    <row r="48" spans="1:9" ht="15" customHeight="1" x14ac:dyDescent="0.3">
      <c r="A48" s="646"/>
      <c r="B48" s="650"/>
      <c r="C48" s="651"/>
      <c r="D48" s="1274">
        <v>31</v>
      </c>
      <c r="E48" s="654" t="s">
        <v>1493</v>
      </c>
      <c r="F48" s="655"/>
      <c r="G48" s="656"/>
      <c r="H48" s="657"/>
      <c r="I48" s="579"/>
    </row>
    <row r="49" spans="1:9" ht="15" customHeight="1" x14ac:dyDescent="0.3">
      <c r="A49" s="646"/>
      <c r="B49" s="650"/>
      <c r="C49" s="651"/>
      <c r="D49" s="1276">
        <v>32</v>
      </c>
      <c r="E49" s="436" t="s">
        <v>1512</v>
      </c>
      <c r="F49" s="434"/>
      <c r="G49" s="2065"/>
      <c r="H49" s="1570"/>
      <c r="I49" s="579"/>
    </row>
    <row r="50" spans="1:9" ht="15" customHeight="1" x14ac:dyDescent="0.3">
      <c r="A50" s="646"/>
      <c r="B50" s="650"/>
      <c r="C50" s="651"/>
      <c r="D50" s="1276">
        <v>33</v>
      </c>
      <c r="E50" s="436" t="s">
        <v>1513</v>
      </c>
      <c r="F50" s="434"/>
      <c r="G50" s="2065"/>
      <c r="H50" s="1570"/>
      <c r="I50" s="579"/>
    </row>
    <row r="51" spans="1:9" ht="42" customHeight="1" x14ac:dyDescent="0.3">
      <c r="A51" s="646"/>
      <c r="B51" s="650"/>
      <c r="C51" s="651"/>
      <c r="D51" s="1276">
        <v>34</v>
      </c>
      <c r="E51" s="436" t="s">
        <v>1514</v>
      </c>
      <c r="F51" s="434"/>
      <c r="G51" s="2065"/>
      <c r="H51" s="1570"/>
      <c r="I51" s="579"/>
    </row>
    <row r="52" spans="1:9" ht="42" customHeight="1" x14ac:dyDescent="0.3">
      <c r="A52" s="646"/>
      <c r="B52" s="650"/>
      <c r="C52" s="651"/>
      <c r="D52" s="1276">
        <v>35</v>
      </c>
      <c r="E52" s="436" t="s">
        <v>2536</v>
      </c>
      <c r="F52" s="434"/>
      <c r="G52" s="2065"/>
      <c r="H52" s="1570"/>
      <c r="I52" s="579"/>
    </row>
    <row r="53" spans="1:9" ht="15" customHeight="1" x14ac:dyDescent="0.3">
      <c r="A53" s="646"/>
      <c r="B53" s="650"/>
      <c r="C53" s="651"/>
      <c r="D53" s="1276">
        <v>36</v>
      </c>
      <c r="E53" s="436" t="s">
        <v>1515</v>
      </c>
      <c r="F53" s="434"/>
      <c r="G53" s="2065"/>
      <c r="H53" s="1570"/>
      <c r="I53" s="579"/>
    </row>
    <row r="54" spans="1:9" ht="15" customHeight="1" x14ac:dyDescent="0.3">
      <c r="A54" s="646"/>
      <c r="B54" s="650"/>
      <c r="C54" s="651"/>
      <c r="D54" s="1276">
        <v>37</v>
      </c>
      <c r="E54" s="436" t="s">
        <v>1516</v>
      </c>
      <c r="F54" s="1572"/>
      <c r="G54" s="2065"/>
      <c r="H54" s="1570"/>
      <c r="I54" s="579"/>
    </row>
    <row r="55" spans="1:9" ht="15" customHeight="1" x14ac:dyDescent="0.3">
      <c r="A55" s="646"/>
      <c r="B55" s="650"/>
      <c r="C55" s="651"/>
      <c r="D55" s="1278"/>
      <c r="E55" s="432"/>
      <c r="F55" s="432"/>
      <c r="G55" s="1571"/>
      <c r="H55" s="1570"/>
      <c r="I55" s="579"/>
    </row>
    <row r="56" spans="1:9" ht="15" customHeight="1" x14ac:dyDescent="0.3">
      <c r="A56" s="646"/>
      <c r="B56" s="650"/>
      <c r="C56" s="651"/>
      <c r="D56" s="1274">
        <v>38</v>
      </c>
      <c r="E56" s="654" t="s">
        <v>1517</v>
      </c>
      <c r="F56" s="655"/>
      <c r="G56" s="656"/>
      <c r="H56" s="729">
        <f>F46-SUM(G49:G54)</f>
        <v>0</v>
      </c>
      <c r="I56" s="579"/>
    </row>
    <row r="57" spans="1:9" ht="15" customHeight="1" x14ac:dyDescent="0.3">
      <c r="A57" s="646"/>
      <c r="B57" s="650"/>
      <c r="C57" s="651"/>
      <c r="D57" s="1277"/>
      <c r="E57" s="432"/>
      <c r="F57" s="434"/>
      <c r="G57" s="1571"/>
      <c r="H57" s="648"/>
      <c r="I57" s="579"/>
    </row>
    <row r="58" spans="1:9" ht="15" customHeight="1" x14ac:dyDescent="0.3">
      <c r="A58" s="646"/>
      <c r="B58" s="650"/>
      <c r="C58" s="651"/>
      <c r="D58" s="1274">
        <v>39</v>
      </c>
      <c r="E58" s="654" t="s">
        <v>2021</v>
      </c>
      <c r="F58" s="655"/>
      <c r="G58" s="656"/>
      <c r="H58" s="729">
        <f>SUM(H36,H56)</f>
        <v>0</v>
      </c>
      <c r="I58" s="579"/>
    </row>
    <row r="59" spans="1:9" ht="15" customHeight="1" x14ac:dyDescent="0.3">
      <c r="A59" s="646"/>
      <c r="B59" s="650"/>
      <c r="C59" s="651"/>
      <c r="D59" s="1277"/>
      <c r="E59" s="432"/>
      <c r="F59" s="434"/>
      <c r="G59" s="1571"/>
      <c r="H59" s="648"/>
      <c r="I59" s="579"/>
    </row>
    <row r="60" spans="1:9" ht="15" hidden="1" customHeight="1" x14ac:dyDescent="0.25">
      <c r="A60" s="646"/>
      <c r="B60" s="650"/>
      <c r="C60" s="651"/>
      <c r="D60" s="1277"/>
      <c r="E60" s="433"/>
      <c r="F60" s="434"/>
      <c r="G60" s="432"/>
      <c r="H60" s="648"/>
      <c r="I60" s="579"/>
    </row>
    <row r="61" spans="1:9" ht="15" customHeight="1" x14ac:dyDescent="0.3">
      <c r="A61" s="646"/>
      <c r="B61" s="650"/>
      <c r="C61" s="651"/>
      <c r="D61" s="1272"/>
      <c r="E61" s="654" t="s">
        <v>1518</v>
      </c>
      <c r="F61" s="655"/>
      <c r="G61" s="656"/>
      <c r="H61" s="657"/>
      <c r="I61" s="579"/>
    </row>
    <row r="62" spans="1:9" ht="15" customHeight="1" x14ac:dyDescent="0.3">
      <c r="A62" s="646"/>
      <c r="B62" s="650"/>
      <c r="C62" s="651"/>
      <c r="D62" s="1276">
        <v>40</v>
      </c>
      <c r="E62" s="436" t="s">
        <v>1519</v>
      </c>
      <c r="F62" s="2065"/>
      <c r="G62" s="1571"/>
      <c r="H62" s="1570"/>
      <c r="I62" s="579"/>
    </row>
    <row r="63" spans="1:9" ht="15" customHeight="1" x14ac:dyDescent="0.3">
      <c r="A63" s="646"/>
      <c r="B63" s="650"/>
      <c r="C63" s="651"/>
      <c r="D63" s="1276">
        <v>41</v>
      </c>
      <c r="E63" s="436" t="s">
        <v>1520</v>
      </c>
      <c r="F63" s="2065"/>
      <c r="G63" s="1571"/>
      <c r="H63" s="1570"/>
      <c r="I63" s="579"/>
    </row>
    <row r="64" spans="1:9" ht="26.4" x14ac:dyDescent="0.3">
      <c r="A64" s="646"/>
      <c r="B64" s="650"/>
      <c r="C64" s="651"/>
      <c r="D64" s="1276">
        <v>42</v>
      </c>
      <c r="E64" s="436" t="s">
        <v>1786</v>
      </c>
      <c r="F64" s="2065"/>
      <c r="G64" s="1571"/>
      <c r="H64" s="1570"/>
      <c r="I64" s="579"/>
    </row>
    <row r="65" spans="1:9" ht="15" customHeight="1" x14ac:dyDescent="0.3">
      <c r="A65" s="646"/>
      <c r="B65" s="650"/>
      <c r="C65" s="651"/>
      <c r="D65" s="1276">
        <v>43</v>
      </c>
      <c r="E65" s="436" t="s">
        <v>1521</v>
      </c>
      <c r="F65" s="2065"/>
      <c r="G65" s="1571"/>
      <c r="H65" s="1570"/>
      <c r="I65" s="579"/>
    </row>
    <row r="66" spans="1:9" ht="15" customHeight="1" x14ac:dyDescent="0.3">
      <c r="A66" s="646"/>
      <c r="B66" s="650"/>
      <c r="C66" s="651"/>
      <c r="D66" s="1276">
        <v>44</v>
      </c>
      <c r="E66" s="436" t="s">
        <v>1522</v>
      </c>
      <c r="F66" s="2065"/>
      <c r="G66" s="1571"/>
      <c r="H66" s="1570"/>
      <c r="I66" s="579"/>
    </row>
    <row r="67" spans="1:9" ht="15" customHeight="1" x14ac:dyDescent="0.3">
      <c r="A67" s="646"/>
      <c r="B67" s="650"/>
      <c r="C67" s="651"/>
      <c r="D67" s="1276">
        <v>45</v>
      </c>
      <c r="E67" s="436" t="s">
        <v>1523</v>
      </c>
      <c r="F67" s="729">
        <f>'Form 1'!N66</f>
        <v>0</v>
      </c>
      <c r="G67" s="1571"/>
      <c r="H67" s="1570"/>
      <c r="I67" s="579"/>
    </row>
    <row r="68" spans="1:9" ht="15" customHeight="1" x14ac:dyDescent="0.3">
      <c r="A68" s="646"/>
      <c r="B68" s="650"/>
      <c r="C68" s="651"/>
      <c r="D68" s="1277"/>
      <c r="E68" s="432"/>
      <c r="F68" s="434"/>
      <c r="G68" s="1571"/>
      <c r="H68" s="648"/>
      <c r="I68" s="579"/>
    </row>
    <row r="69" spans="1:9" ht="15" customHeight="1" x14ac:dyDescent="0.3">
      <c r="A69" s="646"/>
      <c r="B69" s="650"/>
      <c r="C69" s="651"/>
      <c r="D69" s="1274">
        <v>46</v>
      </c>
      <c r="E69" s="654" t="s">
        <v>1524</v>
      </c>
      <c r="F69" s="729">
        <f>SUM(F62:F67)</f>
        <v>0</v>
      </c>
      <c r="G69" s="656"/>
      <c r="H69" s="657"/>
      <c r="I69" s="579"/>
    </row>
    <row r="70" spans="1:9" ht="15" customHeight="1" x14ac:dyDescent="0.3">
      <c r="A70" s="646"/>
      <c r="B70" s="650"/>
      <c r="C70" s="651"/>
      <c r="D70" s="1277"/>
      <c r="E70" s="432"/>
      <c r="F70" s="434"/>
      <c r="G70" s="1571"/>
      <c r="H70" s="648"/>
      <c r="I70" s="579"/>
    </row>
    <row r="71" spans="1:9" ht="15" customHeight="1" x14ac:dyDescent="0.3">
      <c r="A71" s="646"/>
      <c r="B71" s="650"/>
      <c r="C71" s="651"/>
      <c r="D71" s="1277">
        <v>47</v>
      </c>
      <c r="E71" s="654" t="s">
        <v>1493</v>
      </c>
      <c r="F71" s="655"/>
      <c r="G71" s="656"/>
      <c r="H71" s="657"/>
      <c r="I71" s="579"/>
    </row>
    <row r="72" spans="1:9" ht="15" customHeight="1" x14ac:dyDescent="0.3">
      <c r="A72" s="646"/>
      <c r="B72" s="650"/>
      <c r="C72" s="651"/>
      <c r="D72" s="1276">
        <v>48</v>
      </c>
      <c r="E72" s="436" t="s">
        <v>1525</v>
      </c>
      <c r="F72" s="434"/>
      <c r="G72" s="2065"/>
      <c r="H72" s="1570"/>
      <c r="I72" s="579"/>
    </row>
    <row r="73" spans="1:9" ht="15" customHeight="1" x14ac:dyDescent="0.3">
      <c r="A73" s="646"/>
      <c r="B73" s="650"/>
      <c r="C73" s="651"/>
      <c r="D73" s="1276">
        <v>49</v>
      </c>
      <c r="E73" s="436" t="s">
        <v>1526</v>
      </c>
      <c r="F73" s="434"/>
      <c r="G73" s="2065"/>
      <c r="H73" s="1570"/>
      <c r="I73" s="579"/>
    </row>
    <row r="74" spans="1:9" ht="39.6" x14ac:dyDescent="0.3">
      <c r="A74" s="646"/>
      <c r="B74" s="650"/>
      <c r="C74" s="651"/>
      <c r="D74" s="1276">
        <v>50</v>
      </c>
      <c r="E74" s="436" t="s">
        <v>1527</v>
      </c>
      <c r="F74" s="434"/>
      <c r="G74" s="2065"/>
      <c r="H74" s="1570"/>
      <c r="I74" s="579"/>
    </row>
    <row r="75" spans="1:9" ht="39.6" x14ac:dyDescent="0.3">
      <c r="A75" s="646"/>
      <c r="B75" s="650"/>
      <c r="C75" s="651"/>
      <c r="D75" s="1276">
        <v>51</v>
      </c>
      <c r="E75" s="436" t="s">
        <v>1787</v>
      </c>
      <c r="F75" s="434"/>
      <c r="G75" s="2065"/>
      <c r="H75" s="1570"/>
      <c r="I75" s="579"/>
    </row>
    <row r="76" spans="1:9" ht="26.4" x14ac:dyDescent="0.3">
      <c r="A76" s="646"/>
      <c r="B76" s="650"/>
      <c r="C76" s="651"/>
      <c r="D76" s="1276">
        <v>52</v>
      </c>
      <c r="E76" s="436" t="s">
        <v>1528</v>
      </c>
      <c r="F76" s="434"/>
      <c r="G76" s="1280">
        <f>IF((1.25%*CapSum!H24)&lt;F67,F67-(1.25%*CapSum!H24),0)</f>
        <v>0</v>
      </c>
      <c r="H76" s="1570"/>
      <c r="I76" s="579"/>
    </row>
    <row r="77" spans="1:9" ht="15" customHeight="1" x14ac:dyDescent="0.3">
      <c r="A77" s="646"/>
      <c r="B77" s="650"/>
      <c r="C77" s="651"/>
      <c r="D77" s="1276">
        <v>53</v>
      </c>
      <c r="E77" s="436" t="s">
        <v>1788</v>
      </c>
      <c r="F77" s="434"/>
      <c r="G77" s="2065"/>
      <c r="H77" s="1570"/>
      <c r="I77" s="579"/>
    </row>
    <row r="78" spans="1:9" ht="15" customHeight="1" x14ac:dyDescent="0.3">
      <c r="A78" s="646"/>
      <c r="B78" s="650"/>
      <c r="C78" s="651"/>
      <c r="D78" s="1278"/>
      <c r="E78" s="432"/>
      <c r="F78" s="434"/>
      <c r="G78" s="1571"/>
      <c r="H78" s="648"/>
      <c r="I78" s="579"/>
    </row>
    <row r="79" spans="1:9" ht="15" customHeight="1" x14ac:dyDescent="0.3">
      <c r="A79" s="646"/>
      <c r="B79" s="650"/>
      <c r="C79" s="651"/>
      <c r="D79" s="1274">
        <v>54</v>
      </c>
      <c r="E79" s="654" t="s">
        <v>1529</v>
      </c>
      <c r="F79" s="655"/>
      <c r="G79" s="656"/>
      <c r="H79" s="729">
        <f>F69-SUM(G72:G77)</f>
        <v>0</v>
      </c>
      <c r="I79" s="579"/>
    </row>
    <row r="80" spans="1:9" ht="15" customHeight="1" x14ac:dyDescent="0.3">
      <c r="A80" s="646"/>
      <c r="B80" s="650"/>
      <c r="C80" s="651"/>
      <c r="D80" s="1274"/>
      <c r="E80" s="432"/>
      <c r="F80" s="434"/>
      <c r="G80" s="1571"/>
      <c r="H80" s="648"/>
      <c r="I80" s="579"/>
    </row>
    <row r="81" spans="1:9" ht="15" customHeight="1" x14ac:dyDescent="0.3">
      <c r="A81" s="646"/>
      <c r="B81" s="650"/>
      <c r="C81" s="651"/>
      <c r="D81" s="1279">
        <v>55</v>
      </c>
      <c r="E81" s="658" t="s">
        <v>2022</v>
      </c>
      <c r="F81" s="659"/>
      <c r="G81" s="660"/>
      <c r="H81" s="729">
        <f>H58+H79</f>
        <v>0</v>
      </c>
      <c r="I81" s="579"/>
    </row>
    <row r="82" spans="1:9" ht="15" customHeight="1" thickBot="1" x14ac:dyDescent="0.35">
      <c r="A82" s="647"/>
      <c r="B82" s="652"/>
      <c r="C82" s="437"/>
      <c r="D82" s="438"/>
      <c r="E82" s="439"/>
      <c r="F82" s="440"/>
      <c r="G82" s="438"/>
      <c r="H82" s="441"/>
      <c r="I82" s="581"/>
    </row>
  </sheetData>
  <sheetProtection password="C4B6" sheet="1" objects="1" scenarios="1"/>
  <mergeCells count="2">
    <mergeCell ref="F8:H8"/>
    <mergeCell ref="D6:H7"/>
  </mergeCells>
  <pageMargins left="0.7" right="0.7" top="1" bottom="1" header="0.3" footer="0.3"/>
  <pageSetup paperSize="5" scale="60" fitToHeight="0"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77"/>
  <sheetViews>
    <sheetView topLeftCell="C259" workbookViewId="0">
      <selection activeCell="G267" sqref="G267"/>
    </sheetView>
  </sheetViews>
  <sheetFormatPr defaultRowHeight="14.4" x14ac:dyDescent="0.3"/>
  <cols>
    <col min="1" max="2" width="0" hidden="1" customWidth="1"/>
    <col min="3" max="3" width="2.6640625" customWidth="1"/>
    <col min="4" max="4" width="8.6640625" customWidth="1"/>
    <col min="5" max="6" width="25.6640625" customWidth="1"/>
    <col min="7" max="7" width="13" style="1825" customWidth="1"/>
    <col min="8" max="9" width="12.6640625" style="1825" customWidth="1"/>
    <col min="10" max="10" width="12.6640625" customWidth="1"/>
    <col min="11" max="11" width="13" style="1929" customWidth="1"/>
    <col min="12" max="12" width="2.6640625" customWidth="1"/>
  </cols>
  <sheetData>
    <row r="1" spans="1:12" ht="15.75" hidden="1" thickBot="1" x14ac:dyDescent="0.3">
      <c r="A1" s="509"/>
      <c r="B1" s="607"/>
      <c r="C1" s="607"/>
      <c r="D1" s="256"/>
      <c r="E1" s="256"/>
      <c r="F1" s="256"/>
      <c r="G1" s="1868"/>
      <c r="H1" s="1868"/>
      <c r="I1" s="1868"/>
      <c r="J1" s="256"/>
      <c r="K1" s="1869"/>
      <c r="L1" s="256"/>
    </row>
    <row r="2" spans="1:12" ht="15.75" hidden="1" thickBot="1" x14ac:dyDescent="0.3">
      <c r="A2" s="509"/>
      <c r="B2" s="607"/>
      <c r="C2" s="607"/>
      <c r="D2" s="256"/>
      <c r="E2" s="256"/>
      <c r="F2" s="256"/>
      <c r="G2" s="1868"/>
      <c r="H2" s="1868"/>
      <c r="I2" s="1868"/>
      <c r="J2" s="256"/>
      <c r="K2" s="1869"/>
      <c r="L2" s="256"/>
    </row>
    <row r="3" spans="1:12" ht="15.75" hidden="1" thickBot="1" x14ac:dyDescent="0.3">
      <c r="A3" s="509"/>
      <c r="B3" s="607"/>
      <c r="C3" s="607"/>
      <c r="D3" s="256"/>
      <c r="E3" s="256"/>
      <c r="F3" s="256"/>
      <c r="G3" s="1868"/>
      <c r="H3" s="1868"/>
      <c r="I3" s="1868"/>
      <c r="J3" s="256"/>
      <c r="K3" s="1869"/>
      <c r="L3" s="256"/>
    </row>
    <row r="4" spans="1:12" ht="15.75" hidden="1" thickBot="1" x14ac:dyDescent="0.3">
      <c r="A4" s="509"/>
      <c r="B4" s="607"/>
      <c r="C4" s="607"/>
      <c r="D4" s="256"/>
      <c r="E4" s="256"/>
      <c r="F4" s="256"/>
      <c r="G4" s="1868"/>
      <c r="H4" s="1868"/>
      <c r="I4" s="1868"/>
      <c r="J4" s="256"/>
      <c r="K4" s="1869"/>
      <c r="L4" s="256"/>
    </row>
    <row r="5" spans="1:12" ht="15.75" hidden="1" thickBot="1" x14ac:dyDescent="0.3">
      <c r="A5" s="509"/>
      <c r="B5" s="607"/>
      <c r="C5" s="607"/>
      <c r="D5" s="256"/>
      <c r="E5" s="256"/>
      <c r="F5" s="256"/>
      <c r="G5" s="1868"/>
      <c r="H5" s="1868"/>
      <c r="I5" s="1868"/>
      <c r="J5" s="256"/>
      <c r="K5" s="1869"/>
      <c r="L5" s="256"/>
    </row>
    <row r="6" spans="1:12" ht="15.75" hidden="1" thickBot="1" x14ac:dyDescent="0.3">
      <c r="A6" s="509"/>
      <c r="B6" s="607"/>
      <c r="C6" s="607"/>
      <c r="D6" s="256"/>
      <c r="E6" s="256"/>
      <c r="F6" s="256"/>
      <c r="G6" s="1868"/>
      <c r="H6" s="1868"/>
      <c r="I6" s="1868"/>
      <c r="J6" s="256"/>
      <c r="K6" s="1869"/>
      <c r="L6" s="256"/>
    </row>
    <row r="7" spans="1:12" ht="15.75" hidden="1" thickBot="1" x14ac:dyDescent="0.3">
      <c r="A7" s="509"/>
      <c r="B7" s="607"/>
      <c r="C7" s="607"/>
      <c r="D7" s="256"/>
      <c r="E7" s="256"/>
      <c r="F7" s="256"/>
      <c r="G7" s="1868"/>
      <c r="H7" s="1868"/>
      <c r="I7" s="1868"/>
      <c r="J7" s="256"/>
      <c r="K7" s="1869"/>
      <c r="L7" s="256"/>
    </row>
    <row r="8" spans="1:12" ht="15.75" hidden="1" thickBot="1" x14ac:dyDescent="0.3">
      <c r="A8" s="509"/>
      <c r="B8" s="607"/>
      <c r="C8" s="607"/>
      <c r="D8" s="256"/>
      <c r="E8" s="256"/>
      <c r="F8" s="256"/>
      <c r="G8" s="1868"/>
      <c r="H8" s="1868"/>
      <c r="I8" s="1868"/>
      <c r="J8" s="256"/>
      <c r="K8" s="1869"/>
      <c r="L8" s="256"/>
    </row>
    <row r="9" spans="1:12" ht="15.75" hidden="1" thickBot="1" x14ac:dyDescent="0.3">
      <c r="A9" s="509"/>
      <c r="B9" s="607"/>
      <c r="C9" s="607"/>
      <c r="D9" s="256"/>
      <c r="E9" s="256"/>
      <c r="F9" s="256"/>
      <c r="G9" s="1868"/>
      <c r="H9" s="1868"/>
      <c r="I9" s="1868"/>
      <c r="J9" s="256"/>
      <c r="K9" s="1869"/>
      <c r="L9" s="256"/>
    </row>
    <row r="10" spans="1:12" ht="15.75" hidden="1" thickBot="1" x14ac:dyDescent="0.3">
      <c r="A10" s="509"/>
      <c r="B10" s="607"/>
      <c r="C10" s="607"/>
      <c r="D10" s="256"/>
      <c r="E10" s="256"/>
      <c r="F10" s="256"/>
      <c r="G10" s="1868"/>
      <c r="H10" s="1868"/>
      <c r="I10" s="1868"/>
      <c r="J10" s="256"/>
      <c r="K10" s="1869"/>
      <c r="L10" s="256"/>
    </row>
    <row r="11" spans="1:12" ht="15.75" hidden="1" thickBot="1" x14ac:dyDescent="0.3">
      <c r="A11" s="509"/>
      <c r="B11" s="607"/>
      <c r="C11" s="607"/>
      <c r="D11" s="256"/>
      <c r="E11" s="256"/>
      <c r="F11" s="256"/>
      <c r="G11" s="1868"/>
      <c r="H11" s="1868"/>
      <c r="I11" s="1868"/>
      <c r="J11" s="256"/>
      <c r="K11" s="1869"/>
      <c r="L11" s="256"/>
    </row>
    <row r="12" spans="1:12" ht="15.75" hidden="1" thickBot="1" x14ac:dyDescent="0.3">
      <c r="A12" s="509"/>
      <c r="B12" s="607"/>
      <c r="C12" s="607"/>
      <c r="D12" s="256"/>
      <c r="E12" s="256"/>
      <c r="F12" s="256"/>
      <c r="G12" s="1868"/>
      <c r="H12" s="1868"/>
      <c r="I12" s="1868"/>
      <c r="J12" s="256"/>
      <c r="K12" s="1869"/>
      <c r="L12" s="256"/>
    </row>
    <row r="13" spans="1:12" ht="15.75" hidden="1" thickBot="1" x14ac:dyDescent="0.3">
      <c r="A13" s="509"/>
      <c r="B13" s="607"/>
      <c r="C13" s="607"/>
      <c r="D13" s="256"/>
      <c r="E13" s="256"/>
      <c r="F13" s="256"/>
      <c r="G13" s="1868"/>
      <c r="H13" s="1868"/>
      <c r="I13" s="1868"/>
      <c r="J13" s="256"/>
      <c r="K13" s="1869"/>
      <c r="L13" s="256"/>
    </row>
    <row r="14" spans="1:12" ht="15.75" hidden="1" thickBot="1" x14ac:dyDescent="0.3">
      <c r="A14" s="509"/>
      <c r="B14" s="607"/>
      <c r="C14" s="607"/>
      <c r="D14" s="256"/>
      <c r="E14" s="256"/>
      <c r="F14" s="256"/>
      <c r="G14" s="1868"/>
      <c r="H14" s="1868"/>
      <c r="I14" s="1868"/>
      <c r="J14" s="256"/>
      <c r="K14" s="1869"/>
      <c r="L14" s="256"/>
    </row>
    <row r="15" spans="1:12" ht="15.75" hidden="1" thickBot="1" x14ac:dyDescent="0.3">
      <c r="A15" s="509"/>
      <c r="B15" s="607"/>
      <c r="C15" s="607"/>
      <c r="D15" s="256"/>
      <c r="E15" s="256"/>
      <c r="F15" s="256"/>
      <c r="G15" s="1868"/>
      <c r="H15" s="1868"/>
      <c r="I15" s="1868"/>
      <c r="J15" s="256"/>
      <c r="K15" s="1869"/>
      <c r="L15" s="256"/>
    </row>
    <row r="16" spans="1:12" ht="15.75" hidden="1" thickBot="1" x14ac:dyDescent="0.3">
      <c r="A16" s="509"/>
      <c r="B16" s="607"/>
      <c r="C16" s="607"/>
      <c r="D16" s="256"/>
      <c r="E16" s="256"/>
      <c r="F16" s="256"/>
      <c r="G16" s="1868"/>
      <c r="H16" s="1868"/>
      <c r="I16" s="1868"/>
      <c r="J16" s="256"/>
      <c r="K16" s="1869"/>
      <c r="L16" s="256"/>
    </row>
    <row r="17" spans="1:12" ht="15.75" hidden="1" thickBot="1" x14ac:dyDescent="0.3">
      <c r="A17" s="509"/>
      <c r="B17" s="607"/>
      <c r="C17" s="607"/>
      <c r="D17" s="256"/>
      <c r="E17" s="256"/>
      <c r="F17" s="256"/>
      <c r="G17" s="1868"/>
      <c r="H17" s="1868"/>
      <c r="I17" s="1868"/>
      <c r="J17" s="256"/>
      <c r="K17" s="1869"/>
      <c r="L17" s="256"/>
    </row>
    <row r="18" spans="1:12" ht="15.75" hidden="1" thickBot="1" x14ac:dyDescent="0.3">
      <c r="A18" s="509"/>
      <c r="B18" s="607"/>
      <c r="C18" s="607"/>
      <c r="D18" s="256"/>
      <c r="E18" s="256"/>
      <c r="F18" s="256"/>
      <c r="G18" s="1868"/>
      <c r="H18" s="1868"/>
      <c r="I18" s="1868"/>
      <c r="J18" s="256"/>
      <c r="K18" s="1869"/>
      <c r="L18" s="256"/>
    </row>
    <row r="19" spans="1:12" ht="15.75" hidden="1" thickBot="1" x14ac:dyDescent="0.3">
      <c r="A19" s="509"/>
      <c r="B19" s="607"/>
      <c r="C19" s="607"/>
      <c r="D19" s="256"/>
      <c r="E19" s="256"/>
      <c r="F19" s="256"/>
      <c r="G19" s="1868"/>
      <c r="H19" s="1868"/>
      <c r="I19" s="1868"/>
      <c r="J19" s="256"/>
      <c r="K19" s="1869"/>
      <c r="L19" s="256"/>
    </row>
    <row r="20" spans="1:12" ht="15.75" hidden="1" thickBot="1" x14ac:dyDescent="0.3">
      <c r="A20" s="509"/>
      <c r="B20" s="607"/>
      <c r="C20" s="607"/>
      <c r="D20" s="256"/>
      <c r="E20" s="256"/>
      <c r="F20" s="256"/>
      <c r="G20" s="1868"/>
      <c r="H20" s="1868"/>
      <c r="I20" s="1868"/>
      <c r="J20" s="256"/>
      <c r="K20" s="1869"/>
      <c r="L20" s="256"/>
    </row>
    <row r="21" spans="1:12" ht="15.75" hidden="1" thickBot="1" x14ac:dyDescent="0.3">
      <c r="A21" s="509"/>
      <c r="B21" s="607"/>
      <c r="C21" s="607"/>
      <c r="D21" s="256"/>
      <c r="E21" s="256"/>
      <c r="F21" s="256"/>
      <c r="G21" s="1868"/>
      <c r="H21" s="1868"/>
      <c r="I21" s="1868"/>
      <c r="J21" s="256"/>
      <c r="K21" s="1869"/>
      <c r="L21" s="256"/>
    </row>
    <row r="22" spans="1:12" ht="15.75" hidden="1" thickBot="1" x14ac:dyDescent="0.3">
      <c r="A22" s="509"/>
      <c r="B22" s="607"/>
      <c r="C22" s="607"/>
      <c r="D22" s="256"/>
      <c r="E22" s="256"/>
      <c r="F22" s="256"/>
      <c r="G22" s="1868"/>
      <c r="H22" s="1868"/>
      <c r="I22" s="1868"/>
      <c r="J22" s="256"/>
      <c r="K22" s="1869"/>
      <c r="L22" s="256"/>
    </row>
    <row r="23" spans="1:12" ht="15.75" hidden="1" thickBot="1" x14ac:dyDescent="0.3">
      <c r="A23" s="509"/>
      <c r="B23" s="607"/>
      <c r="C23" s="607"/>
      <c r="D23" s="256"/>
      <c r="E23" s="256"/>
      <c r="F23" s="256"/>
      <c r="G23" s="1868"/>
      <c r="H23" s="1868"/>
      <c r="I23" s="1868"/>
      <c r="J23" s="256"/>
      <c r="K23" s="1869"/>
      <c r="L23" s="256"/>
    </row>
    <row r="24" spans="1:12" ht="15.75" hidden="1" thickBot="1" x14ac:dyDescent="0.3">
      <c r="A24" s="509"/>
      <c r="B24" s="607"/>
      <c r="C24" s="607"/>
      <c r="D24" s="256"/>
      <c r="E24" s="256"/>
      <c r="F24" s="256"/>
      <c r="G24" s="1868"/>
      <c r="H24" s="1868"/>
      <c r="I24" s="1868"/>
      <c r="J24" s="256"/>
      <c r="K24" s="1869"/>
      <c r="L24" s="256"/>
    </row>
    <row r="25" spans="1:12" ht="15.75" hidden="1" thickBot="1" x14ac:dyDescent="0.3">
      <c r="A25" s="509"/>
      <c r="B25" s="607"/>
      <c r="C25" s="607"/>
      <c r="D25" s="256"/>
      <c r="E25" s="256"/>
      <c r="F25" s="256"/>
      <c r="G25" s="1868"/>
      <c r="H25" s="1868"/>
      <c r="I25" s="1868"/>
      <c r="J25" s="256"/>
      <c r="K25" s="1869"/>
      <c r="L25" s="256"/>
    </row>
    <row r="26" spans="1:12" ht="15.75" hidden="1" thickBot="1" x14ac:dyDescent="0.3">
      <c r="A26" s="509"/>
      <c r="B26" s="607"/>
      <c r="C26" s="607"/>
      <c r="D26" s="256"/>
      <c r="E26" s="256"/>
      <c r="F26" s="256"/>
      <c r="G26" s="1868"/>
      <c r="H26" s="1868"/>
      <c r="I26" s="1868"/>
      <c r="J26" s="256"/>
      <c r="K26" s="1869"/>
      <c r="L26" s="256"/>
    </row>
    <row r="27" spans="1:12" ht="15.75" hidden="1" thickBot="1" x14ac:dyDescent="0.3">
      <c r="A27" s="509"/>
      <c r="B27" s="607"/>
      <c r="C27" s="607"/>
      <c r="D27" s="256"/>
      <c r="E27" s="256"/>
      <c r="F27" s="256"/>
      <c r="G27" s="1868"/>
      <c r="H27" s="1868"/>
      <c r="I27" s="1868"/>
      <c r="J27" s="256"/>
      <c r="K27" s="1869"/>
      <c r="L27" s="256"/>
    </row>
    <row r="28" spans="1:12" ht="15.75" hidden="1" thickBot="1" x14ac:dyDescent="0.3">
      <c r="A28" s="509"/>
      <c r="B28" s="607"/>
      <c r="C28" s="607"/>
      <c r="D28" s="256"/>
      <c r="E28" s="256"/>
      <c r="F28" s="256"/>
      <c r="G28" s="1868"/>
      <c r="H28" s="1868"/>
      <c r="I28" s="1868"/>
      <c r="J28" s="256"/>
      <c r="K28" s="1869"/>
      <c r="L28" s="256"/>
    </row>
    <row r="29" spans="1:12" ht="15.75" hidden="1" thickBot="1" x14ac:dyDescent="0.3">
      <c r="A29" s="509"/>
      <c r="B29" s="607"/>
      <c r="C29" s="607"/>
      <c r="D29" s="256"/>
      <c r="E29" s="256"/>
      <c r="F29" s="256"/>
      <c r="G29" s="1868"/>
      <c r="H29" s="1868"/>
      <c r="I29" s="1868"/>
      <c r="J29" s="256"/>
      <c r="K29" s="1869"/>
      <c r="L29" s="256"/>
    </row>
    <row r="30" spans="1:12" ht="15.75" hidden="1" thickBot="1" x14ac:dyDescent="0.3">
      <c r="A30" s="509"/>
      <c r="B30" s="607"/>
      <c r="C30" s="607"/>
      <c r="D30" s="256"/>
      <c r="E30" s="256"/>
      <c r="F30" s="256"/>
      <c r="G30" s="1868"/>
      <c r="H30" s="1868"/>
      <c r="I30" s="1868"/>
      <c r="J30" s="256"/>
      <c r="K30" s="1869"/>
      <c r="L30" s="256"/>
    </row>
    <row r="31" spans="1:12" ht="15.75" hidden="1" thickBot="1" x14ac:dyDescent="0.3">
      <c r="A31" s="509"/>
      <c r="B31" s="607"/>
      <c r="C31" s="607"/>
      <c r="D31" s="256"/>
      <c r="E31" s="256"/>
      <c r="F31" s="256"/>
      <c r="G31" s="1868"/>
      <c r="H31" s="1868"/>
      <c r="I31" s="1868"/>
      <c r="J31" s="256"/>
      <c r="K31" s="1869"/>
      <c r="L31" s="256"/>
    </row>
    <row r="32" spans="1:12" ht="15.75" hidden="1" thickBot="1" x14ac:dyDescent="0.3">
      <c r="A32" s="509"/>
      <c r="B32" s="607"/>
      <c r="C32" s="607"/>
      <c r="D32" s="256"/>
      <c r="E32" s="256"/>
      <c r="F32" s="256"/>
      <c r="G32" s="1868"/>
      <c r="H32" s="1868"/>
      <c r="I32" s="1868"/>
      <c r="J32" s="256"/>
      <c r="K32" s="1869"/>
      <c r="L32" s="256"/>
    </row>
    <row r="33" spans="1:12" ht="15.75" hidden="1" thickBot="1" x14ac:dyDescent="0.3">
      <c r="A33" s="509"/>
      <c r="B33" s="607"/>
      <c r="C33" s="607"/>
      <c r="D33" s="256"/>
      <c r="E33" s="256"/>
      <c r="F33" s="256"/>
      <c r="G33" s="1868"/>
      <c r="H33" s="1868"/>
      <c r="I33" s="1868"/>
      <c r="J33" s="256"/>
      <c r="K33" s="1869"/>
      <c r="L33" s="256"/>
    </row>
    <row r="34" spans="1:12" ht="15.75" hidden="1" thickBot="1" x14ac:dyDescent="0.3">
      <c r="A34" s="509"/>
      <c r="B34" s="607"/>
      <c r="C34" s="607"/>
      <c r="D34" s="256"/>
      <c r="E34" s="256"/>
      <c r="F34" s="256"/>
      <c r="G34" s="1868"/>
      <c r="H34" s="1868"/>
      <c r="I34" s="1868"/>
      <c r="J34" s="256"/>
      <c r="K34" s="1869"/>
      <c r="L34" s="256"/>
    </row>
    <row r="35" spans="1:12" ht="15.75" hidden="1" thickBot="1" x14ac:dyDescent="0.3">
      <c r="A35" s="509"/>
      <c r="B35" s="607"/>
      <c r="C35" s="607"/>
      <c r="D35" s="256"/>
      <c r="E35" s="256"/>
      <c r="F35" s="256"/>
      <c r="G35" s="1868"/>
      <c r="H35" s="1868"/>
      <c r="I35" s="1868"/>
      <c r="J35" s="256"/>
      <c r="K35" s="1869"/>
      <c r="L35" s="256"/>
    </row>
    <row r="36" spans="1:12" ht="15.75" hidden="1" thickBot="1" x14ac:dyDescent="0.3">
      <c r="A36" s="509"/>
      <c r="B36" s="607"/>
      <c r="C36" s="607"/>
      <c r="D36" s="256"/>
      <c r="E36" s="256"/>
      <c r="F36" s="256"/>
      <c r="G36" s="1868"/>
      <c r="H36" s="1868"/>
      <c r="I36" s="1868"/>
      <c r="J36" s="256"/>
      <c r="K36" s="1869"/>
      <c r="L36" s="256"/>
    </row>
    <row r="37" spans="1:12" ht="15.75" hidden="1" thickBot="1" x14ac:dyDescent="0.3">
      <c r="A37" s="509"/>
      <c r="B37" s="607"/>
      <c r="C37" s="607"/>
      <c r="D37" s="256"/>
      <c r="E37" s="256"/>
      <c r="F37" s="256"/>
      <c r="G37" s="1868"/>
      <c r="H37" s="1868"/>
      <c r="I37" s="1868"/>
      <c r="J37" s="256"/>
      <c r="K37" s="1869"/>
      <c r="L37" s="256"/>
    </row>
    <row r="38" spans="1:12" ht="15.75" hidden="1" thickBot="1" x14ac:dyDescent="0.3">
      <c r="A38" s="509"/>
      <c r="B38" s="607"/>
      <c r="C38" s="607"/>
      <c r="D38" s="256"/>
      <c r="E38" s="256"/>
      <c r="F38" s="256"/>
      <c r="G38" s="1868"/>
      <c r="H38" s="1868"/>
      <c r="I38" s="1868"/>
      <c r="J38" s="256"/>
      <c r="K38" s="1869"/>
      <c r="L38" s="256"/>
    </row>
    <row r="39" spans="1:12" ht="15.75" hidden="1" thickBot="1" x14ac:dyDescent="0.3">
      <c r="A39" s="509"/>
      <c r="B39" s="607"/>
      <c r="C39" s="607"/>
      <c r="D39" s="256"/>
      <c r="E39" s="256"/>
      <c r="F39" s="256"/>
      <c r="G39" s="1868"/>
      <c r="H39" s="1868"/>
      <c r="I39" s="1868"/>
      <c r="J39" s="256"/>
      <c r="K39" s="1869"/>
      <c r="L39" s="256"/>
    </row>
    <row r="40" spans="1:12" ht="15.75" hidden="1" thickBot="1" x14ac:dyDescent="0.3">
      <c r="A40" s="509"/>
      <c r="B40" s="607"/>
      <c r="C40" s="607"/>
      <c r="D40" s="256"/>
      <c r="E40" s="256"/>
      <c r="F40" s="256"/>
      <c r="G40" s="1868"/>
      <c r="H40" s="1868"/>
      <c r="I40" s="1868"/>
      <c r="J40" s="256"/>
      <c r="K40" s="1869"/>
      <c r="L40" s="256"/>
    </row>
    <row r="41" spans="1:12" ht="15.75" hidden="1" thickBot="1" x14ac:dyDescent="0.3">
      <c r="A41" s="509"/>
      <c r="B41" s="607"/>
      <c r="C41" s="607"/>
      <c r="D41" s="256"/>
      <c r="E41" s="256"/>
      <c r="F41" s="256"/>
      <c r="G41" s="1868"/>
      <c r="H41" s="1868"/>
      <c r="I41" s="1868"/>
      <c r="J41" s="256"/>
      <c r="K41" s="1869"/>
      <c r="L41" s="256"/>
    </row>
    <row r="42" spans="1:12" ht="15.75" hidden="1" thickBot="1" x14ac:dyDescent="0.3">
      <c r="A42" s="509"/>
      <c r="B42" s="607"/>
      <c r="C42" s="607"/>
      <c r="D42" s="256"/>
      <c r="E42" s="256"/>
      <c r="F42" s="256"/>
      <c r="G42" s="1868"/>
      <c r="H42" s="1868"/>
      <c r="I42" s="1868"/>
      <c r="J42" s="256"/>
      <c r="K42" s="1869"/>
      <c r="L42" s="256"/>
    </row>
    <row r="43" spans="1:12" ht="15.75" hidden="1" thickBot="1" x14ac:dyDescent="0.3">
      <c r="A43" s="509"/>
      <c r="B43" s="607"/>
      <c r="C43" s="607"/>
      <c r="D43" s="256"/>
      <c r="E43" s="256"/>
      <c r="F43" s="256"/>
      <c r="G43" s="1868"/>
      <c r="H43" s="1868"/>
      <c r="I43" s="1868"/>
      <c r="J43" s="256"/>
      <c r="K43" s="1869"/>
      <c r="L43" s="256"/>
    </row>
    <row r="44" spans="1:12" ht="15.75" hidden="1" thickBot="1" x14ac:dyDescent="0.3">
      <c r="A44" s="509"/>
      <c r="B44" s="607"/>
      <c r="C44" s="607"/>
      <c r="D44" s="256"/>
      <c r="E44" s="256"/>
      <c r="F44" s="256"/>
      <c r="G44" s="1868"/>
      <c r="H44" s="1868"/>
      <c r="I44" s="1868"/>
      <c r="J44" s="256"/>
      <c r="K44" s="1869"/>
      <c r="L44" s="256"/>
    </row>
    <row r="45" spans="1:12" ht="15.75" hidden="1" thickBot="1" x14ac:dyDescent="0.3">
      <c r="A45" s="509"/>
      <c r="B45" s="607"/>
      <c r="C45" s="607"/>
      <c r="D45" s="256"/>
      <c r="E45" s="256"/>
      <c r="F45" s="256"/>
      <c r="G45" s="1868"/>
      <c r="H45" s="1868"/>
      <c r="I45" s="1868"/>
      <c r="J45" s="256"/>
      <c r="K45" s="1869"/>
      <c r="L45" s="256"/>
    </row>
    <row r="46" spans="1:12" ht="15.75" hidden="1" thickBot="1" x14ac:dyDescent="0.3">
      <c r="A46" s="509"/>
      <c r="B46" s="607"/>
      <c r="C46" s="607"/>
      <c r="D46" s="256"/>
      <c r="E46" s="256"/>
      <c r="F46" s="256"/>
      <c r="G46" s="1868"/>
      <c r="H46" s="1868"/>
      <c r="I46" s="1868"/>
      <c r="J46" s="256"/>
      <c r="K46" s="1869"/>
      <c r="L46" s="256"/>
    </row>
    <row r="47" spans="1:12" ht="15.75" hidden="1" thickBot="1" x14ac:dyDescent="0.3">
      <c r="A47" s="509"/>
      <c r="B47" s="607"/>
      <c r="C47" s="607"/>
      <c r="D47" s="256"/>
      <c r="E47" s="256"/>
      <c r="F47" s="256"/>
      <c r="G47" s="1868"/>
      <c r="H47" s="1868"/>
      <c r="I47" s="1868"/>
      <c r="J47" s="256"/>
      <c r="K47" s="1869"/>
      <c r="L47" s="256"/>
    </row>
    <row r="48" spans="1:12" ht="15.75" hidden="1" thickBot="1" x14ac:dyDescent="0.3">
      <c r="A48" s="509"/>
      <c r="B48" s="607"/>
      <c r="C48" s="607"/>
      <c r="D48" s="256"/>
      <c r="E48" s="256"/>
      <c r="F48" s="256"/>
      <c r="G48" s="1868"/>
      <c r="H48" s="1868"/>
      <c r="I48" s="1868"/>
      <c r="J48" s="256"/>
      <c r="K48" s="1869"/>
      <c r="L48" s="256"/>
    </row>
    <row r="49" spans="1:12" ht="15.75" hidden="1" thickBot="1" x14ac:dyDescent="0.3">
      <c r="A49" s="509"/>
      <c r="B49" s="607"/>
      <c r="C49" s="607"/>
      <c r="D49" s="256"/>
      <c r="E49" s="256"/>
      <c r="F49" s="256"/>
      <c r="G49" s="1868"/>
      <c r="H49" s="1868"/>
      <c r="I49" s="1868"/>
      <c r="J49" s="256"/>
      <c r="K49" s="1869"/>
      <c r="L49" s="256"/>
    </row>
    <row r="50" spans="1:12" ht="15.75" hidden="1" thickBot="1" x14ac:dyDescent="0.3">
      <c r="A50" s="509"/>
      <c r="B50" s="607"/>
      <c r="C50" s="607"/>
      <c r="D50" s="256"/>
      <c r="E50" s="256"/>
      <c r="F50" s="256"/>
      <c r="G50" s="1868"/>
      <c r="H50" s="1868"/>
      <c r="I50" s="1868"/>
      <c r="J50" s="256"/>
      <c r="K50" s="1869"/>
      <c r="L50" s="256"/>
    </row>
    <row r="51" spans="1:12" ht="15.75" hidden="1" thickBot="1" x14ac:dyDescent="0.3">
      <c r="A51" s="509"/>
      <c r="B51" s="607"/>
      <c r="C51" s="607"/>
      <c r="D51" s="256"/>
      <c r="E51" s="256"/>
      <c r="F51" s="256"/>
      <c r="G51" s="1868"/>
      <c r="H51" s="1868"/>
      <c r="I51" s="1868"/>
      <c r="J51" s="256"/>
      <c r="K51" s="1869"/>
      <c r="L51" s="256"/>
    </row>
    <row r="52" spans="1:12" ht="15.75" hidden="1" thickBot="1" x14ac:dyDescent="0.3">
      <c r="A52" s="509"/>
      <c r="B52" s="607"/>
      <c r="C52" s="607"/>
      <c r="D52" s="256"/>
      <c r="E52" s="256"/>
      <c r="F52" s="256"/>
      <c r="G52" s="1868"/>
      <c r="H52" s="1868"/>
      <c r="I52" s="1868"/>
      <c r="J52" s="256"/>
      <c r="K52" s="1869"/>
      <c r="L52" s="256"/>
    </row>
    <row r="53" spans="1:12" ht="15.75" hidden="1" thickBot="1" x14ac:dyDescent="0.3">
      <c r="A53" s="509"/>
      <c r="B53" s="607"/>
      <c r="C53" s="607"/>
      <c r="D53" s="256"/>
      <c r="E53" s="256"/>
      <c r="F53" s="256"/>
      <c r="G53" s="1868"/>
      <c r="H53" s="1868"/>
      <c r="I53" s="1868"/>
      <c r="J53" s="256"/>
      <c r="K53" s="1869"/>
      <c r="L53" s="256"/>
    </row>
    <row r="54" spans="1:12" ht="15.75" hidden="1" thickBot="1" x14ac:dyDescent="0.3">
      <c r="A54" s="509"/>
      <c r="B54" s="607"/>
      <c r="C54" s="607"/>
      <c r="D54" s="256"/>
      <c r="E54" s="256"/>
      <c r="F54" s="256"/>
      <c r="G54" s="1868"/>
      <c r="H54" s="1868"/>
      <c r="I54" s="1868"/>
      <c r="J54" s="256"/>
      <c r="K54" s="1869"/>
      <c r="L54" s="256"/>
    </row>
    <row r="55" spans="1:12" ht="15.75" hidden="1" thickBot="1" x14ac:dyDescent="0.3">
      <c r="A55" s="509"/>
      <c r="B55" s="607"/>
      <c r="C55" s="607"/>
      <c r="D55" s="256"/>
      <c r="E55" s="256"/>
      <c r="F55" s="256"/>
      <c r="G55" s="1868"/>
      <c r="H55" s="1868"/>
      <c r="I55" s="1868"/>
      <c r="J55" s="256"/>
      <c r="K55" s="1869"/>
      <c r="L55" s="256"/>
    </row>
    <row r="56" spans="1:12" ht="15.75" hidden="1" thickBot="1" x14ac:dyDescent="0.3">
      <c r="A56" s="509"/>
      <c r="B56" s="607"/>
      <c r="C56" s="607"/>
      <c r="D56" s="256"/>
      <c r="E56" s="256"/>
      <c r="F56" s="256"/>
      <c r="G56" s="1868"/>
      <c r="H56" s="1868"/>
      <c r="I56" s="1868"/>
      <c r="J56" s="256"/>
      <c r="K56" s="1869"/>
      <c r="L56" s="256"/>
    </row>
    <row r="57" spans="1:12" ht="15.75" hidden="1" thickBot="1" x14ac:dyDescent="0.3">
      <c r="A57" s="509"/>
      <c r="B57" s="607"/>
      <c r="C57" s="607"/>
      <c r="D57" s="256"/>
      <c r="E57" s="256"/>
      <c r="F57" s="256"/>
      <c r="G57" s="1868"/>
      <c r="H57" s="1868"/>
      <c r="I57" s="1868"/>
      <c r="J57" s="256"/>
      <c r="K57" s="1869"/>
      <c r="L57" s="256"/>
    </row>
    <row r="58" spans="1:12" ht="15.75" hidden="1" thickBot="1" x14ac:dyDescent="0.3">
      <c r="A58" s="509"/>
      <c r="B58" s="607"/>
      <c r="C58" s="607"/>
      <c r="D58" s="256"/>
      <c r="E58" s="256"/>
      <c r="F58" s="256"/>
      <c r="G58" s="1868"/>
      <c r="H58" s="1868"/>
      <c r="I58" s="1868"/>
      <c r="J58" s="256"/>
      <c r="K58" s="1869"/>
      <c r="L58" s="256"/>
    </row>
    <row r="59" spans="1:12" ht="15.75" hidden="1" thickBot="1" x14ac:dyDescent="0.3">
      <c r="A59" s="509"/>
      <c r="B59" s="607"/>
      <c r="C59" s="607"/>
      <c r="D59" s="256"/>
      <c r="E59" s="256"/>
      <c r="F59" s="256"/>
      <c r="G59" s="1868"/>
      <c r="H59" s="1868"/>
      <c r="I59" s="1868"/>
      <c r="J59" s="256"/>
      <c r="K59" s="1869"/>
      <c r="L59" s="256"/>
    </row>
    <row r="60" spans="1:12" ht="15.75" hidden="1" thickBot="1" x14ac:dyDescent="0.3">
      <c r="A60" s="509"/>
      <c r="B60" s="607"/>
      <c r="C60" s="607"/>
      <c r="D60" s="256"/>
      <c r="E60" s="256"/>
      <c r="F60" s="256"/>
      <c r="G60" s="1868"/>
      <c r="H60" s="1868"/>
      <c r="I60" s="1868"/>
      <c r="J60" s="256"/>
      <c r="K60" s="1869"/>
      <c r="L60" s="256"/>
    </row>
    <row r="61" spans="1:12" ht="15.75" hidden="1" thickBot="1" x14ac:dyDescent="0.3">
      <c r="A61" s="509"/>
      <c r="B61" s="607"/>
      <c r="C61" s="607"/>
      <c r="D61" s="256"/>
      <c r="E61" s="256"/>
      <c r="F61" s="256"/>
      <c r="G61" s="1868"/>
      <c r="H61" s="1868"/>
      <c r="I61" s="1868"/>
      <c r="J61" s="256"/>
      <c r="K61" s="1869"/>
      <c r="L61" s="256"/>
    </row>
    <row r="62" spans="1:12" ht="15.75" hidden="1" thickBot="1" x14ac:dyDescent="0.3">
      <c r="A62" s="509"/>
      <c r="B62" s="607"/>
      <c r="C62" s="607"/>
      <c r="D62" s="256"/>
      <c r="E62" s="256"/>
      <c r="F62" s="256"/>
      <c r="G62" s="1868"/>
      <c r="H62" s="1868"/>
      <c r="I62" s="1868"/>
      <c r="J62" s="256"/>
      <c r="K62" s="1869"/>
      <c r="L62" s="256"/>
    </row>
    <row r="63" spans="1:12" ht="15.75" hidden="1" thickBot="1" x14ac:dyDescent="0.3">
      <c r="A63" s="509"/>
      <c r="B63" s="607"/>
      <c r="C63" s="607"/>
      <c r="D63" s="256"/>
      <c r="E63" s="256"/>
      <c r="F63" s="256"/>
      <c r="G63" s="1868"/>
      <c r="H63" s="1868"/>
      <c r="I63" s="1868"/>
      <c r="J63" s="256"/>
      <c r="K63" s="1869"/>
      <c r="L63" s="256"/>
    </row>
    <row r="64" spans="1:12" ht="15.75" hidden="1" thickBot="1" x14ac:dyDescent="0.3">
      <c r="A64" s="509"/>
      <c r="B64" s="607"/>
      <c r="C64" s="607"/>
      <c r="D64" s="256"/>
      <c r="E64" s="256"/>
      <c r="F64" s="256"/>
      <c r="G64" s="1868"/>
      <c r="H64" s="1868"/>
      <c r="I64" s="1868"/>
      <c r="J64" s="256"/>
      <c r="K64" s="1869"/>
      <c r="L64" s="256"/>
    </row>
    <row r="65" spans="1:12" ht="15.75" hidden="1" thickBot="1" x14ac:dyDescent="0.3">
      <c r="A65" s="509"/>
      <c r="B65" s="607"/>
      <c r="C65" s="607"/>
      <c r="D65" s="256"/>
      <c r="E65" s="256"/>
      <c r="F65" s="256"/>
      <c r="G65" s="1868"/>
      <c r="H65" s="1868"/>
      <c r="I65" s="1868"/>
      <c r="J65" s="256"/>
      <c r="K65" s="1869"/>
      <c r="L65" s="256"/>
    </row>
    <row r="66" spans="1:12" ht="15.75" hidden="1" thickBot="1" x14ac:dyDescent="0.3">
      <c r="A66" s="509"/>
      <c r="B66" s="607"/>
      <c r="C66" s="607"/>
      <c r="D66" s="256"/>
      <c r="E66" s="256"/>
      <c r="F66" s="256"/>
      <c r="G66" s="1868"/>
      <c r="H66" s="1868"/>
      <c r="I66" s="1868"/>
      <c r="J66" s="256"/>
      <c r="K66" s="1869"/>
      <c r="L66" s="256"/>
    </row>
    <row r="67" spans="1:12" ht="15.75" hidden="1" thickBot="1" x14ac:dyDescent="0.3">
      <c r="A67" s="509"/>
      <c r="B67" s="607"/>
      <c r="C67" s="607"/>
      <c r="D67" s="256"/>
      <c r="E67" s="256"/>
      <c r="F67" s="256"/>
      <c r="G67" s="1868"/>
      <c r="H67" s="1868"/>
      <c r="I67" s="1868"/>
      <c r="J67" s="256"/>
      <c r="K67" s="1869"/>
      <c r="L67" s="256"/>
    </row>
    <row r="68" spans="1:12" ht="15.75" hidden="1" thickBot="1" x14ac:dyDescent="0.3">
      <c r="A68" s="509"/>
      <c r="B68" s="607"/>
      <c r="C68" s="607"/>
      <c r="D68" s="256"/>
      <c r="E68" s="256"/>
      <c r="F68" s="256"/>
      <c r="G68" s="1868"/>
      <c r="H68" s="1868"/>
      <c r="I68" s="1868"/>
      <c r="J68" s="256"/>
      <c r="K68" s="1869"/>
      <c r="L68" s="256"/>
    </row>
    <row r="69" spans="1:12" ht="15.75" hidden="1" thickBot="1" x14ac:dyDescent="0.3">
      <c r="A69" s="509"/>
      <c r="B69" s="607"/>
      <c r="C69" s="607"/>
      <c r="D69" s="256"/>
      <c r="E69" s="256"/>
      <c r="F69" s="256"/>
      <c r="G69" s="1868"/>
      <c r="H69" s="1868"/>
      <c r="I69" s="1868"/>
      <c r="J69" s="256"/>
      <c r="K69" s="1869"/>
      <c r="L69" s="256"/>
    </row>
    <row r="70" spans="1:12" ht="15.75" hidden="1" thickBot="1" x14ac:dyDescent="0.3">
      <c r="A70" s="509"/>
      <c r="B70" s="607"/>
      <c r="C70" s="607"/>
      <c r="D70" s="256"/>
      <c r="E70" s="256"/>
      <c r="F70" s="256"/>
      <c r="G70" s="1868"/>
      <c r="H70" s="1868"/>
      <c r="I70" s="1868"/>
      <c r="J70" s="256"/>
      <c r="K70" s="1869"/>
      <c r="L70" s="256"/>
    </row>
    <row r="71" spans="1:12" ht="15.75" hidden="1" thickBot="1" x14ac:dyDescent="0.3">
      <c r="A71" s="509"/>
      <c r="B71" s="607"/>
      <c r="C71" s="607"/>
      <c r="D71" s="256"/>
      <c r="E71" s="256"/>
      <c r="F71" s="256"/>
      <c r="G71" s="1868"/>
      <c r="H71" s="1868"/>
      <c r="I71" s="1868"/>
      <c r="J71" s="256"/>
      <c r="K71" s="1869"/>
      <c r="L71" s="256"/>
    </row>
    <row r="72" spans="1:12" ht="15.75" hidden="1" thickBot="1" x14ac:dyDescent="0.3">
      <c r="A72" s="509"/>
      <c r="B72" s="607"/>
      <c r="C72" s="607"/>
      <c r="D72" s="256"/>
      <c r="E72" s="256"/>
      <c r="F72" s="256"/>
      <c r="G72" s="1868"/>
      <c r="H72" s="1868"/>
      <c r="I72" s="1868"/>
      <c r="J72" s="256"/>
      <c r="K72" s="1869"/>
      <c r="L72" s="256"/>
    </row>
    <row r="73" spans="1:12" ht="15.75" hidden="1" thickBot="1" x14ac:dyDescent="0.3">
      <c r="A73" s="509"/>
      <c r="B73" s="607"/>
      <c r="C73" s="607"/>
      <c r="D73" s="256"/>
      <c r="E73" s="256"/>
      <c r="F73" s="256"/>
      <c r="G73" s="1868"/>
      <c r="H73" s="1868"/>
      <c r="I73" s="1868"/>
      <c r="J73" s="256"/>
      <c r="K73" s="1869"/>
      <c r="L73" s="256"/>
    </row>
    <row r="74" spans="1:12" ht="15.75" hidden="1" thickBot="1" x14ac:dyDescent="0.3">
      <c r="A74" s="509"/>
      <c r="B74" s="607"/>
      <c r="C74" s="607"/>
      <c r="D74" s="256"/>
      <c r="E74" s="256"/>
      <c r="F74" s="256"/>
      <c r="G74" s="1868"/>
      <c r="H74" s="1868"/>
      <c r="I74" s="1868"/>
      <c r="J74" s="256"/>
      <c r="K74" s="1869"/>
      <c r="L74" s="256"/>
    </row>
    <row r="75" spans="1:12" ht="15.75" hidden="1" thickBot="1" x14ac:dyDescent="0.3">
      <c r="A75" s="509"/>
      <c r="B75" s="607"/>
      <c r="C75" s="607"/>
      <c r="D75" s="256"/>
      <c r="E75" s="256"/>
      <c r="F75" s="256"/>
      <c r="G75" s="1868"/>
      <c r="H75" s="1868"/>
      <c r="I75" s="1868"/>
      <c r="J75" s="256"/>
      <c r="K75" s="1869"/>
      <c r="L75" s="256"/>
    </row>
    <row r="76" spans="1:12" ht="15.75" hidden="1" thickBot="1" x14ac:dyDescent="0.3">
      <c r="A76" s="509"/>
      <c r="B76" s="607"/>
      <c r="C76" s="607"/>
      <c r="D76" s="256"/>
      <c r="E76" s="256"/>
      <c r="F76" s="256"/>
      <c r="G76" s="1868"/>
      <c r="H76" s="1868"/>
      <c r="I76" s="1868"/>
      <c r="J76" s="256"/>
      <c r="K76" s="1869"/>
      <c r="L76" s="256"/>
    </row>
    <row r="77" spans="1:12" ht="15.75" hidden="1" thickBot="1" x14ac:dyDescent="0.3">
      <c r="A77" s="509"/>
      <c r="B77" s="607"/>
      <c r="C77" s="607"/>
      <c r="D77" s="256"/>
      <c r="E77" s="256"/>
      <c r="F77" s="256"/>
      <c r="G77" s="1868"/>
      <c r="H77" s="1868"/>
      <c r="I77" s="1868"/>
      <c r="J77" s="256"/>
      <c r="K77" s="1869"/>
      <c r="L77" s="256"/>
    </row>
    <row r="78" spans="1:12" ht="15.75" hidden="1" thickBot="1" x14ac:dyDescent="0.3">
      <c r="A78" s="509"/>
      <c r="B78" s="607"/>
      <c r="C78" s="607"/>
      <c r="D78" s="256"/>
      <c r="E78" s="256"/>
      <c r="F78" s="256"/>
      <c r="G78" s="1868"/>
      <c r="H78" s="1868"/>
      <c r="I78" s="1868"/>
      <c r="J78" s="256"/>
      <c r="K78" s="1869"/>
      <c r="L78" s="256"/>
    </row>
    <row r="79" spans="1:12" ht="15.75" hidden="1" thickBot="1" x14ac:dyDescent="0.3">
      <c r="A79" s="509"/>
      <c r="B79" s="607"/>
      <c r="C79" s="607"/>
      <c r="D79" s="256"/>
      <c r="E79" s="256"/>
      <c r="F79" s="256"/>
      <c r="G79" s="1868"/>
      <c r="H79" s="1868"/>
      <c r="I79" s="1868"/>
      <c r="J79" s="256"/>
      <c r="K79" s="1869"/>
      <c r="L79" s="256"/>
    </row>
    <row r="80" spans="1:12" ht="15.75" hidden="1" thickBot="1" x14ac:dyDescent="0.3">
      <c r="A80" s="509"/>
      <c r="B80" s="607"/>
      <c r="C80" s="607"/>
      <c r="D80" s="256"/>
      <c r="E80" s="256"/>
      <c r="F80" s="256"/>
      <c r="G80" s="1868"/>
      <c r="H80" s="1868"/>
      <c r="I80" s="1868"/>
      <c r="J80" s="256"/>
      <c r="K80" s="1869"/>
      <c r="L80" s="256"/>
    </row>
    <row r="81" spans="1:12" ht="15.75" hidden="1" thickBot="1" x14ac:dyDescent="0.3">
      <c r="A81" s="509"/>
      <c r="B81" s="607"/>
      <c r="C81" s="607"/>
      <c r="D81" s="256"/>
      <c r="E81" s="256"/>
      <c r="F81" s="256"/>
      <c r="G81" s="1868"/>
      <c r="H81" s="1868"/>
      <c r="I81" s="1868"/>
      <c r="J81" s="256"/>
      <c r="K81" s="1869"/>
      <c r="L81" s="256"/>
    </row>
    <row r="82" spans="1:12" ht="15.75" hidden="1" thickBot="1" x14ac:dyDescent="0.3">
      <c r="A82" s="509"/>
      <c r="B82" s="607"/>
      <c r="C82" s="607"/>
      <c r="D82" s="256"/>
      <c r="E82" s="256"/>
      <c r="F82" s="256"/>
      <c r="G82" s="1868"/>
      <c r="H82" s="1868"/>
      <c r="I82" s="1868"/>
      <c r="J82" s="256"/>
      <c r="K82" s="1869"/>
      <c r="L82" s="256"/>
    </row>
    <row r="83" spans="1:12" ht="15.75" hidden="1" thickBot="1" x14ac:dyDescent="0.3">
      <c r="A83" s="509"/>
      <c r="B83" s="607"/>
      <c r="C83" s="607"/>
      <c r="D83" s="256"/>
      <c r="E83" s="256"/>
      <c r="F83" s="256"/>
      <c r="G83" s="1868"/>
      <c r="H83" s="1868"/>
      <c r="I83" s="1868"/>
      <c r="J83" s="256"/>
      <c r="K83" s="1869"/>
      <c r="L83" s="256"/>
    </row>
    <row r="84" spans="1:12" ht="15.75" hidden="1" thickBot="1" x14ac:dyDescent="0.3">
      <c r="A84" s="509"/>
      <c r="B84" s="607"/>
      <c r="C84" s="607"/>
      <c r="D84" s="256"/>
      <c r="E84" s="256"/>
      <c r="F84" s="256"/>
      <c r="G84" s="1868"/>
      <c r="H84" s="1868"/>
      <c r="I84" s="1868"/>
      <c r="J84" s="256"/>
      <c r="K84" s="1869"/>
      <c r="L84" s="256"/>
    </row>
    <row r="85" spans="1:12" ht="15.75" hidden="1" thickBot="1" x14ac:dyDescent="0.3">
      <c r="A85" s="509"/>
      <c r="B85" s="607"/>
      <c r="C85" s="607"/>
      <c r="D85" s="256"/>
      <c r="E85" s="256"/>
      <c r="F85" s="256"/>
      <c r="G85" s="1868"/>
      <c r="H85" s="1868"/>
      <c r="I85" s="1868"/>
      <c r="J85" s="256"/>
      <c r="K85" s="1869"/>
      <c r="L85" s="256"/>
    </row>
    <row r="86" spans="1:12" ht="15.75" hidden="1" thickBot="1" x14ac:dyDescent="0.3">
      <c r="A86" s="509"/>
      <c r="B86" s="607"/>
      <c r="C86" s="607"/>
      <c r="D86" s="256"/>
      <c r="E86" s="256"/>
      <c r="F86" s="256"/>
      <c r="G86" s="1868"/>
      <c r="H86" s="1868"/>
      <c r="I86" s="1868"/>
      <c r="J86" s="256"/>
      <c r="K86" s="1869"/>
      <c r="L86" s="256"/>
    </row>
    <row r="87" spans="1:12" ht="15.75" hidden="1" thickBot="1" x14ac:dyDescent="0.3">
      <c r="A87" s="509"/>
      <c r="B87" s="607"/>
      <c r="C87" s="607"/>
      <c r="D87" s="256"/>
      <c r="E87" s="256"/>
      <c r="F87" s="256"/>
      <c r="G87" s="1868"/>
      <c r="H87" s="1868"/>
      <c r="I87" s="1868"/>
      <c r="J87" s="256"/>
      <c r="K87" s="1869"/>
      <c r="L87" s="256"/>
    </row>
    <row r="88" spans="1:12" ht="15.75" hidden="1" thickBot="1" x14ac:dyDescent="0.3">
      <c r="A88" s="509"/>
      <c r="B88" s="607"/>
      <c r="C88" s="607"/>
      <c r="D88" s="256"/>
      <c r="E88" s="256"/>
      <c r="F88" s="256"/>
      <c r="G88" s="1868"/>
      <c r="H88" s="1868"/>
      <c r="I88" s="1868"/>
      <c r="J88" s="256"/>
      <c r="K88" s="1869"/>
      <c r="L88" s="256"/>
    </row>
    <row r="89" spans="1:12" ht="15.75" hidden="1" thickBot="1" x14ac:dyDescent="0.3">
      <c r="A89" s="509"/>
      <c r="B89" s="607"/>
      <c r="C89" s="607"/>
      <c r="D89" s="256"/>
      <c r="E89" s="256"/>
      <c r="F89" s="256"/>
      <c r="G89" s="1868"/>
      <c r="H89" s="1868"/>
      <c r="I89" s="1868"/>
      <c r="J89" s="256"/>
      <c r="K89" s="1869"/>
      <c r="L89" s="256"/>
    </row>
    <row r="90" spans="1:12" ht="15.75" hidden="1" thickBot="1" x14ac:dyDescent="0.3">
      <c r="A90" s="509"/>
      <c r="B90" s="607"/>
      <c r="C90" s="607"/>
      <c r="D90" s="256"/>
      <c r="E90" s="256"/>
      <c r="F90" s="256"/>
      <c r="G90" s="1868"/>
      <c r="H90" s="1868"/>
      <c r="I90" s="1868"/>
      <c r="J90" s="256"/>
      <c r="K90" s="1869"/>
      <c r="L90" s="256"/>
    </row>
    <row r="91" spans="1:12" ht="15.75" hidden="1" thickBot="1" x14ac:dyDescent="0.3">
      <c r="A91" s="509"/>
      <c r="B91" s="607"/>
      <c r="C91" s="607"/>
      <c r="D91" s="256"/>
      <c r="E91" s="256"/>
      <c r="F91" s="256"/>
      <c r="G91" s="1868"/>
      <c r="H91" s="1868"/>
      <c r="I91" s="1868"/>
      <c r="J91" s="256"/>
      <c r="K91" s="1869"/>
      <c r="L91" s="256"/>
    </row>
    <row r="92" spans="1:12" ht="15.75" hidden="1" thickBot="1" x14ac:dyDescent="0.3">
      <c r="A92" s="509"/>
      <c r="B92" s="607"/>
      <c r="C92" s="607"/>
      <c r="D92" s="256"/>
      <c r="E92" s="256"/>
      <c r="F92" s="256"/>
      <c r="G92" s="1868"/>
      <c r="H92" s="1868"/>
      <c r="I92" s="1868"/>
      <c r="J92" s="256"/>
      <c r="K92" s="1869"/>
      <c r="L92" s="256"/>
    </row>
    <row r="93" spans="1:12" ht="15.75" hidden="1" thickBot="1" x14ac:dyDescent="0.3">
      <c r="A93" s="509"/>
      <c r="B93" s="607"/>
      <c r="C93" s="607"/>
      <c r="D93" s="256"/>
      <c r="E93" s="256"/>
      <c r="F93" s="256"/>
      <c r="G93" s="1868"/>
      <c r="H93" s="1868"/>
      <c r="I93" s="1868"/>
      <c r="J93" s="256"/>
      <c r="K93" s="1869"/>
      <c r="L93" s="256"/>
    </row>
    <row r="94" spans="1:12" ht="15.75" hidden="1" thickBot="1" x14ac:dyDescent="0.3">
      <c r="A94" s="509"/>
      <c r="B94" s="607"/>
      <c r="C94" s="607"/>
      <c r="D94" s="256"/>
      <c r="E94" s="256"/>
      <c r="F94" s="256"/>
      <c r="G94" s="1868"/>
      <c r="H94" s="1868"/>
      <c r="I94" s="1868"/>
      <c r="J94" s="256"/>
      <c r="K94" s="1869"/>
      <c r="L94" s="256"/>
    </row>
    <row r="95" spans="1:12" ht="15.75" hidden="1" thickBot="1" x14ac:dyDescent="0.3">
      <c r="A95" s="509"/>
      <c r="B95" s="607"/>
      <c r="C95" s="607"/>
      <c r="D95" s="256"/>
      <c r="E95" s="256"/>
      <c r="F95" s="256"/>
      <c r="G95" s="1868"/>
      <c r="H95" s="1868"/>
      <c r="I95" s="1868"/>
      <c r="J95" s="256"/>
      <c r="K95" s="1869"/>
      <c r="L95" s="256"/>
    </row>
    <row r="96" spans="1:12" ht="15.75" hidden="1" thickBot="1" x14ac:dyDescent="0.3">
      <c r="A96" s="509"/>
      <c r="B96" s="607"/>
      <c r="C96" s="607"/>
      <c r="D96" s="256"/>
      <c r="E96" s="256"/>
      <c r="F96" s="256"/>
      <c r="G96" s="1868"/>
      <c r="H96" s="1868"/>
      <c r="I96" s="1868"/>
      <c r="J96" s="256"/>
      <c r="K96" s="1869"/>
      <c r="L96" s="256"/>
    </row>
    <row r="97" spans="1:12" ht="15.75" hidden="1" thickBot="1" x14ac:dyDescent="0.3">
      <c r="A97" s="509"/>
      <c r="B97" s="607"/>
      <c r="C97" s="607"/>
      <c r="D97" s="256"/>
      <c r="E97" s="256"/>
      <c r="F97" s="256"/>
      <c r="G97" s="1868"/>
      <c r="H97" s="1868"/>
      <c r="I97" s="1868"/>
      <c r="J97" s="256"/>
      <c r="K97" s="1869"/>
      <c r="L97" s="256"/>
    </row>
    <row r="98" spans="1:12" ht="15.75" hidden="1" thickBot="1" x14ac:dyDescent="0.3">
      <c r="A98" s="509"/>
      <c r="B98" s="607"/>
      <c r="C98" s="607"/>
      <c r="D98" s="256"/>
      <c r="E98" s="256"/>
      <c r="F98" s="256"/>
      <c r="G98" s="1868"/>
      <c r="H98" s="1868"/>
      <c r="I98" s="1868"/>
      <c r="J98" s="256"/>
      <c r="K98" s="1869"/>
      <c r="L98" s="256"/>
    </row>
    <row r="99" spans="1:12" ht="15.75" hidden="1" thickBot="1" x14ac:dyDescent="0.3">
      <c r="A99" s="509"/>
      <c r="B99" s="607"/>
      <c r="C99" s="607"/>
      <c r="D99" s="256"/>
      <c r="E99" s="256"/>
      <c r="F99" s="256"/>
      <c r="G99" s="1868"/>
      <c r="H99" s="1868"/>
      <c r="I99" s="1868"/>
      <c r="J99" s="256"/>
      <c r="K99" s="1869"/>
      <c r="L99" s="256"/>
    </row>
    <row r="100" spans="1:12" ht="15.75" hidden="1" thickBot="1" x14ac:dyDescent="0.3">
      <c r="A100" s="509"/>
      <c r="B100" s="607"/>
      <c r="C100" s="607"/>
      <c r="D100" s="256"/>
      <c r="E100" s="256"/>
      <c r="F100" s="256"/>
      <c r="G100" s="1868"/>
      <c r="H100" s="1868"/>
      <c r="I100" s="1868"/>
      <c r="J100" s="256"/>
      <c r="K100" s="1869"/>
      <c r="L100" s="256"/>
    </row>
    <row r="101" spans="1:12" ht="15.75" hidden="1" thickBot="1" x14ac:dyDescent="0.3">
      <c r="A101" s="509"/>
      <c r="B101" s="607"/>
      <c r="C101" s="607"/>
      <c r="D101" s="256"/>
      <c r="E101" s="256"/>
      <c r="F101" s="256"/>
      <c r="G101" s="1868"/>
      <c r="H101" s="1868"/>
      <c r="I101" s="1868"/>
      <c r="J101" s="256"/>
      <c r="K101" s="1869"/>
      <c r="L101" s="256"/>
    </row>
    <row r="102" spans="1:12" ht="15.75" hidden="1" thickBot="1" x14ac:dyDescent="0.3">
      <c r="A102" s="509"/>
      <c r="B102" s="607"/>
      <c r="C102" s="607"/>
      <c r="D102" s="256"/>
      <c r="E102" s="256"/>
      <c r="F102" s="256"/>
      <c r="G102" s="1868"/>
      <c r="H102" s="1868"/>
      <c r="I102" s="1868"/>
      <c r="J102" s="256"/>
      <c r="K102" s="1869"/>
      <c r="L102" s="256"/>
    </row>
    <row r="103" spans="1:12" ht="15.75" hidden="1" thickBot="1" x14ac:dyDescent="0.3">
      <c r="A103" s="509"/>
      <c r="B103" s="607"/>
      <c r="C103" s="607"/>
      <c r="D103" s="256"/>
      <c r="E103" s="256"/>
      <c r="F103" s="256"/>
      <c r="G103" s="1868"/>
      <c r="H103" s="1868"/>
      <c r="I103" s="1868"/>
      <c r="J103" s="256"/>
      <c r="K103" s="1869"/>
      <c r="L103" s="256"/>
    </row>
    <row r="104" spans="1:12" ht="15.75" hidden="1" thickBot="1" x14ac:dyDescent="0.3">
      <c r="A104" s="509"/>
      <c r="B104" s="607"/>
      <c r="C104" s="607"/>
      <c r="D104" s="256"/>
      <c r="E104" s="256"/>
      <c r="F104" s="256"/>
      <c r="G104" s="1868"/>
      <c r="H104" s="1868"/>
      <c r="I104" s="1868"/>
      <c r="J104" s="256"/>
      <c r="K104" s="1869"/>
      <c r="L104" s="256"/>
    </row>
    <row r="105" spans="1:12" ht="15.75" hidden="1" thickBot="1" x14ac:dyDescent="0.3">
      <c r="A105" s="509"/>
      <c r="B105" s="607"/>
      <c r="C105" s="607"/>
      <c r="D105" s="256"/>
      <c r="E105" s="256"/>
      <c r="F105" s="256"/>
      <c r="G105" s="1868"/>
      <c r="H105" s="1868"/>
      <c r="I105" s="1868"/>
      <c r="J105" s="256"/>
      <c r="K105" s="1869"/>
      <c r="L105" s="256"/>
    </row>
    <row r="106" spans="1:12" ht="15.75" hidden="1" thickBot="1" x14ac:dyDescent="0.3">
      <c r="A106" s="509"/>
      <c r="B106" s="607"/>
      <c r="C106" s="607"/>
      <c r="D106" s="256"/>
      <c r="E106" s="256"/>
      <c r="F106" s="256"/>
      <c r="G106" s="1868"/>
      <c r="H106" s="1868"/>
      <c r="I106" s="1868"/>
      <c r="J106" s="256"/>
      <c r="K106" s="1869"/>
      <c r="L106" s="256"/>
    </row>
    <row r="107" spans="1:12" ht="15.75" hidden="1" thickBot="1" x14ac:dyDescent="0.3">
      <c r="A107" s="509"/>
      <c r="B107" s="607"/>
      <c r="C107" s="607"/>
      <c r="D107" s="256"/>
      <c r="E107" s="256"/>
      <c r="F107" s="256"/>
      <c r="G107" s="1868"/>
      <c r="H107" s="1868"/>
      <c r="I107" s="1868"/>
      <c r="J107" s="256"/>
      <c r="K107" s="1869"/>
      <c r="L107" s="256"/>
    </row>
    <row r="108" spans="1:12" ht="15.75" hidden="1" thickBot="1" x14ac:dyDescent="0.3">
      <c r="A108" s="509"/>
      <c r="B108" s="607"/>
      <c r="C108" s="607"/>
      <c r="D108" s="256"/>
      <c r="E108" s="256"/>
      <c r="F108" s="256"/>
      <c r="G108" s="1868"/>
      <c r="H108" s="1868"/>
      <c r="I108" s="1868"/>
      <c r="J108" s="256"/>
      <c r="K108" s="1869"/>
      <c r="L108" s="256"/>
    </row>
    <row r="109" spans="1:12" ht="15.75" hidden="1" thickBot="1" x14ac:dyDescent="0.3">
      <c r="A109" s="509"/>
      <c r="B109" s="607"/>
      <c r="C109" s="607"/>
      <c r="D109" s="256"/>
      <c r="E109" s="256"/>
      <c r="F109" s="256"/>
      <c r="G109" s="1868"/>
      <c r="H109" s="1868"/>
      <c r="I109" s="1868"/>
      <c r="J109" s="256"/>
      <c r="K109" s="1869"/>
      <c r="L109" s="256"/>
    </row>
    <row r="110" spans="1:12" ht="15.75" hidden="1" thickBot="1" x14ac:dyDescent="0.3">
      <c r="A110" s="509"/>
      <c r="B110" s="607"/>
      <c r="C110" s="607"/>
      <c r="D110" s="256"/>
      <c r="E110" s="256"/>
      <c r="F110" s="256"/>
      <c r="G110" s="1868"/>
      <c r="H110" s="1868"/>
      <c r="I110" s="1868"/>
      <c r="J110" s="256"/>
      <c r="K110" s="1869"/>
      <c r="L110" s="256"/>
    </row>
    <row r="111" spans="1:12" ht="15.75" hidden="1" thickBot="1" x14ac:dyDescent="0.3">
      <c r="A111" s="509"/>
      <c r="B111" s="607"/>
      <c r="C111" s="607"/>
      <c r="D111" s="256"/>
      <c r="E111" s="256"/>
      <c r="F111" s="256"/>
      <c r="G111" s="1868"/>
      <c r="H111" s="1868"/>
      <c r="I111" s="1868"/>
      <c r="J111" s="256"/>
      <c r="K111" s="1869"/>
      <c r="L111" s="256"/>
    </row>
    <row r="112" spans="1:12" ht="15.75" hidden="1" thickBot="1" x14ac:dyDescent="0.3">
      <c r="A112" s="509"/>
      <c r="B112" s="607"/>
      <c r="C112" s="607"/>
      <c r="D112" s="256"/>
      <c r="E112" s="256"/>
      <c r="F112" s="256"/>
      <c r="G112" s="1868"/>
      <c r="H112" s="1868"/>
      <c r="I112" s="1868"/>
      <c r="J112" s="256"/>
      <c r="K112" s="1869"/>
      <c r="L112" s="256"/>
    </row>
    <row r="113" spans="1:12" ht="15.75" hidden="1" thickBot="1" x14ac:dyDescent="0.3">
      <c r="A113" s="509"/>
      <c r="B113" s="607"/>
      <c r="C113" s="607"/>
      <c r="D113" s="256"/>
      <c r="E113" s="256"/>
      <c r="F113" s="256"/>
      <c r="G113" s="1868"/>
      <c r="H113" s="1868"/>
      <c r="I113" s="1868"/>
      <c r="J113" s="256"/>
      <c r="K113" s="1869"/>
      <c r="L113" s="256"/>
    </row>
    <row r="114" spans="1:12" ht="15.75" hidden="1" thickBot="1" x14ac:dyDescent="0.3">
      <c r="A114" s="509"/>
      <c r="B114" s="607"/>
      <c r="C114" s="607"/>
      <c r="D114" s="256"/>
      <c r="E114" s="256"/>
      <c r="F114" s="256"/>
      <c r="G114" s="1868"/>
      <c r="H114" s="1868"/>
      <c r="I114" s="1868"/>
      <c r="J114" s="256"/>
      <c r="K114" s="1869"/>
      <c r="L114" s="256"/>
    </row>
    <row r="115" spans="1:12" ht="15.75" hidden="1" thickBot="1" x14ac:dyDescent="0.3">
      <c r="A115" s="509"/>
      <c r="B115" s="607"/>
      <c r="C115" s="607"/>
      <c r="D115" s="256"/>
      <c r="E115" s="256"/>
      <c r="F115" s="256"/>
      <c r="G115" s="1868"/>
      <c r="H115" s="1868"/>
      <c r="I115" s="1868"/>
      <c r="J115" s="256"/>
      <c r="K115" s="1869"/>
      <c r="L115" s="256"/>
    </row>
    <row r="116" spans="1:12" ht="15.75" hidden="1" thickBot="1" x14ac:dyDescent="0.3">
      <c r="A116" s="509"/>
      <c r="B116" s="607"/>
      <c r="C116" s="607"/>
      <c r="D116" s="256"/>
      <c r="E116" s="256"/>
      <c r="F116" s="256"/>
      <c r="G116" s="1868"/>
      <c r="H116" s="1868"/>
      <c r="I116" s="1868"/>
      <c r="J116" s="256"/>
      <c r="K116" s="1869"/>
      <c r="L116" s="256"/>
    </row>
    <row r="117" spans="1:12" ht="15.75" hidden="1" thickBot="1" x14ac:dyDescent="0.3">
      <c r="A117" s="509"/>
      <c r="B117" s="607"/>
      <c r="C117" s="607"/>
      <c r="D117" s="256"/>
      <c r="E117" s="256"/>
      <c r="F117" s="256"/>
      <c r="G117" s="1868"/>
      <c r="H117" s="1868"/>
      <c r="I117" s="1868"/>
      <c r="J117" s="256"/>
      <c r="K117" s="1869"/>
      <c r="L117" s="256"/>
    </row>
    <row r="118" spans="1:12" ht="15.75" hidden="1" thickBot="1" x14ac:dyDescent="0.3">
      <c r="A118" s="509"/>
      <c r="B118" s="607"/>
      <c r="C118" s="607"/>
      <c r="D118" s="256"/>
      <c r="E118" s="256"/>
      <c r="F118" s="256"/>
      <c r="G118" s="1868"/>
      <c r="H118" s="1868"/>
      <c r="I118" s="1868"/>
      <c r="J118" s="256"/>
      <c r="K118" s="1869"/>
      <c r="L118" s="256"/>
    </row>
    <row r="119" spans="1:12" ht="15.75" hidden="1" thickBot="1" x14ac:dyDescent="0.3">
      <c r="A119" s="509"/>
      <c r="B119" s="607"/>
      <c r="C119" s="607"/>
      <c r="D119" s="256"/>
      <c r="E119" s="256"/>
      <c r="F119" s="256"/>
      <c r="G119" s="1868"/>
      <c r="H119" s="1868"/>
      <c r="I119" s="1868"/>
      <c r="J119" s="256"/>
      <c r="K119" s="1869"/>
      <c r="L119" s="256"/>
    </row>
    <row r="120" spans="1:12" ht="15.75" hidden="1" thickBot="1" x14ac:dyDescent="0.3">
      <c r="A120" s="509"/>
      <c r="B120" s="607"/>
      <c r="C120" s="607"/>
      <c r="D120" s="256"/>
      <c r="E120" s="256"/>
      <c r="F120" s="256"/>
      <c r="G120" s="1868"/>
      <c r="H120" s="1868"/>
      <c r="I120" s="1868"/>
      <c r="J120" s="256"/>
      <c r="K120" s="1869"/>
      <c r="L120" s="256"/>
    </row>
    <row r="121" spans="1:12" ht="15.75" hidden="1" thickBot="1" x14ac:dyDescent="0.3">
      <c r="A121" s="509"/>
      <c r="B121" s="607"/>
      <c r="C121" s="607"/>
      <c r="D121" s="256"/>
      <c r="E121" s="256"/>
      <c r="F121" s="256"/>
      <c r="G121" s="1868"/>
      <c r="H121" s="1868"/>
      <c r="I121" s="1868"/>
      <c r="J121" s="256"/>
      <c r="K121" s="1869"/>
      <c r="L121" s="256"/>
    </row>
    <row r="122" spans="1:12" ht="15" x14ac:dyDescent="0.25">
      <c r="A122" s="509"/>
      <c r="B122" s="607"/>
      <c r="C122" s="237"/>
      <c r="D122" s="237"/>
      <c r="E122" s="237"/>
      <c r="F122" s="237"/>
      <c r="G122" s="1870"/>
      <c r="H122" s="1870"/>
      <c r="I122" s="1870"/>
      <c r="J122" s="237"/>
      <c r="K122" s="1870"/>
      <c r="L122" s="238"/>
    </row>
    <row r="123" spans="1:12" ht="30" customHeight="1" x14ac:dyDescent="0.25">
      <c r="A123" s="509"/>
      <c r="B123" s="607"/>
      <c r="C123" s="607"/>
      <c r="D123" s="2336" t="s">
        <v>2321</v>
      </c>
      <c r="E123" s="2336"/>
      <c r="F123" s="2336"/>
      <c r="G123" s="2336"/>
      <c r="H123" s="2336"/>
      <c r="I123" s="2336"/>
      <c r="J123" s="2336"/>
      <c r="K123" s="2336"/>
      <c r="L123" s="579"/>
    </row>
    <row r="124" spans="1:12" ht="15" customHeight="1" x14ac:dyDescent="0.3">
      <c r="A124" s="509"/>
      <c r="B124" s="607"/>
      <c r="C124" s="607"/>
      <c r="D124" s="2337" t="s">
        <v>2322</v>
      </c>
      <c r="E124" s="2339" t="s">
        <v>2323</v>
      </c>
      <c r="F124" s="2340"/>
      <c r="G124" s="2343" t="s">
        <v>1111</v>
      </c>
      <c r="H124" s="2345" t="s">
        <v>2324</v>
      </c>
      <c r="I124" s="2347" t="s">
        <v>2325</v>
      </c>
      <c r="J124" s="2348" t="s">
        <v>1530</v>
      </c>
      <c r="K124" s="2345" t="s">
        <v>2326</v>
      </c>
      <c r="L124" s="1871"/>
    </row>
    <row r="125" spans="1:12" ht="15" customHeight="1" x14ac:dyDescent="0.3">
      <c r="A125" s="509"/>
      <c r="B125" s="607"/>
      <c r="C125" s="607"/>
      <c r="D125" s="2338"/>
      <c r="E125" s="2341"/>
      <c r="F125" s="2342"/>
      <c r="G125" s="2344"/>
      <c r="H125" s="2346"/>
      <c r="I125" s="2344"/>
      <c r="J125" s="2349"/>
      <c r="K125" s="2346"/>
      <c r="L125" s="1871"/>
    </row>
    <row r="126" spans="1:12" ht="15" customHeight="1" x14ac:dyDescent="0.25">
      <c r="A126" s="509"/>
      <c r="B126" s="607"/>
      <c r="C126" s="607"/>
      <c r="D126" s="1872"/>
      <c r="E126" s="1873"/>
      <c r="F126" s="1873"/>
      <c r="G126" s="1874"/>
      <c r="H126" s="1874"/>
      <c r="I126" s="1874"/>
      <c r="J126" s="1873"/>
      <c r="K126" s="1875"/>
      <c r="L126" s="1871"/>
    </row>
    <row r="127" spans="1:12" ht="15" customHeight="1" x14ac:dyDescent="0.25">
      <c r="A127" s="509"/>
      <c r="B127" s="607"/>
      <c r="C127" s="607"/>
      <c r="D127" s="1872">
        <v>1</v>
      </c>
      <c r="E127" s="2333" t="s">
        <v>2327</v>
      </c>
      <c r="F127" s="2334"/>
      <c r="G127" s="1876">
        <f>SUM(G129:G134)</f>
        <v>0</v>
      </c>
      <c r="H127" s="1876">
        <f>SUM(H129:H134)</f>
        <v>0</v>
      </c>
      <c r="I127" s="1876">
        <f>SUM(I129:I134)</f>
        <v>0</v>
      </c>
      <c r="J127" s="1877"/>
      <c r="K127" s="1878">
        <f>SUM(K129:K134)</f>
        <v>0</v>
      </c>
      <c r="L127" s="1871"/>
    </row>
    <row r="128" spans="1:12" ht="15" customHeight="1" x14ac:dyDescent="0.25">
      <c r="A128" s="509"/>
      <c r="B128" s="607"/>
      <c r="C128" s="607"/>
      <c r="D128" s="1879"/>
      <c r="E128" s="1873"/>
      <c r="F128" s="1880"/>
      <c r="G128" s="1881"/>
      <c r="H128" s="1881"/>
      <c r="I128" s="1881"/>
      <c r="J128" s="1882"/>
      <c r="K128" s="1883"/>
      <c r="L128" s="1871"/>
    </row>
    <row r="129" spans="1:12" ht="15" customHeight="1" x14ac:dyDescent="0.25">
      <c r="A129" s="509"/>
      <c r="B129" s="607"/>
      <c r="C129" s="607"/>
      <c r="D129" s="1884">
        <v>1.1000000000000001</v>
      </c>
      <c r="E129" s="2307" t="s">
        <v>1579</v>
      </c>
      <c r="F129" s="2335"/>
      <c r="G129" s="1885">
        <f>Form2!N9</f>
        <v>0</v>
      </c>
      <c r="H129" s="1942"/>
      <c r="I129" s="1886">
        <f t="shared" ref="I129:I134" si="0">G129-H129</f>
        <v>0</v>
      </c>
      <c r="J129" s="1887">
        <v>0</v>
      </c>
      <c r="K129" s="1888">
        <f t="shared" ref="K129:K134" si="1">I129*(J129/100)</f>
        <v>0</v>
      </c>
      <c r="L129" s="1871"/>
    </row>
    <row r="130" spans="1:12" ht="15" customHeight="1" x14ac:dyDescent="0.25">
      <c r="A130" s="509"/>
      <c r="B130" s="607"/>
      <c r="C130" s="607"/>
      <c r="D130" s="1879">
        <v>1.2</v>
      </c>
      <c r="E130" s="2307" t="s">
        <v>2328</v>
      </c>
      <c r="F130" s="2335"/>
      <c r="G130" s="1941"/>
      <c r="H130" s="1942"/>
      <c r="I130" s="1886">
        <f t="shared" si="0"/>
        <v>0</v>
      </c>
      <c r="J130" s="1887">
        <v>0</v>
      </c>
      <c r="K130" s="1888">
        <f t="shared" si="1"/>
        <v>0</v>
      </c>
      <c r="L130" s="1871"/>
    </row>
    <row r="131" spans="1:12" ht="15" customHeight="1" x14ac:dyDescent="0.25">
      <c r="A131" s="509"/>
      <c r="B131" s="607"/>
      <c r="C131" s="607"/>
      <c r="D131" s="1879">
        <v>1.3</v>
      </c>
      <c r="E131" s="2307" t="s">
        <v>2329</v>
      </c>
      <c r="F131" s="2335"/>
      <c r="G131" s="1941"/>
      <c r="H131" s="1942"/>
      <c r="I131" s="1886">
        <f t="shared" si="0"/>
        <v>0</v>
      </c>
      <c r="J131" s="1887">
        <v>100</v>
      </c>
      <c r="K131" s="1888">
        <f t="shared" si="1"/>
        <v>0</v>
      </c>
      <c r="L131" s="1871"/>
    </row>
    <row r="132" spans="1:12" ht="15" customHeight="1" x14ac:dyDescent="0.25">
      <c r="A132" s="509"/>
      <c r="B132" s="607"/>
      <c r="C132" s="607"/>
      <c r="D132" s="1879">
        <v>1.4</v>
      </c>
      <c r="E132" s="2307" t="s">
        <v>2330</v>
      </c>
      <c r="F132" s="2335"/>
      <c r="G132" s="1941"/>
      <c r="H132" s="1942"/>
      <c r="I132" s="1886">
        <f t="shared" si="0"/>
        <v>0</v>
      </c>
      <c r="J132" s="1887">
        <v>100</v>
      </c>
      <c r="K132" s="1888">
        <f t="shared" si="1"/>
        <v>0</v>
      </c>
      <c r="L132" s="1871"/>
    </row>
    <row r="133" spans="1:12" ht="15" customHeight="1" x14ac:dyDescent="0.25">
      <c r="A133" s="509"/>
      <c r="B133" s="607"/>
      <c r="C133" s="607"/>
      <c r="D133" s="1879">
        <v>1.5</v>
      </c>
      <c r="E133" s="2307" t="s">
        <v>2331</v>
      </c>
      <c r="F133" s="2335"/>
      <c r="G133" s="1885">
        <f>Form2!N73</f>
        <v>0</v>
      </c>
      <c r="H133" s="1942"/>
      <c r="I133" s="1886">
        <f t="shared" si="0"/>
        <v>0</v>
      </c>
      <c r="J133" s="1887">
        <v>20</v>
      </c>
      <c r="K133" s="1888">
        <f t="shared" si="1"/>
        <v>0</v>
      </c>
      <c r="L133" s="1871"/>
    </row>
    <row r="134" spans="1:12" ht="15" customHeight="1" x14ac:dyDescent="0.25">
      <c r="A134" s="509"/>
      <c r="B134" s="607"/>
      <c r="C134" s="607"/>
      <c r="D134" s="1879">
        <v>1.6</v>
      </c>
      <c r="E134" s="2306" t="s">
        <v>2527</v>
      </c>
      <c r="F134" s="2307"/>
      <c r="G134" s="1941"/>
      <c r="H134" s="1942"/>
      <c r="I134" s="1886">
        <f t="shared" si="0"/>
        <v>0</v>
      </c>
      <c r="J134" s="1887">
        <v>0</v>
      </c>
      <c r="K134" s="1888">
        <f t="shared" si="1"/>
        <v>0</v>
      </c>
      <c r="L134" s="1871"/>
    </row>
    <row r="135" spans="1:12" ht="15" customHeight="1" x14ac:dyDescent="0.25">
      <c r="A135" s="509"/>
      <c r="B135" s="607"/>
      <c r="C135" s="607"/>
      <c r="D135" s="1889"/>
      <c r="E135" s="1890"/>
      <c r="F135" s="1891"/>
      <c r="G135" s="1892"/>
      <c r="H135" s="1892"/>
      <c r="I135" s="1892"/>
      <c r="J135" s="1893"/>
      <c r="K135" s="1894"/>
      <c r="L135" s="1871"/>
    </row>
    <row r="136" spans="1:12" ht="15" customHeight="1" x14ac:dyDescent="0.25">
      <c r="A136" s="509"/>
      <c r="B136" s="607"/>
      <c r="C136" s="607"/>
      <c r="D136" s="1879">
        <v>2</v>
      </c>
      <c r="E136" s="2333" t="s">
        <v>2332</v>
      </c>
      <c r="F136" s="2334"/>
      <c r="G136" s="2071">
        <f>SUM(G138:G139)</f>
        <v>0</v>
      </c>
      <c r="H136" s="2071">
        <f t="shared" ref="H136:I136" si="2">SUM(H138:H139)</f>
        <v>0</v>
      </c>
      <c r="I136" s="2071">
        <f t="shared" si="2"/>
        <v>0</v>
      </c>
      <c r="J136" s="1887"/>
      <c r="K136" s="1878">
        <f>ROUND(SUM(K138:K145),0)</f>
        <v>0</v>
      </c>
      <c r="L136" s="1871"/>
    </row>
    <row r="137" spans="1:12" ht="15" customHeight="1" x14ac:dyDescent="0.25">
      <c r="A137" s="509"/>
      <c r="B137" s="607"/>
      <c r="C137" s="607"/>
      <c r="D137" s="1889"/>
      <c r="E137" s="1880"/>
      <c r="F137" s="1880"/>
      <c r="G137" s="1895"/>
      <c r="H137" s="1895"/>
      <c r="I137" s="1895"/>
      <c r="J137" s="1887"/>
      <c r="K137" s="1896"/>
      <c r="L137" s="1871"/>
    </row>
    <row r="138" spans="1:12" ht="15" customHeight="1" x14ac:dyDescent="0.25">
      <c r="A138" s="509"/>
      <c r="B138" s="607"/>
      <c r="C138" s="607"/>
      <c r="D138" s="1879">
        <v>2.1</v>
      </c>
      <c r="E138" s="2329" t="s">
        <v>2333</v>
      </c>
      <c r="F138" s="2330"/>
      <c r="G138" s="1897">
        <f>Form2!N12</f>
        <v>0</v>
      </c>
      <c r="H138" s="1943"/>
      <c r="I138" s="1897">
        <f>G138-H138</f>
        <v>0</v>
      </c>
      <c r="J138" s="1887">
        <v>0</v>
      </c>
      <c r="K138" s="1888">
        <f t="shared" ref="K138:K145" si="3">I138*(J138/100)</f>
        <v>0</v>
      </c>
      <c r="L138" s="1871"/>
    </row>
    <row r="139" spans="1:12" ht="15" customHeight="1" x14ac:dyDescent="0.3">
      <c r="A139" s="509"/>
      <c r="B139" s="607"/>
      <c r="C139" s="607"/>
      <c r="D139" s="1879">
        <v>2.2000000000000002</v>
      </c>
      <c r="E139" s="2329" t="s">
        <v>2334</v>
      </c>
      <c r="F139" s="2330"/>
      <c r="G139" s="1897">
        <f>SUM(G140:G145)</f>
        <v>0</v>
      </c>
      <c r="H139" s="1897">
        <f>SUM(H140:H145)</f>
        <v>0</v>
      </c>
      <c r="I139" s="1897">
        <f>G139-H139</f>
        <v>0</v>
      </c>
      <c r="J139" s="1887"/>
      <c r="K139" s="1888"/>
      <c r="L139" s="1871"/>
    </row>
    <row r="140" spans="1:12" ht="15" customHeight="1" x14ac:dyDescent="0.3">
      <c r="A140" s="509"/>
      <c r="B140" s="607"/>
      <c r="C140" s="607"/>
      <c r="D140" s="1904" t="s">
        <v>2528</v>
      </c>
      <c r="E140" s="2323" t="s">
        <v>2335</v>
      </c>
      <c r="F140" s="1898" t="s">
        <v>2336</v>
      </c>
      <c r="G140" s="1943"/>
      <c r="H140" s="1943"/>
      <c r="I140" s="1897">
        <f t="shared" ref="I140:I145" si="4">G140-H140</f>
        <v>0</v>
      </c>
      <c r="J140" s="1887">
        <v>0</v>
      </c>
      <c r="K140" s="1888">
        <f t="shared" si="3"/>
        <v>0</v>
      </c>
      <c r="L140" s="1871"/>
    </row>
    <row r="141" spans="1:12" ht="15" customHeight="1" x14ac:dyDescent="0.3">
      <c r="A141" s="509"/>
      <c r="B141" s="607"/>
      <c r="C141" s="607"/>
      <c r="D141" s="1904" t="s">
        <v>2529</v>
      </c>
      <c r="E141" s="2323"/>
      <c r="F141" s="1898" t="s">
        <v>2337</v>
      </c>
      <c r="G141" s="1943"/>
      <c r="H141" s="1943"/>
      <c r="I141" s="1897">
        <f t="shared" si="4"/>
        <v>0</v>
      </c>
      <c r="J141" s="1887">
        <v>20</v>
      </c>
      <c r="K141" s="1888">
        <f t="shared" si="3"/>
        <v>0</v>
      </c>
      <c r="L141" s="1871"/>
    </row>
    <row r="142" spans="1:12" ht="15" customHeight="1" x14ac:dyDescent="0.3">
      <c r="A142" s="509"/>
      <c r="B142" s="607"/>
      <c r="C142" s="607"/>
      <c r="D142" s="1904" t="s">
        <v>2530</v>
      </c>
      <c r="E142" s="2323"/>
      <c r="F142" s="1898" t="s">
        <v>2338</v>
      </c>
      <c r="G142" s="1943"/>
      <c r="H142" s="1943"/>
      <c r="I142" s="1897">
        <f t="shared" si="4"/>
        <v>0</v>
      </c>
      <c r="J142" s="1887">
        <v>50</v>
      </c>
      <c r="K142" s="1888">
        <f t="shared" si="3"/>
        <v>0</v>
      </c>
      <c r="L142" s="1871"/>
    </row>
    <row r="143" spans="1:12" ht="15" customHeight="1" x14ac:dyDescent="0.3">
      <c r="A143" s="509"/>
      <c r="B143" s="607"/>
      <c r="C143" s="607"/>
      <c r="D143" s="1904" t="s">
        <v>2531</v>
      </c>
      <c r="E143" s="2323"/>
      <c r="F143" s="1898" t="s">
        <v>1580</v>
      </c>
      <c r="G143" s="1943"/>
      <c r="H143" s="1943"/>
      <c r="I143" s="1897">
        <f t="shared" si="4"/>
        <v>0</v>
      </c>
      <c r="J143" s="1887">
        <v>100</v>
      </c>
      <c r="K143" s="1888">
        <f t="shared" si="3"/>
        <v>0</v>
      </c>
      <c r="L143" s="1871"/>
    </row>
    <row r="144" spans="1:12" ht="15" customHeight="1" x14ac:dyDescent="0.3">
      <c r="A144" s="509"/>
      <c r="B144" s="607"/>
      <c r="C144" s="607"/>
      <c r="D144" s="1904" t="s">
        <v>2532</v>
      </c>
      <c r="E144" s="2323"/>
      <c r="F144" s="1898" t="s">
        <v>1581</v>
      </c>
      <c r="G144" s="1943"/>
      <c r="H144" s="1943"/>
      <c r="I144" s="1897">
        <f t="shared" si="4"/>
        <v>0</v>
      </c>
      <c r="J144" s="1887">
        <v>150</v>
      </c>
      <c r="K144" s="1888">
        <f t="shared" si="3"/>
        <v>0</v>
      </c>
      <c r="L144" s="1871"/>
    </row>
    <row r="145" spans="1:12" ht="15" customHeight="1" x14ac:dyDescent="0.3">
      <c r="A145" s="509"/>
      <c r="B145" s="607"/>
      <c r="C145" s="607"/>
      <c r="D145" s="1904" t="s">
        <v>2533</v>
      </c>
      <c r="E145" s="2324"/>
      <c r="F145" s="1898" t="s">
        <v>1582</v>
      </c>
      <c r="G145" s="1943"/>
      <c r="H145" s="1943"/>
      <c r="I145" s="1897">
        <f t="shared" si="4"/>
        <v>0</v>
      </c>
      <c r="J145" s="1887">
        <v>100</v>
      </c>
      <c r="K145" s="1888">
        <f t="shared" si="3"/>
        <v>0</v>
      </c>
      <c r="L145" s="1871"/>
    </row>
    <row r="146" spans="1:12" ht="15" customHeight="1" x14ac:dyDescent="0.3">
      <c r="A146" s="509"/>
      <c r="B146" s="607"/>
      <c r="C146" s="607"/>
      <c r="D146" s="1889"/>
      <c r="E146" s="1880"/>
      <c r="F146" s="1880"/>
      <c r="G146" s="1881"/>
      <c r="H146" s="1881"/>
      <c r="I146" s="1881"/>
      <c r="J146" s="1887"/>
      <c r="K146" s="1899"/>
      <c r="L146" s="1871"/>
    </row>
    <row r="147" spans="1:12" ht="15" customHeight="1" x14ac:dyDescent="0.3">
      <c r="A147" s="509"/>
      <c r="B147" s="607"/>
      <c r="C147" s="607"/>
      <c r="D147" s="1879">
        <v>3</v>
      </c>
      <c r="E147" s="2303" t="s">
        <v>2339</v>
      </c>
      <c r="F147" s="2304"/>
      <c r="G147" s="2070">
        <f>SUM(G149:G151)</f>
        <v>0</v>
      </c>
      <c r="H147" s="2070">
        <f>SUM(H149:H151)</f>
        <v>0</v>
      </c>
      <c r="I147" s="2070">
        <f>G147-H147</f>
        <v>0</v>
      </c>
      <c r="J147" s="1887"/>
      <c r="K147" s="1925">
        <f>SUM(K149:K151)</f>
        <v>0</v>
      </c>
      <c r="L147" s="1871"/>
    </row>
    <row r="148" spans="1:12" ht="15" customHeight="1" x14ac:dyDescent="0.3">
      <c r="A148" s="509"/>
      <c r="B148" s="607"/>
      <c r="C148" s="607"/>
      <c r="D148" s="1889"/>
      <c r="E148" s="1901"/>
      <c r="F148" s="1901"/>
      <c r="G148" s="1881"/>
      <c r="H148" s="1881"/>
      <c r="I148" s="1881"/>
      <c r="J148" s="1887"/>
      <c r="K148" s="1899"/>
      <c r="L148" s="1871"/>
    </row>
    <row r="149" spans="1:12" ht="15" customHeight="1" x14ac:dyDescent="0.3">
      <c r="A149" s="509"/>
      <c r="B149" s="607"/>
      <c r="C149" s="607"/>
      <c r="D149" s="1879">
        <v>3.1</v>
      </c>
      <c r="E149" s="2303" t="s">
        <v>2512</v>
      </c>
      <c r="F149" s="2304"/>
      <c r="G149" s="1943"/>
      <c r="H149" s="1943"/>
      <c r="I149" s="1897">
        <f t="shared" ref="I149:I157" si="5">G149-H149</f>
        <v>0</v>
      </c>
      <c r="J149" s="1887">
        <v>0</v>
      </c>
      <c r="K149" s="1888">
        <f>I149*(J149/100)</f>
        <v>0</v>
      </c>
      <c r="L149" s="1871"/>
    </row>
    <row r="150" spans="1:12" ht="15" customHeight="1" x14ac:dyDescent="0.3">
      <c r="A150" s="509"/>
      <c r="B150" s="607"/>
      <c r="C150" s="607"/>
      <c r="D150" s="1879">
        <v>3.2</v>
      </c>
      <c r="E150" s="2329" t="s">
        <v>2340</v>
      </c>
      <c r="F150" s="2330"/>
      <c r="G150" s="2067"/>
      <c r="H150" s="2067"/>
      <c r="I150" s="1897">
        <f t="shared" si="5"/>
        <v>0</v>
      </c>
      <c r="J150" s="1887">
        <v>0</v>
      </c>
      <c r="K150" s="1888">
        <f>I151*(J150/100)</f>
        <v>0</v>
      </c>
      <c r="L150" s="1871"/>
    </row>
    <row r="151" spans="1:12" ht="15" customHeight="1" x14ac:dyDescent="0.3">
      <c r="A151" s="509"/>
      <c r="B151" s="607"/>
      <c r="C151" s="607"/>
      <c r="D151" s="1879">
        <v>3.3</v>
      </c>
      <c r="E151" s="2332" t="s">
        <v>2507</v>
      </c>
      <c r="F151" s="2303"/>
      <c r="G151" s="1897">
        <f>SUM(G152:G157)</f>
        <v>0</v>
      </c>
      <c r="H151" s="1897">
        <f>SUM(H152:H157)</f>
        <v>0</v>
      </c>
      <c r="I151" s="1897">
        <f>G151-H151</f>
        <v>0</v>
      </c>
      <c r="J151" s="1887"/>
      <c r="K151" s="2069">
        <f>SUM(K152:K157)</f>
        <v>0</v>
      </c>
      <c r="L151" s="1871"/>
    </row>
    <row r="152" spans="1:12" ht="15" customHeight="1" x14ac:dyDescent="0.3">
      <c r="A152" s="509"/>
      <c r="B152" s="607"/>
      <c r="C152" s="607"/>
      <c r="D152" s="1904" t="s">
        <v>2501</v>
      </c>
      <c r="E152" s="2323" t="s">
        <v>2335</v>
      </c>
      <c r="F152" s="1898" t="s">
        <v>2336</v>
      </c>
      <c r="G152" s="1943"/>
      <c r="H152" s="1943"/>
      <c r="I152" s="1897">
        <f t="shared" si="5"/>
        <v>0</v>
      </c>
      <c r="J152" s="1887">
        <v>0</v>
      </c>
      <c r="K152" s="1888">
        <f t="shared" ref="K152:K157" si="6">I152*(J152/100)</f>
        <v>0</v>
      </c>
      <c r="L152" s="1871"/>
    </row>
    <row r="153" spans="1:12" ht="15" customHeight="1" x14ac:dyDescent="0.3">
      <c r="A153" s="509"/>
      <c r="B153" s="607"/>
      <c r="C153" s="607"/>
      <c r="D153" s="1904" t="s">
        <v>2502</v>
      </c>
      <c r="E153" s="2323"/>
      <c r="F153" s="1898" t="s">
        <v>2337</v>
      </c>
      <c r="G153" s="1943"/>
      <c r="H153" s="1943"/>
      <c r="I153" s="1897">
        <f t="shared" si="5"/>
        <v>0</v>
      </c>
      <c r="J153" s="1887">
        <v>20</v>
      </c>
      <c r="K153" s="1888">
        <f t="shared" si="6"/>
        <v>0</v>
      </c>
      <c r="L153" s="1871"/>
    </row>
    <row r="154" spans="1:12" ht="15" customHeight="1" x14ac:dyDescent="0.3">
      <c r="A154" s="509"/>
      <c r="B154" s="607"/>
      <c r="C154" s="607"/>
      <c r="D154" s="1904" t="s">
        <v>2503</v>
      </c>
      <c r="E154" s="2323"/>
      <c r="F154" s="1898" t="s">
        <v>2338</v>
      </c>
      <c r="G154" s="1943"/>
      <c r="H154" s="1943"/>
      <c r="I154" s="1897">
        <f t="shared" si="5"/>
        <v>0</v>
      </c>
      <c r="J154" s="1887">
        <v>50</v>
      </c>
      <c r="K154" s="1888">
        <f t="shared" si="6"/>
        <v>0</v>
      </c>
      <c r="L154" s="1871"/>
    </row>
    <row r="155" spans="1:12" ht="15" customHeight="1" x14ac:dyDescent="0.3">
      <c r="A155" s="509"/>
      <c r="B155" s="607"/>
      <c r="C155" s="607"/>
      <c r="D155" s="1904" t="s">
        <v>2504</v>
      </c>
      <c r="E155" s="2323"/>
      <c r="F155" s="1898" t="s">
        <v>1580</v>
      </c>
      <c r="G155" s="1943"/>
      <c r="H155" s="1943"/>
      <c r="I155" s="1897">
        <f t="shared" si="5"/>
        <v>0</v>
      </c>
      <c r="J155" s="1887">
        <v>100</v>
      </c>
      <c r="K155" s="1888">
        <f t="shared" si="6"/>
        <v>0</v>
      </c>
      <c r="L155" s="1871"/>
    </row>
    <row r="156" spans="1:12" ht="15" customHeight="1" x14ac:dyDescent="0.3">
      <c r="A156" s="509"/>
      <c r="B156" s="607"/>
      <c r="C156" s="607"/>
      <c r="D156" s="1904" t="s">
        <v>2505</v>
      </c>
      <c r="E156" s="2323"/>
      <c r="F156" s="1898" t="s">
        <v>1581</v>
      </c>
      <c r="G156" s="1943"/>
      <c r="H156" s="1943"/>
      <c r="I156" s="1897">
        <f t="shared" si="5"/>
        <v>0</v>
      </c>
      <c r="J156" s="1887">
        <v>150</v>
      </c>
      <c r="K156" s="1888">
        <f t="shared" si="6"/>
        <v>0</v>
      </c>
      <c r="L156" s="1871"/>
    </row>
    <row r="157" spans="1:12" ht="15" customHeight="1" x14ac:dyDescent="0.3">
      <c r="A157" s="509"/>
      <c r="B157" s="607"/>
      <c r="C157" s="607"/>
      <c r="D157" s="1904" t="s">
        <v>2506</v>
      </c>
      <c r="E157" s="2324"/>
      <c r="F157" s="1898" t="s">
        <v>1582</v>
      </c>
      <c r="G157" s="1943"/>
      <c r="H157" s="1943"/>
      <c r="I157" s="1897">
        <f t="shared" si="5"/>
        <v>0</v>
      </c>
      <c r="J157" s="1887">
        <v>100</v>
      </c>
      <c r="K157" s="1888">
        <f t="shared" si="6"/>
        <v>0</v>
      </c>
      <c r="L157" s="1871"/>
    </row>
    <row r="158" spans="1:12" ht="15" customHeight="1" x14ac:dyDescent="0.3">
      <c r="A158" s="509"/>
      <c r="B158" s="607"/>
      <c r="C158" s="607"/>
      <c r="D158" s="1889"/>
      <c r="E158" s="1902"/>
      <c r="F158" s="1880"/>
      <c r="G158" s="1881"/>
      <c r="H158" s="1881"/>
      <c r="I158" s="1881"/>
      <c r="J158" s="1887"/>
      <c r="K158" s="1899"/>
      <c r="L158" s="1871"/>
    </row>
    <row r="159" spans="1:12" ht="15" customHeight="1" x14ac:dyDescent="0.3">
      <c r="A159" s="509"/>
      <c r="B159" s="607"/>
      <c r="C159" s="607"/>
      <c r="D159" s="1879">
        <v>4</v>
      </c>
      <c r="E159" s="2303" t="s">
        <v>2341</v>
      </c>
      <c r="F159" s="2304"/>
      <c r="G159" s="2068">
        <f>SUM(G161,G162,G169)</f>
        <v>0</v>
      </c>
      <c r="H159" s="2068">
        <f t="shared" ref="H159:I159" si="7">SUM(H161,H162,H169)</f>
        <v>0</v>
      </c>
      <c r="I159" s="2068">
        <f t="shared" si="7"/>
        <v>0</v>
      </c>
      <c r="J159" s="1887"/>
      <c r="K159" s="1925">
        <f>SUM(K161,K163:K168,K169)</f>
        <v>0</v>
      </c>
      <c r="L159" s="1871"/>
    </row>
    <row r="160" spans="1:12" ht="15" customHeight="1" x14ac:dyDescent="0.3">
      <c r="A160" s="509"/>
      <c r="B160" s="607"/>
      <c r="C160" s="607"/>
      <c r="D160" s="1889"/>
      <c r="E160" s="1903"/>
      <c r="F160" s="1903"/>
      <c r="G160" s="1881"/>
      <c r="H160" s="1881"/>
      <c r="I160" s="1881"/>
      <c r="J160" s="1887"/>
      <c r="K160" s="1899"/>
      <c r="L160" s="1871"/>
    </row>
    <row r="161" spans="1:12" ht="15" customHeight="1" x14ac:dyDescent="0.3">
      <c r="A161" s="509"/>
      <c r="B161" s="607"/>
      <c r="C161" s="607"/>
      <c r="D161" s="1879">
        <v>4.0999999999999996</v>
      </c>
      <c r="E161" s="2330" t="s">
        <v>2342</v>
      </c>
      <c r="F161" s="2331"/>
      <c r="G161" s="1943"/>
      <c r="H161" s="1943"/>
      <c r="I161" s="1897">
        <f t="shared" ref="I161:I169" si="8">G161-H161</f>
        <v>0</v>
      </c>
      <c r="J161" s="1887">
        <v>0</v>
      </c>
      <c r="K161" s="1888">
        <f>I161*J161</f>
        <v>0</v>
      </c>
      <c r="L161" s="1871"/>
    </row>
    <row r="162" spans="1:12" ht="15" customHeight="1" x14ac:dyDescent="0.3">
      <c r="A162" s="509"/>
      <c r="B162" s="607"/>
      <c r="C162" s="607"/>
      <c r="D162" s="1879">
        <v>4.2</v>
      </c>
      <c r="E162" s="2330" t="s">
        <v>2343</v>
      </c>
      <c r="F162" s="2331"/>
      <c r="G162" s="1933">
        <f>SUM(G163:G168)</f>
        <v>0</v>
      </c>
      <c r="H162" s="1933">
        <f>SUM(H163:H168)</f>
        <v>0</v>
      </c>
      <c r="I162" s="1933">
        <f>G162-H162</f>
        <v>0</v>
      </c>
      <c r="J162" s="1887"/>
      <c r="K162" s="1878"/>
      <c r="L162" s="1871"/>
    </row>
    <row r="163" spans="1:12" ht="15" customHeight="1" x14ac:dyDescent="0.3">
      <c r="A163" s="509"/>
      <c r="B163" s="607"/>
      <c r="C163" s="607"/>
      <c r="D163" s="1904" t="s">
        <v>2344</v>
      </c>
      <c r="E163" s="2323" t="s">
        <v>2345</v>
      </c>
      <c r="F163" s="1898" t="s">
        <v>2336</v>
      </c>
      <c r="G163" s="1943"/>
      <c r="H163" s="1943"/>
      <c r="I163" s="1897">
        <f t="shared" si="8"/>
        <v>0</v>
      </c>
      <c r="J163" s="1887">
        <v>20</v>
      </c>
      <c r="K163" s="1888">
        <f>I163*(J163/100)</f>
        <v>0</v>
      </c>
      <c r="L163" s="1871"/>
    </row>
    <row r="164" spans="1:12" ht="15" customHeight="1" x14ac:dyDescent="0.3">
      <c r="A164" s="509"/>
      <c r="B164" s="607"/>
      <c r="C164" s="607"/>
      <c r="D164" s="1904" t="s">
        <v>2346</v>
      </c>
      <c r="E164" s="2323"/>
      <c r="F164" s="1898" t="s">
        <v>2337</v>
      </c>
      <c r="G164" s="1943"/>
      <c r="H164" s="1943"/>
      <c r="I164" s="1897">
        <f t="shared" si="8"/>
        <v>0</v>
      </c>
      <c r="J164" s="1887">
        <v>50</v>
      </c>
      <c r="K164" s="1888">
        <f t="shared" ref="K164:K169" si="9">I164*(J164/100)</f>
        <v>0</v>
      </c>
      <c r="L164" s="1871"/>
    </row>
    <row r="165" spans="1:12" ht="15" customHeight="1" x14ac:dyDescent="0.3">
      <c r="A165" s="509"/>
      <c r="B165" s="607"/>
      <c r="C165" s="607"/>
      <c r="D165" s="1904" t="s">
        <v>2347</v>
      </c>
      <c r="E165" s="2323"/>
      <c r="F165" s="1898" t="s">
        <v>2338</v>
      </c>
      <c r="G165" s="1943"/>
      <c r="H165" s="1943"/>
      <c r="I165" s="1897">
        <f t="shared" si="8"/>
        <v>0</v>
      </c>
      <c r="J165" s="1887">
        <v>100</v>
      </c>
      <c r="K165" s="1888">
        <f t="shared" si="9"/>
        <v>0</v>
      </c>
      <c r="L165" s="1871"/>
    </row>
    <row r="166" spans="1:12" ht="15" customHeight="1" x14ac:dyDescent="0.3">
      <c r="A166" s="509"/>
      <c r="B166" s="607"/>
      <c r="C166" s="607"/>
      <c r="D166" s="1904" t="s">
        <v>2348</v>
      </c>
      <c r="E166" s="2323"/>
      <c r="F166" s="1898" t="s">
        <v>1580</v>
      </c>
      <c r="G166" s="1943"/>
      <c r="H166" s="1943"/>
      <c r="I166" s="1897">
        <f t="shared" si="8"/>
        <v>0</v>
      </c>
      <c r="J166" s="1887">
        <v>100</v>
      </c>
      <c r="K166" s="1888">
        <f t="shared" si="9"/>
        <v>0</v>
      </c>
      <c r="L166" s="1871"/>
    </row>
    <row r="167" spans="1:12" ht="15" customHeight="1" x14ac:dyDescent="0.3">
      <c r="A167" s="509"/>
      <c r="B167" s="607"/>
      <c r="C167" s="607"/>
      <c r="D167" s="1904" t="s">
        <v>2349</v>
      </c>
      <c r="E167" s="2323"/>
      <c r="F167" s="1898" t="s">
        <v>1581</v>
      </c>
      <c r="G167" s="1943"/>
      <c r="H167" s="1943"/>
      <c r="I167" s="1897">
        <f t="shared" si="8"/>
        <v>0</v>
      </c>
      <c r="J167" s="1887">
        <v>150</v>
      </c>
      <c r="K167" s="1888">
        <f t="shared" si="9"/>
        <v>0</v>
      </c>
      <c r="L167" s="1871"/>
    </row>
    <row r="168" spans="1:12" ht="15" customHeight="1" x14ac:dyDescent="0.3">
      <c r="A168" s="509"/>
      <c r="B168" s="607"/>
      <c r="C168" s="607"/>
      <c r="D168" s="1904" t="s">
        <v>2350</v>
      </c>
      <c r="E168" s="2324"/>
      <c r="F168" s="1898" t="s">
        <v>1582</v>
      </c>
      <c r="G168" s="1943"/>
      <c r="H168" s="1943"/>
      <c r="I168" s="1897">
        <f t="shared" si="8"/>
        <v>0</v>
      </c>
      <c r="J168" s="1887">
        <v>100</v>
      </c>
      <c r="K168" s="1888">
        <f t="shared" si="9"/>
        <v>0</v>
      </c>
      <c r="L168" s="1871"/>
    </row>
    <row r="169" spans="1:12" ht="15" customHeight="1" x14ac:dyDescent="0.3">
      <c r="A169" s="509"/>
      <c r="B169" s="607"/>
      <c r="C169" s="607"/>
      <c r="D169" s="1879">
        <v>4.3</v>
      </c>
      <c r="E169" s="2330" t="s">
        <v>2351</v>
      </c>
      <c r="F169" s="2331"/>
      <c r="G169" s="1944"/>
      <c r="H169" s="1944"/>
      <c r="I169" s="1897">
        <f t="shared" si="8"/>
        <v>0</v>
      </c>
      <c r="J169" s="1887">
        <v>100</v>
      </c>
      <c r="K169" s="1888">
        <f t="shared" si="9"/>
        <v>0</v>
      </c>
      <c r="L169" s="1871"/>
    </row>
    <row r="170" spans="1:12" ht="15" customHeight="1" x14ac:dyDescent="0.3">
      <c r="A170" s="509"/>
      <c r="B170" s="607"/>
      <c r="C170" s="607"/>
      <c r="D170" s="1889"/>
      <c r="E170" s="1902"/>
      <c r="F170" s="1873"/>
      <c r="G170" s="1881"/>
      <c r="H170" s="1881"/>
      <c r="I170" s="1881"/>
      <c r="J170" s="1887"/>
      <c r="K170" s="1899"/>
      <c r="L170" s="1871"/>
    </row>
    <row r="171" spans="1:12" ht="15" customHeight="1" x14ac:dyDescent="0.3">
      <c r="A171" s="509"/>
      <c r="B171" s="607"/>
      <c r="C171" s="607"/>
      <c r="D171" s="1879">
        <v>5</v>
      </c>
      <c r="E171" s="2303" t="s">
        <v>2352</v>
      </c>
      <c r="F171" s="2304"/>
      <c r="G171" s="1900">
        <f>Form2!N49</f>
        <v>0</v>
      </c>
      <c r="H171" s="1900">
        <f>SUM(H173,H175:H180)</f>
        <v>0</v>
      </c>
      <c r="I171" s="1900">
        <f>SUM(I173,I175:I180)</f>
        <v>0</v>
      </c>
      <c r="J171" s="1887"/>
      <c r="K171" s="1878">
        <f>SUM(K173,K175:K180)</f>
        <v>0</v>
      </c>
      <c r="L171" s="1871"/>
    </row>
    <row r="172" spans="1:12" ht="15" customHeight="1" x14ac:dyDescent="0.3">
      <c r="A172" s="509"/>
      <c r="B172" s="607"/>
      <c r="C172" s="607"/>
      <c r="D172" s="1889"/>
      <c r="E172" s="1873"/>
      <c r="F172" s="1873"/>
      <c r="G172" s="1881"/>
      <c r="H172" s="1881"/>
      <c r="I172" s="1881"/>
      <c r="J172" s="1887"/>
      <c r="K172" s="1899"/>
      <c r="L172" s="1871"/>
    </row>
    <row r="173" spans="1:12" ht="15" customHeight="1" x14ac:dyDescent="0.3">
      <c r="A173" s="509"/>
      <c r="B173" s="607"/>
      <c r="C173" s="607"/>
      <c r="D173" s="1879">
        <v>5.0999999999999996</v>
      </c>
      <c r="E173" s="2329" t="s">
        <v>2353</v>
      </c>
      <c r="F173" s="2330"/>
      <c r="G173" s="1945"/>
      <c r="H173" s="1943"/>
      <c r="I173" s="1897">
        <f>G173-H173</f>
        <v>0</v>
      </c>
      <c r="J173" s="1887">
        <v>0</v>
      </c>
      <c r="K173" s="1888">
        <f>I173*J173</f>
        <v>0</v>
      </c>
      <c r="L173" s="1871"/>
    </row>
    <row r="174" spans="1:12" ht="15" customHeight="1" x14ac:dyDescent="0.3">
      <c r="A174" s="509"/>
      <c r="B174" s="607"/>
      <c r="C174" s="607"/>
      <c r="D174" s="1879">
        <v>5.2</v>
      </c>
      <c r="E174" s="2329" t="s">
        <v>2354</v>
      </c>
      <c r="F174" s="2330"/>
      <c r="G174" s="1881"/>
      <c r="H174" s="1881"/>
      <c r="I174" s="1881"/>
      <c r="J174" s="1887"/>
      <c r="K174" s="1899"/>
      <c r="L174" s="1871"/>
    </row>
    <row r="175" spans="1:12" ht="15" customHeight="1" x14ac:dyDescent="0.3">
      <c r="A175" s="509"/>
      <c r="B175" s="607"/>
      <c r="C175" s="607"/>
      <c r="D175" s="1904" t="s">
        <v>2355</v>
      </c>
      <c r="E175" s="2323" t="s">
        <v>2356</v>
      </c>
      <c r="F175" s="1898" t="s">
        <v>2336</v>
      </c>
      <c r="G175" s="1943"/>
      <c r="H175" s="1943"/>
      <c r="I175" s="1897">
        <f t="shared" ref="I175:I180" si="10">G175-H175</f>
        <v>0</v>
      </c>
      <c r="J175" s="1887">
        <v>20</v>
      </c>
      <c r="K175" s="1888">
        <f t="shared" ref="K175:K180" si="11">I175*(J175/100)</f>
        <v>0</v>
      </c>
      <c r="L175" s="1871"/>
    </row>
    <row r="176" spans="1:12" ht="15" customHeight="1" x14ac:dyDescent="0.3">
      <c r="A176" s="509"/>
      <c r="B176" s="607"/>
      <c r="C176" s="607"/>
      <c r="D176" s="1904" t="s">
        <v>2357</v>
      </c>
      <c r="E176" s="2323"/>
      <c r="F176" s="1898" t="s">
        <v>2337</v>
      </c>
      <c r="G176" s="1943"/>
      <c r="H176" s="1943"/>
      <c r="I176" s="1897">
        <f t="shared" si="10"/>
        <v>0</v>
      </c>
      <c r="J176" s="1887">
        <v>50</v>
      </c>
      <c r="K176" s="1888">
        <f t="shared" si="11"/>
        <v>0</v>
      </c>
      <c r="L176" s="1871"/>
    </row>
    <row r="177" spans="1:12" ht="15" customHeight="1" x14ac:dyDescent="0.3">
      <c r="A177" s="509"/>
      <c r="B177" s="607"/>
      <c r="C177" s="607"/>
      <c r="D177" s="1904" t="s">
        <v>2358</v>
      </c>
      <c r="E177" s="2323"/>
      <c r="F177" s="1898" t="s">
        <v>2338</v>
      </c>
      <c r="G177" s="1943"/>
      <c r="H177" s="1943"/>
      <c r="I177" s="1897">
        <f t="shared" si="10"/>
        <v>0</v>
      </c>
      <c r="J177" s="1887">
        <v>50</v>
      </c>
      <c r="K177" s="1888">
        <f t="shared" si="11"/>
        <v>0</v>
      </c>
      <c r="L177" s="1871"/>
    </row>
    <row r="178" spans="1:12" ht="15" customHeight="1" x14ac:dyDescent="0.3">
      <c r="A178" s="509"/>
      <c r="B178" s="607"/>
      <c r="C178" s="607"/>
      <c r="D178" s="1904" t="s">
        <v>2359</v>
      </c>
      <c r="E178" s="2323"/>
      <c r="F178" s="1898" t="s">
        <v>1580</v>
      </c>
      <c r="G178" s="1943"/>
      <c r="H178" s="1943"/>
      <c r="I178" s="1897">
        <f t="shared" si="10"/>
        <v>0</v>
      </c>
      <c r="J178" s="1887">
        <v>100</v>
      </c>
      <c r="K178" s="1888">
        <f t="shared" si="11"/>
        <v>0</v>
      </c>
      <c r="L178" s="1871"/>
    </row>
    <row r="179" spans="1:12" ht="15" customHeight="1" x14ac:dyDescent="0.3">
      <c r="A179" s="509"/>
      <c r="B179" s="607"/>
      <c r="C179" s="607"/>
      <c r="D179" s="1904" t="s">
        <v>2360</v>
      </c>
      <c r="E179" s="2323"/>
      <c r="F179" s="1898" t="s">
        <v>1581</v>
      </c>
      <c r="G179" s="1943"/>
      <c r="H179" s="1943"/>
      <c r="I179" s="1897">
        <f t="shared" si="10"/>
        <v>0</v>
      </c>
      <c r="J179" s="1887">
        <v>150</v>
      </c>
      <c r="K179" s="1888">
        <f t="shared" si="11"/>
        <v>0</v>
      </c>
      <c r="L179" s="1871"/>
    </row>
    <row r="180" spans="1:12" ht="15" customHeight="1" x14ac:dyDescent="0.3">
      <c r="A180" s="509"/>
      <c r="B180" s="607"/>
      <c r="C180" s="607"/>
      <c r="D180" s="1904" t="s">
        <v>2361</v>
      </c>
      <c r="E180" s="2324"/>
      <c r="F180" s="1898" t="s">
        <v>1582</v>
      </c>
      <c r="G180" s="1943"/>
      <c r="H180" s="1943"/>
      <c r="I180" s="1897">
        <f t="shared" si="10"/>
        <v>0</v>
      </c>
      <c r="J180" s="1887">
        <v>50</v>
      </c>
      <c r="K180" s="1888">
        <f t="shared" si="11"/>
        <v>0</v>
      </c>
      <c r="L180" s="1871"/>
    </row>
    <row r="181" spans="1:12" ht="15" customHeight="1" x14ac:dyDescent="0.3">
      <c r="A181" s="509"/>
      <c r="B181" s="607"/>
      <c r="C181" s="607"/>
      <c r="D181" s="1889"/>
      <c r="E181" s="1880"/>
      <c r="F181" s="1880"/>
      <c r="G181" s="1881"/>
      <c r="H181" s="1881"/>
      <c r="I181" s="1881"/>
      <c r="J181" s="1906"/>
      <c r="K181" s="1899"/>
      <c r="L181" s="1871"/>
    </row>
    <row r="182" spans="1:12" ht="15" customHeight="1" x14ac:dyDescent="0.3">
      <c r="A182" s="509"/>
      <c r="B182" s="607"/>
      <c r="C182" s="607"/>
      <c r="D182" s="1879">
        <v>6</v>
      </c>
      <c r="E182" s="2303" t="s">
        <v>2362</v>
      </c>
      <c r="F182" s="2304"/>
      <c r="G182" s="1900">
        <f>SUM(G184,G192,G196)</f>
        <v>0</v>
      </c>
      <c r="H182" s="1900">
        <f>SUM(H184,H192,H196)</f>
        <v>0</v>
      </c>
      <c r="I182" s="1900">
        <f>SUM(I184,I192,I196)</f>
        <v>0</v>
      </c>
      <c r="J182" s="1906"/>
      <c r="K182" s="1878">
        <f>SUM(K184,K192,K196)</f>
        <v>0</v>
      </c>
      <c r="L182" s="1871"/>
    </row>
    <row r="183" spans="1:12" ht="15" customHeight="1" x14ac:dyDescent="0.3">
      <c r="A183" s="509"/>
      <c r="B183" s="607"/>
      <c r="C183" s="607"/>
      <c r="D183" s="1889"/>
      <c r="E183" s="1907"/>
      <c r="F183" s="1880"/>
      <c r="G183" s="1881"/>
      <c r="H183" s="1881"/>
      <c r="I183" s="1881"/>
      <c r="J183" s="1887"/>
      <c r="K183" s="1899"/>
      <c r="L183" s="1871"/>
    </row>
    <row r="184" spans="1:12" ht="28.95" customHeight="1" x14ac:dyDescent="0.3">
      <c r="A184" s="509"/>
      <c r="B184" s="607"/>
      <c r="C184" s="607"/>
      <c r="D184" s="1879">
        <v>6.1</v>
      </c>
      <c r="E184" s="2320" t="s">
        <v>2363</v>
      </c>
      <c r="F184" s="2321"/>
      <c r="G184" s="1900">
        <f>SUM(G185:G190)</f>
        <v>0</v>
      </c>
      <c r="H184" s="1900">
        <f>SUM(H185:H190)</f>
        <v>0</v>
      </c>
      <c r="I184" s="1900">
        <f>SUM(I185:I190)</f>
        <v>0</v>
      </c>
      <c r="J184" s="1887"/>
      <c r="K184" s="1878">
        <f>SUM(K185:K190)</f>
        <v>0</v>
      </c>
      <c r="L184" s="1871"/>
    </row>
    <row r="185" spans="1:12" ht="15" customHeight="1" x14ac:dyDescent="0.3">
      <c r="A185" s="509"/>
      <c r="B185" s="607"/>
      <c r="C185" s="607"/>
      <c r="D185" s="1904" t="s">
        <v>2364</v>
      </c>
      <c r="E185" s="2322" t="s">
        <v>2365</v>
      </c>
      <c r="F185" s="1898" t="s">
        <v>2336</v>
      </c>
      <c r="G185" s="1943"/>
      <c r="H185" s="1943"/>
      <c r="I185" s="1897">
        <f t="shared" ref="I185:I190" si="12">G185-H185</f>
        <v>0</v>
      </c>
      <c r="J185" s="1887">
        <v>20</v>
      </c>
      <c r="K185" s="1888">
        <f t="shared" ref="K185:K190" si="13">I185*(J185/100)</f>
        <v>0</v>
      </c>
      <c r="L185" s="1871"/>
    </row>
    <row r="186" spans="1:12" ht="15" customHeight="1" x14ac:dyDescent="0.3">
      <c r="A186" s="509"/>
      <c r="B186" s="607"/>
      <c r="C186" s="607"/>
      <c r="D186" s="1904" t="s">
        <v>2366</v>
      </c>
      <c r="E186" s="2323"/>
      <c r="F186" s="1898" t="s">
        <v>2337</v>
      </c>
      <c r="G186" s="1943"/>
      <c r="H186" s="1943"/>
      <c r="I186" s="1897">
        <f t="shared" si="12"/>
        <v>0</v>
      </c>
      <c r="J186" s="1887">
        <v>50</v>
      </c>
      <c r="K186" s="1888">
        <f t="shared" si="13"/>
        <v>0</v>
      </c>
      <c r="L186" s="1871"/>
    </row>
    <row r="187" spans="1:12" ht="15" customHeight="1" x14ac:dyDescent="0.3">
      <c r="A187" s="509"/>
      <c r="B187" s="607"/>
      <c r="C187" s="607"/>
      <c r="D187" s="1904" t="s">
        <v>2367</v>
      </c>
      <c r="E187" s="2323"/>
      <c r="F187" s="1898" t="s">
        <v>2338</v>
      </c>
      <c r="G187" s="1943"/>
      <c r="H187" s="1943"/>
      <c r="I187" s="1897">
        <f t="shared" si="12"/>
        <v>0</v>
      </c>
      <c r="J187" s="1887">
        <v>100</v>
      </c>
      <c r="K187" s="1888">
        <f t="shared" si="13"/>
        <v>0</v>
      </c>
      <c r="L187" s="1871"/>
    </row>
    <row r="188" spans="1:12" ht="15" customHeight="1" x14ac:dyDescent="0.3">
      <c r="A188" s="509"/>
      <c r="B188" s="607"/>
      <c r="C188" s="607"/>
      <c r="D188" s="1904" t="s">
        <v>2368</v>
      </c>
      <c r="E188" s="2323"/>
      <c r="F188" s="1898" t="s">
        <v>2369</v>
      </c>
      <c r="G188" s="1943"/>
      <c r="H188" s="1943"/>
      <c r="I188" s="1897">
        <f t="shared" si="12"/>
        <v>0</v>
      </c>
      <c r="J188" s="1887">
        <v>100</v>
      </c>
      <c r="K188" s="1888">
        <f t="shared" si="13"/>
        <v>0</v>
      </c>
      <c r="L188" s="1871"/>
    </row>
    <row r="189" spans="1:12" ht="15" customHeight="1" x14ac:dyDescent="0.3">
      <c r="A189" s="509"/>
      <c r="B189" s="607"/>
      <c r="C189" s="607"/>
      <c r="D189" s="1904" t="s">
        <v>2370</v>
      </c>
      <c r="E189" s="2323"/>
      <c r="F189" s="1898" t="s">
        <v>1581</v>
      </c>
      <c r="G189" s="1943"/>
      <c r="H189" s="1943"/>
      <c r="I189" s="1897">
        <f t="shared" si="12"/>
        <v>0</v>
      </c>
      <c r="J189" s="1887">
        <v>150</v>
      </c>
      <c r="K189" s="1888">
        <f t="shared" si="13"/>
        <v>0</v>
      </c>
      <c r="L189" s="1871"/>
    </row>
    <row r="190" spans="1:12" ht="15" customHeight="1" x14ac:dyDescent="0.3">
      <c r="A190" s="509"/>
      <c r="B190" s="607"/>
      <c r="C190" s="607"/>
      <c r="D190" s="1904" t="s">
        <v>2371</v>
      </c>
      <c r="E190" s="2324"/>
      <c r="F190" s="1898" t="s">
        <v>1582</v>
      </c>
      <c r="G190" s="1943"/>
      <c r="H190" s="1943"/>
      <c r="I190" s="1897">
        <f t="shared" si="12"/>
        <v>0</v>
      </c>
      <c r="J190" s="1887">
        <v>100</v>
      </c>
      <c r="K190" s="1888">
        <f t="shared" si="13"/>
        <v>0</v>
      </c>
      <c r="L190" s="1871"/>
    </row>
    <row r="191" spans="1:12" ht="15" customHeight="1" x14ac:dyDescent="0.3">
      <c r="A191" s="509"/>
      <c r="B191" s="607"/>
      <c r="C191" s="607"/>
      <c r="D191" s="1908"/>
      <c r="E191" s="1902"/>
      <c r="F191" s="1880"/>
      <c r="G191" s="1881"/>
      <c r="H191" s="1881"/>
      <c r="I191" s="1881"/>
      <c r="J191" s="1887"/>
      <c r="K191" s="1899"/>
      <c r="L191" s="1871"/>
    </row>
    <row r="192" spans="1:12" ht="30" customHeight="1" x14ac:dyDescent="0.3">
      <c r="A192" s="509"/>
      <c r="B192" s="607"/>
      <c r="C192" s="607"/>
      <c r="D192" s="1909">
        <v>6.2</v>
      </c>
      <c r="E192" s="2325" t="s">
        <v>2372</v>
      </c>
      <c r="F192" s="2326"/>
      <c r="G192" s="1900">
        <f>SUM(G193:G193)</f>
        <v>0</v>
      </c>
      <c r="H192" s="1900">
        <f>SUM(H193:H193)</f>
        <v>0</v>
      </c>
      <c r="I192" s="1900">
        <f>SUM(I193:I193)</f>
        <v>0</v>
      </c>
      <c r="J192" s="1887"/>
      <c r="K192" s="1878">
        <f>K193</f>
        <v>0</v>
      </c>
      <c r="L192" s="1871"/>
    </row>
    <row r="193" spans="1:12" ht="15" customHeight="1" x14ac:dyDescent="0.3">
      <c r="A193" s="509"/>
      <c r="B193" s="607"/>
      <c r="C193" s="607"/>
      <c r="D193" s="1910" t="s">
        <v>2373</v>
      </c>
      <c r="E193" s="2305" t="s">
        <v>2430</v>
      </c>
      <c r="F193" s="2301"/>
      <c r="G193" s="1943"/>
      <c r="H193" s="1943"/>
      <c r="I193" s="1897">
        <f>G193-H193</f>
        <v>0</v>
      </c>
      <c r="J193" s="1887">
        <v>20</v>
      </c>
      <c r="K193" s="1888">
        <f t="shared" ref="K193" si="14">I193*(J193/100)</f>
        <v>0</v>
      </c>
      <c r="L193" s="1871"/>
    </row>
    <row r="194" spans="1:12" ht="15" customHeight="1" x14ac:dyDescent="0.3">
      <c r="A194" s="509"/>
      <c r="B194" s="607"/>
      <c r="C194" s="607"/>
      <c r="D194" s="1911"/>
      <c r="E194" s="1912"/>
      <c r="F194" s="1880"/>
      <c r="G194" s="1881"/>
      <c r="H194" s="1881"/>
      <c r="I194" s="1881"/>
      <c r="J194" s="1905"/>
      <c r="K194" s="1899"/>
      <c r="L194" s="1871"/>
    </row>
    <row r="195" spans="1:12" ht="15" customHeight="1" x14ac:dyDescent="0.3">
      <c r="A195" s="509"/>
      <c r="B195" s="607"/>
      <c r="C195" s="607"/>
      <c r="D195" s="1911"/>
      <c r="E195" s="1912"/>
      <c r="F195" s="1880"/>
      <c r="G195" s="1881"/>
      <c r="H195" s="1881"/>
      <c r="I195" s="1881"/>
      <c r="J195" s="1906"/>
      <c r="K195" s="1899"/>
      <c r="L195" s="1871"/>
    </row>
    <row r="196" spans="1:12" ht="30" customHeight="1" x14ac:dyDescent="0.3">
      <c r="A196" s="509"/>
      <c r="B196" s="607"/>
      <c r="C196" s="607"/>
      <c r="D196" s="1909">
        <v>6.3</v>
      </c>
      <c r="E196" s="2327" t="s">
        <v>2374</v>
      </c>
      <c r="F196" s="2328"/>
      <c r="G196" s="1900">
        <f>SUM(G197:G202)</f>
        <v>0</v>
      </c>
      <c r="H196" s="1900">
        <f>SUM(H197:H202)</f>
        <v>0</v>
      </c>
      <c r="I196" s="1900">
        <f>SUM(I197:I202)</f>
        <v>0</v>
      </c>
      <c r="J196" s="1887"/>
      <c r="K196" s="1878">
        <f>SUM(K197:K202)</f>
        <v>0</v>
      </c>
      <c r="L196" s="1871"/>
    </row>
    <row r="197" spans="1:12" ht="15" customHeight="1" x14ac:dyDescent="0.3">
      <c r="A197" s="509"/>
      <c r="B197" s="607"/>
      <c r="C197" s="607"/>
      <c r="D197" s="1910" t="s">
        <v>2375</v>
      </c>
      <c r="E197" s="2319" t="s">
        <v>2365</v>
      </c>
      <c r="F197" s="1898" t="s">
        <v>2336</v>
      </c>
      <c r="G197" s="1943"/>
      <c r="H197" s="1943"/>
      <c r="I197" s="1897">
        <f t="shared" ref="I197:I202" si="15">G197-H197</f>
        <v>0</v>
      </c>
      <c r="J197" s="1887">
        <v>20</v>
      </c>
      <c r="K197" s="1888">
        <f t="shared" ref="K197:K202" si="16">I197*(J197/100)</f>
        <v>0</v>
      </c>
      <c r="L197" s="1871"/>
    </row>
    <row r="198" spans="1:12" ht="15" customHeight="1" x14ac:dyDescent="0.3">
      <c r="A198" s="509"/>
      <c r="B198" s="607"/>
      <c r="C198" s="607"/>
      <c r="D198" s="1910" t="s">
        <v>2376</v>
      </c>
      <c r="E198" s="2319"/>
      <c r="F198" s="1898" t="s">
        <v>2337</v>
      </c>
      <c r="G198" s="1943"/>
      <c r="H198" s="1943"/>
      <c r="I198" s="1897">
        <f t="shared" si="15"/>
        <v>0</v>
      </c>
      <c r="J198" s="1887">
        <v>50</v>
      </c>
      <c r="K198" s="1888">
        <f t="shared" si="16"/>
        <v>0</v>
      </c>
      <c r="L198" s="1871"/>
    </row>
    <row r="199" spans="1:12" ht="15" customHeight="1" x14ac:dyDescent="0.3">
      <c r="A199" s="509"/>
      <c r="B199" s="607"/>
      <c r="C199" s="607"/>
      <c r="D199" s="1910" t="s">
        <v>2377</v>
      </c>
      <c r="E199" s="2319"/>
      <c r="F199" s="1898" t="s">
        <v>2338</v>
      </c>
      <c r="G199" s="1943"/>
      <c r="H199" s="1943"/>
      <c r="I199" s="1897">
        <f t="shared" si="15"/>
        <v>0</v>
      </c>
      <c r="J199" s="1887">
        <v>100</v>
      </c>
      <c r="K199" s="1888">
        <f t="shared" si="16"/>
        <v>0</v>
      </c>
      <c r="L199" s="1871"/>
    </row>
    <row r="200" spans="1:12" ht="15" customHeight="1" x14ac:dyDescent="0.3">
      <c r="A200" s="509"/>
      <c r="B200" s="607"/>
      <c r="C200" s="607"/>
      <c r="D200" s="1910" t="s">
        <v>2378</v>
      </c>
      <c r="E200" s="2319"/>
      <c r="F200" s="1898" t="s">
        <v>2369</v>
      </c>
      <c r="G200" s="1943"/>
      <c r="H200" s="1943"/>
      <c r="I200" s="1897">
        <f t="shared" si="15"/>
        <v>0</v>
      </c>
      <c r="J200" s="1887">
        <v>100</v>
      </c>
      <c r="K200" s="1888">
        <f t="shared" si="16"/>
        <v>0</v>
      </c>
      <c r="L200" s="1871"/>
    </row>
    <row r="201" spans="1:12" ht="15" customHeight="1" x14ac:dyDescent="0.3">
      <c r="A201" s="509"/>
      <c r="B201" s="607"/>
      <c r="C201" s="607"/>
      <c r="D201" s="1910" t="s">
        <v>2379</v>
      </c>
      <c r="E201" s="2319"/>
      <c r="F201" s="1898" t="s">
        <v>1581</v>
      </c>
      <c r="G201" s="1943"/>
      <c r="H201" s="1943"/>
      <c r="I201" s="1897">
        <f t="shared" si="15"/>
        <v>0</v>
      </c>
      <c r="J201" s="1887">
        <v>150</v>
      </c>
      <c r="K201" s="1888">
        <f t="shared" si="16"/>
        <v>0</v>
      </c>
      <c r="L201" s="1871"/>
    </row>
    <row r="202" spans="1:12" ht="15" customHeight="1" x14ac:dyDescent="0.3">
      <c r="A202" s="509"/>
      <c r="B202" s="607"/>
      <c r="C202" s="607"/>
      <c r="D202" s="1910" t="s">
        <v>2380</v>
      </c>
      <c r="E202" s="2319"/>
      <c r="F202" s="1898" t="s">
        <v>1582</v>
      </c>
      <c r="G202" s="1943"/>
      <c r="H202" s="1943"/>
      <c r="I202" s="1897">
        <f t="shared" si="15"/>
        <v>0</v>
      </c>
      <c r="J202" s="1887">
        <v>100</v>
      </c>
      <c r="K202" s="1888">
        <f t="shared" si="16"/>
        <v>0</v>
      </c>
      <c r="L202" s="1871"/>
    </row>
    <row r="203" spans="1:12" ht="15" customHeight="1" x14ac:dyDescent="0.3">
      <c r="A203" s="509"/>
      <c r="B203" s="607"/>
      <c r="C203" s="607"/>
      <c r="D203" s="1911"/>
      <c r="E203" s="1912"/>
      <c r="F203" s="1880"/>
      <c r="G203" s="1881"/>
      <c r="H203" s="1881"/>
      <c r="I203" s="1881"/>
      <c r="J203" s="1887"/>
      <c r="K203" s="1899"/>
      <c r="L203" s="1871"/>
    </row>
    <row r="204" spans="1:12" ht="15" customHeight="1" x14ac:dyDescent="0.3">
      <c r="A204" s="509"/>
      <c r="B204" s="607"/>
      <c r="C204" s="607"/>
      <c r="D204" s="1910">
        <v>7</v>
      </c>
      <c r="E204" s="2303" t="s">
        <v>2381</v>
      </c>
      <c r="F204" s="2304"/>
      <c r="G204" s="1900">
        <f>SUM(G206:G211)</f>
        <v>0</v>
      </c>
      <c r="H204" s="1900">
        <f>SUM(H206:H211)</f>
        <v>0</v>
      </c>
      <c r="I204" s="1900">
        <f>SUM(I206:I211)</f>
        <v>0</v>
      </c>
      <c r="J204" s="1887"/>
      <c r="K204" s="1878">
        <f>SUM(K206:K211)</f>
        <v>0</v>
      </c>
      <c r="L204" s="1871"/>
    </row>
    <row r="205" spans="1:12" ht="15" customHeight="1" x14ac:dyDescent="0.3">
      <c r="A205" s="509"/>
      <c r="B205" s="607"/>
      <c r="C205" s="607"/>
      <c r="D205" s="1911"/>
      <c r="E205" s="1913"/>
      <c r="F205" s="1880"/>
      <c r="G205" s="1881"/>
      <c r="H205" s="1881"/>
      <c r="I205" s="1881"/>
      <c r="J205" s="1887"/>
      <c r="K205" s="1899"/>
      <c r="L205" s="1871"/>
    </row>
    <row r="206" spans="1:12" ht="15" customHeight="1" x14ac:dyDescent="0.3">
      <c r="A206" s="509"/>
      <c r="B206" s="607"/>
      <c r="C206" s="607"/>
      <c r="D206" s="1910" t="s">
        <v>2382</v>
      </c>
      <c r="E206" s="2319" t="s">
        <v>2365</v>
      </c>
      <c r="F206" s="1898" t="s">
        <v>2336</v>
      </c>
      <c r="G206" s="1943"/>
      <c r="H206" s="1943"/>
      <c r="I206" s="1897">
        <f t="shared" ref="I206:I211" si="17">G206-H206</f>
        <v>0</v>
      </c>
      <c r="J206" s="1887">
        <v>20</v>
      </c>
      <c r="K206" s="1888">
        <f t="shared" ref="K206:K211" si="18">I206*(J206/100)</f>
        <v>0</v>
      </c>
      <c r="L206" s="1871"/>
    </row>
    <row r="207" spans="1:12" ht="15" customHeight="1" x14ac:dyDescent="0.3">
      <c r="A207" s="509"/>
      <c r="B207" s="607"/>
      <c r="C207" s="607"/>
      <c r="D207" s="1910" t="s">
        <v>2383</v>
      </c>
      <c r="E207" s="2319"/>
      <c r="F207" s="1898" t="s">
        <v>2337</v>
      </c>
      <c r="G207" s="1943"/>
      <c r="H207" s="1943"/>
      <c r="I207" s="1897">
        <f t="shared" si="17"/>
        <v>0</v>
      </c>
      <c r="J207" s="1887">
        <v>50</v>
      </c>
      <c r="K207" s="1888">
        <f t="shared" si="18"/>
        <v>0</v>
      </c>
      <c r="L207" s="1871"/>
    </row>
    <row r="208" spans="1:12" ht="15" customHeight="1" x14ac:dyDescent="0.3">
      <c r="A208" s="509"/>
      <c r="B208" s="607"/>
      <c r="C208" s="607"/>
      <c r="D208" s="1910" t="s">
        <v>2384</v>
      </c>
      <c r="E208" s="2319"/>
      <c r="F208" s="1898" t="s">
        <v>2338</v>
      </c>
      <c r="G208" s="1943"/>
      <c r="H208" s="1943"/>
      <c r="I208" s="1897">
        <f t="shared" si="17"/>
        <v>0</v>
      </c>
      <c r="J208" s="1887">
        <v>100</v>
      </c>
      <c r="K208" s="1888">
        <f t="shared" si="18"/>
        <v>0</v>
      </c>
      <c r="L208" s="1871"/>
    </row>
    <row r="209" spans="1:12" ht="15" customHeight="1" x14ac:dyDescent="0.3">
      <c r="A209" s="509"/>
      <c r="B209" s="607"/>
      <c r="C209" s="607"/>
      <c r="D209" s="1910" t="s">
        <v>2385</v>
      </c>
      <c r="E209" s="2319"/>
      <c r="F209" s="1898" t="s">
        <v>2369</v>
      </c>
      <c r="G209" s="1943"/>
      <c r="H209" s="1943"/>
      <c r="I209" s="1897">
        <f t="shared" si="17"/>
        <v>0</v>
      </c>
      <c r="J209" s="1887">
        <v>100</v>
      </c>
      <c r="K209" s="1888">
        <f t="shared" si="18"/>
        <v>0</v>
      </c>
      <c r="L209" s="1871"/>
    </row>
    <row r="210" spans="1:12" ht="15" customHeight="1" x14ac:dyDescent="0.3">
      <c r="A210" s="509"/>
      <c r="B210" s="607"/>
      <c r="C210" s="607"/>
      <c r="D210" s="1910" t="s">
        <v>2386</v>
      </c>
      <c r="E210" s="2319"/>
      <c r="F210" s="1898" t="s">
        <v>2387</v>
      </c>
      <c r="G210" s="1943"/>
      <c r="H210" s="1943"/>
      <c r="I210" s="1897">
        <f t="shared" si="17"/>
        <v>0</v>
      </c>
      <c r="J210" s="1887">
        <v>150</v>
      </c>
      <c r="K210" s="1888">
        <f t="shared" si="18"/>
        <v>0</v>
      </c>
      <c r="L210" s="1871"/>
    </row>
    <row r="211" spans="1:12" ht="15" customHeight="1" x14ac:dyDescent="0.3">
      <c r="A211" s="509"/>
      <c r="B211" s="607"/>
      <c r="C211" s="607"/>
      <c r="D211" s="1910" t="s">
        <v>2388</v>
      </c>
      <c r="E211" s="2319"/>
      <c r="F211" s="1898" t="s">
        <v>1582</v>
      </c>
      <c r="G211" s="1943"/>
      <c r="H211" s="1943"/>
      <c r="I211" s="1897">
        <f t="shared" si="17"/>
        <v>0</v>
      </c>
      <c r="J211" s="1887">
        <v>100</v>
      </c>
      <c r="K211" s="1888">
        <f t="shared" si="18"/>
        <v>0</v>
      </c>
      <c r="L211" s="1871"/>
    </row>
    <row r="212" spans="1:12" ht="15" customHeight="1" x14ac:dyDescent="0.3">
      <c r="A212" s="509"/>
      <c r="B212" s="607"/>
      <c r="C212" s="607"/>
      <c r="D212" s="1914"/>
      <c r="E212" s="1913"/>
      <c r="F212" s="1880"/>
      <c r="G212" s="1881"/>
      <c r="H212" s="1881"/>
      <c r="I212" s="1881"/>
      <c r="J212" s="1887"/>
      <c r="K212" s="1899"/>
      <c r="L212" s="1871"/>
    </row>
    <row r="213" spans="1:12" ht="15" customHeight="1" x14ac:dyDescent="0.3">
      <c r="A213" s="509"/>
      <c r="B213" s="607"/>
      <c r="C213" s="607"/>
      <c r="D213" s="1904">
        <v>8</v>
      </c>
      <c r="E213" s="2303" t="s">
        <v>2389</v>
      </c>
      <c r="F213" s="2304"/>
      <c r="G213" s="1900">
        <f>SUM(G215:G215)</f>
        <v>0</v>
      </c>
      <c r="H213" s="1900">
        <f>SUM(H215:H215)</f>
        <v>0</v>
      </c>
      <c r="I213" s="1900">
        <f>SUM(I215:I215)</f>
        <v>0</v>
      </c>
      <c r="J213" s="1887"/>
      <c r="K213" s="1878">
        <f>ROUND(SUM(K215:K215),0)</f>
        <v>0</v>
      </c>
      <c r="L213" s="1871"/>
    </row>
    <row r="214" spans="1:12" ht="15" customHeight="1" x14ac:dyDescent="0.3">
      <c r="A214" s="509"/>
      <c r="B214" s="607"/>
      <c r="C214" s="607"/>
      <c r="D214" s="1908"/>
      <c r="E214" s="1913"/>
      <c r="F214" s="1880"/>
      <c r="G214" s="1881"/>
      <c r="H214" s="1881"/>
      <c r="I214" s="1881"/>
      <c r="J214" s="1887"/>
      <c r="K214" s="1899"/>
      <c r="L214" s="1871"/>
    </row>
    <row r="215" spans="1:12" ht="15" customHeight="1" x14ac:dyDescent="0.3">
      <c r="A215" s="509"/>
      <c r="B215" s="607"/>
      <c r="C215" s="607"/>
      <c r="D215" s="1904">
        <v>8.1</v>
      </c>
      <c r="E215" s="2305" t="s">
        <v>2431</v>
      </c>
      <c r="F215" s="2301"/>
      <c r="G215" s="1943"/>
      <c r="H215" s="1943"/>
      <c r="I215" s="1897">
        <f>G215-H215</f>
        <v>0</v>
      </c>
      <c r="J215" s="1887">
        <v>100</v>
      </c>
      <c r="K215" s="1888">
        <f>I215*(J215/100)</f>
        <v>0</v>
      </c>
      <c r="L215" s="1871"/>
    </row>
    <row r="216" spans="1:12" ht="15" customHeight="1" x14ac:dyDescent="0.3">
      <c r="A216" s="509"/>
      <c r="B216" s="607"/>
      <c r="C216" s="607"/>
      <c r="D216" s="1908"/>
      <c r="E216" s="1913"/>
      <c r="F216" s="1880"/>
      <c r="G216" s="1881"/>
      <c r="H216" s="1881"/>
      <c r="I216" s="1881"/>
      <c r="J216" s="1887"/>
      <c r="K216" s="1899"/>
      <c r="L216" s="1871"/>
    </row>
    <row r="217" spans="1:12" ht="15" customHeight="1" x14ac:dyDescent="0.3">
      <c r="A217" s="509"/>
      <c r="B217" s="607"/>
      <c r="C217" s="607"/>
      <c r="D217" s="1904">
        <v>9</v>
      </c>
      <c r="E217" s="2303" t="s">
        <v>2391</v>
      </c>
      <c r="F217" s="2304"/>
      <c r="G217" s="1944"/>
      <c r="H217" s="1944"/>
      <c r="I217" s="1897">
        <f>G217-H217</f>
        <v>0</v>
      </c>
      <c r="J217" s="1887">
        <v>100</v>
      </c>
      <c r="K217" s="1888">
        <f>I217*(J217/100)</f>
        <v>0</v>
      </c>
      <c r="L217" s="1871"/>
    </row>
    <row r="218" spans="1:12" ht="15" customHeight="1" x14ac:dyDescent="0.3">
      <c r="A218" s="509"/>
      <c r="B218" s="607"/>
      <c r="C218" s="607"/>
      <c r="D218" s="1908"/>
      <c r="E218" s="1913"/>
      <c r="F218" s="1880"/>
      <c r="G218" s="1881"/>
      <c r="H218" s="1881"/>
      <c r="I218" s="1881"/>
      <c r="J218" s="1887"/>
      <c r="K218" s="1899"/>
      <c r="L218" s="1871"/>
    </row>
    <row r="219" spans="1:12" ht="15" customHeight="1" x14ac:dyDescent="0.3">
      <c r="A219" s="509"/>
      <c r="B219" s="607"/>
      <c r="C219" s="607"/>
      <c r="D219" s="1904">
        <v>10</v>
      </c>
      <c r="E219" s="2303" t="s">
        <v>2392</v>
      </c>
      <c r="F219" s="2304"/>
      <c r="G219" s="1900">
        <f>SUM(G220,G223:G224)</f>
        <v>0</v>
      </c>
      <c r="H219" s="1900">
        <f>SUM(H220,H223:H224)</f>
        <v>0</v>
      </c>
      <c r="I219" s="1900">
        <f>SUM(I220,I223:I224)</f>
        <v>0</v>
      </c>
      <c r="J219" s="1887"/>
      <c r="K219" s="1878">
        <f>SUM(K221:K224)</f>
        <v>0</v>
      </c>
      <c r="L219" s="1871"/>
    </row>
    <row r="220" spans="1:12" ht="15" customHeight="1" x14ac:dyDescent="0.3">
      <c r="A220" s="509"/>
      <c r="B220" s="607"/>
      <c r="C220" s="607"/>
      <c r="D220" s="1904">
        <v>10.1</v>
      </c>
      <c r="E220" s="2316" t="s">
        <v>1311</v>
      </c>
      <c r="F220" s="2308"/>
      <c r="G220" s="1897">
        <f>SUM(G221:G222)</f>
        <v>0</v>
      </c>
      <c r="H220" s="1897">
        <f>SUM(H221:H222)</f>
        <v>0</v>
      </c>
      <c r="I220" s="1897">
        <f>G220-H220</f>
        <v>0</v>
      </c>
      <c r="J220" s="1887"/>
      <c r="K220" s="1888"/>
      <c r="L220" s="1871"/>
    </row>
    <row r="221" spans="1:12" ht="15" customHeight="1" x14ac:dyDescent="0.3">
      <c r="A221" s="509"/>
      <c r="B221" s="607"/>
      <c r="C221" s="607"/>
      <c r="D221" s="1904" t="s">
        <v>2393</v>
      </c>
      <c r="E221" s="2317" t="s">
        <v>1313</v>
      </c>
      <c r="F221" s="2318"/>
      <c r="G221" s="1943"/>
      <c r="H221" s="1943"/>
      <c r="I221" s="1897">
        <f>G221-H221</f>
        <v>0</v>
      </c>
      <c r="J221" s="1887">
        <v>20</v>
      </c>
      <c r="K221" s="1888">
        <f>I221*(J221/100)</f>
        <v>0</v>
      </c>
      <c r="L221" s="1871"/>
    </row>
    <row r="222" spans="1:12" ht="15" customHeight="1" x14ac:dyDescent="0.3">
      <c r="A222" s="509"/>
      <c r="B222" s="607"/>
      <c r="C222" s="607"/>
      <c r="D222" s="1904" t="s">
        <v>2394</v>
      </c>
      <c r="E222" s="2317" t="s">
        <v>1315</v>
      </c>
      <c r="F222" s="2318"/>
      <c r="G222" s="1943"/>
      <c r="H222" s="1943"/>
      <c r="I222" s="1897">
        <f>G222-H222</f>
        <v>0</v>
      </c>
      <c r="J222" s="1887">
        <v>100</v>
      </c>
      <c r="K222" s="1888">
        <f>I222*(J222/100)</f>
        <v>0</v>
      </c>
      <c r="L222" s="1871"/>
    </row>
    <row r="223" spans="1:12" ht="15" customHeight="1" x14ac:dyDescent="0.3">
      <c r="A223" s="509"/>
      <c r="B223" s="607"/>
      <c r="C223" s="607"/>
      <c r="D223" s="1904">
        <v>10.199999999999999</v>
      </c>
      <c r="E223" s="2316" t="s">
        <v>2395</v>
      </c>
      <c r="F223" s="2308"/>
      <c r="G223" s="1943"/>
      <c r="H223" s="1943"/>
      <c r="I223" s="1897">
        <f>G223-H223</f>
        <v>0</v>
      </c>
      <c r="J223" s="1887">
        <v>100</v>
      </c>
      <c r="K223" s="1888">
        <f>I223*(J223/100)</f>
        <v>0</v>
      </c>
      <c r="L223" s="1871"/>
    </row>
    <row r="224" spans="1:12" ht="15" customHeight="1" x14ac:dyDescent="0.3">
      <c r="A224" s="509"/>
      <c r="B224" s="607"/>
      <c r="C224" s="607"/>
      <c r="D224" s="1904">
        <v>10.3</v>
      </c>
      <c r="E224" s="2316" t="s">
        <v>2396</v>
      </c>
      <c r="F224" s="2308"/>
      <c r="G224" s="1943"/>
      <c r="H224" s="1943"/>
      <c r="I224" s="1897">
        <f>G224-H224</f>
        <v>0</v>
      </c>
      <c r="J224" s="1887">
        <v>100</v>
      </c>
      <c r="K224" s="1888">
        <f>I224*(J224/100)</f>
        <v>0</v>
      </c>
      <c r="L224" s="1871"/>
    </row>
    <row r="225" spans="1:13" ht="15" customHeight="1" x14ac:dyDescent="0.3">
      <c r="A225" s="509"/>
      <c r="B225" s="607"/>
      <c r="C225" s="607"/>
      <c r="D225" s="1908"/>
      <c r="E225" s="1913"/>
      <c r="F225" s="1880"/>
      <c r="G225" s="1881"/>
      <c r="H225" s="1881"/>
      <c r="I225" s="1881"/>
      <c r="J225" s="1887"/>
      <c r="K225" s="1899"/>
      <c r="L225" s="1871"/>
    </row>
    <row r="226" spans="1:13" ht="15" customHeight="1" x14ac:dyDescent="0.3">
      <c r="A226" s="509"/>
      <c r="B226" s="607"/>
      <c r="C226" s="607"/>
      <c r="D226" s="1904">
        <v>11</v>
      </c>
      <c r="E226" s="2303" t="s">
        <v>2397</v>
      </c>
      <c r="F226" s="2304"/>
      <c r="G226" s="1900">
        <f>SUM(G228:G233)</f>
        <v>0</v>
      </c>
      <c r="H226" s="1900">
        <f>SUM(H228:H233)</f>
        <v>0</v>
      </c>
      <c r="I226" s="1900">
        <f>SUM(I228:I233)</f>
        <v>0</v>
      </c>
      <c r="J226" s="1887"/>
      <c r="K226" s="1878">
        <f>ROUND(SUM(K228:K231)-K232-K233,0)</f>
        <v>0</v>
      </c>
      <c r="L226" s="1871"/>
      <c r="M226" s="2089"/>
    </row>
    <row r="227" spans="1:13" ht="15" customHeight="1" x14ac:dyDescent="0.3">
      <c r="A227" s="509"/>
      <c r="B227" s="607"/>
      <c r="C227" s="607"/>
      <c r="D227" s="1908"/>
      <c r="E227" s="1913"/>
      <c r="F227" s="1880"/>
      <c r="G227" s="1881"/>
      <c r="H227" s="1881"/>
      <c r="I227" s="1881"/>
      <c r="J227" s="1887"/>
      <c r="K227" s="1899"/>
      <c r="L227" s="1871"/>
    </row>
    <row r="228" spans="1:13" ht="15" customHeight="1" x14ac:dyDescent="0.3">
      <c r="A228" s="509"/>
      <c r="B228" s="607"/>
      <c r="C228" s="607"/>
      <c r="D228" s="1904" t="s">
        <v>2398</v>
      </c>
      <c r="E228" s="2319" t="s">
        <v>2390</v>
      </c>
      <c r="F228" s="1898" t="s">
        <v>2399</v>
      </c>
      <c r="G228" s="1943"/>
      <c r="H228" s="1943"/>
      <c r="I228" s="1897">
        <f t="shared" ref="I228:I233" si="19">G228-H228</f>
        <v>0</v>
      </c>
      <c r="J228" s="1887">
        <v>20</v>
      </c>
      <c r="K228" s="1888">
        <f>I228*(J228/100)</f>
        <v>0</v>
      </c>
      <c r="L228" s="1871"/>
    </row>
    <row r="229" spans="1:13" ht="15" customHeight="1" x14ac:dyDescent="0.3">
      <c r="A229" s="509"/>
      <c r="B229" s="607"/>
      <c r="C229" s="607"/>
      <c r="D229" s="1904" t="s">
        <v>2400</v>
      </c>
      <c r="E229" s="2319"/>
      <c r="F229" s="1898" t="s">
        <v>2401</v>
      </c>
      <c r="G229" s="1943"/>
      <c r="H229" s="1943"/>
      <c r="I229" s="1897">
        <f t="shared" si="19"/>
        <v>0</v>
      </c>
      <c r="J229" s="1887">
        <v>50</v>
      </c>
      <c r="K229" s="1888">
        <f>I229*(J229/100)</f>
        <v>0</v>
      </c>
      <c r="L229" s="1871"/>
    </row>
    <row r="230" spans="1:13" ht="15" customHeight="1" x14ac:dyDescent="0.3">
      <c r="A230" s="509"/>
      <c r="B230" s="607"/>
      <c r="C230" s="607"/>
      <c r="D230" s="1904" t="s">
        <v>2402</v>
      </c>
      <c r="E230" s="2319"/>
      <c r="F230" s="1898" t="s">
        <v>2403</v>
      </c>
      <c r="G230" s="1943"/>
      <c r="H230" s="1943"/>
      <c r="I230" s="1897">
        <f t="shared" si="19"/>
        <v>0</v>
      </c>
      <c r="J230" s="1887">
        <v>100</v>
      </c>
      <c r="K230" s="1888">
        <f>I230*(J230/100)</f>
        <v>0</v>
      </c>
      <c r="L230" s="1871"/>
    </row>
    <row r="231" spans="1:13" ht="15" customHeight="1" x14ac:dyDescent="0.3">
      <c r="A231" s="509"/>
      <c r="B231" s="607"/>
      <c r="C231" s="607"/>
      <c r="D231" s="1904" t="s">
        <v>2404</v>
      </c>
      <c r="E231" s="2319"/>
      <c r="F231" s="1898" t="s">
        <v>2519</v>
      </c>
      <c r="G231" s="1943"/>
      <c r="H231" s="1943"/>
      <c r="I231" s="1897">
        <f t="shared" si="19"/>
        <v>0</v>
      </c>
      <c r="J231" s="1887">
        <v>350</v>
      </c>
      <c r="K231" s="1888">
        <f>I231*(J231/100)</f>
        <v>0</v>
      </c>
      <c r="L231" s="1871"/>
    </row>
    <row r="232" spans="1:13" ht="15" customHeight="1" x14ac:dyDescent="0.3">
      <c r="A232" s="509"/>
      <c r="B232" s="607"/>
      <c r="C232" s="607"/>
      <c r="D232" s="1904" t="s">
        <v>2405</v>
      </c>
      <c r="E232" s="2319"/>
      <c r="F232" s="1898" t="s">
        <v>2387</v>
      </c>
      <c r="G232" s="1943"/>
      <c r="H232" s="1943"/>
      <c r="I232" s="1897">
        <f t="shared" si="19"/>
        <v>0</v>
      </c>
      <c r="J232" s="1887" t="s">
        <v>2406</v>
      </c>
      <c r="K232" s="1888">
        <f>IF(I232&lt;&gt;0,0,0)</f>
        <v>0</v>
      </c>
      <c r="L232" s="1871"/>
    </row>
    <row r="233" spans="1:13" ht="15" customHeight="1" x14ac:dyDescent="0.3">
      <c r="A233" s="509"/>
      <c r="B233" s="607"/>
      <c r="C233" s="607"/>
      <c r="D233" s="1904" t="s">
        <v>2520</v>
      </c>
      <c r="E233" s="2319"/>
      <c r="F233" s="1898" t="s">
        <v>1582</v>
      </c>
      <c r="G233" s="1943"/>
      <c r="H233" s="1943"/>
      <c r="I233" s="1897">
        <f t="shared" si="19"/>
        <v>0</v>
      </c>
      <c r="J233" s="1887" t="s">
        <v>2406</v>
      </c>
      <c r="K233" s="1888">
        <f>IF(I233&lt;&gt;0,0,0)</f>
        <v>0</v>
      </c>
      <c r="L233" s="1871"/>
    </row>
    <row r="234" spans="1:13" ht="15" customHeight="1" x14ac:dyDescent="0.3">
      <c r="A234" s="509"/>
      <c r="B234" s="607"/>
      <c r="C234" s="607"/>
      <c r="D234" s="1915"/>
      <c r="E234" s="1913"/>
      <c r="F234" s="1880"/>
      <c r="G234" s="1881"/>
      <c r="H234" s="1881"/>
      <c r="I234" s="1881"/>
      <c r="J234" s="1887"/>
      <c r="K234" s="1899"/>
      <c r="L234" s="1871"/>
    </row>
    <row r="235" spans="1:13" ht="15" customHeight="1" x14ac:dyDescent="0.3">
      <c r="A235" s="509"/>
      <c r="B235" s="607"/>
      <c r="C235" s="607"/>
      <c r="D235" s="1879">
        <v>12</v>
      </c>
      <c r="E235" s="2303" t="s">
        <v>2513</v>
      </c>
      <c r="F235" s="2304"/>
      <c r="G235" s="1897">
        <f>SUM(G237:G239)</f>
        <v>0</v>
      </c>
      <c r="H235" s="1897">
        <f>SUM(H237:H239)</f>
        <v>0</v>
      </c>
      <c r="I235" s="1897">
        <f>SUM(I237:I239)</f>
        <v>0</v>
      </c>
      <c r="J235" s="1887"/>
      <c r="K235" s="1888">
        <f>ROUND(SUM(K237:K239),0)</f>
        <v>0</v>
      </c>
      <c r="L235" s="1871"/>
    </row>
    <row r="236" spans="1:13" ht="15" customHeight="1" x14ac:dyDescent="0.3">
      <c r="A236" s="509"/>
      <c r="B236" s="607"/>
      <c r="C236" s="607"/>
      <c r="D236" s="1889"/>
      <c r="E236" s="1873"/>
      <c r="F236" s="1880"/>
      <c r="G236" s="1895"/>
      <c r="H236" s="1895"/>
      <c r="I236" s="1895"/>
      <c r="J236" s="1887"/>
      <c r="K236" s="1896"/>
      <c r="L236" s="1871"/>
    </row>
    <row r="237" spans="1:13" ht="15" customHeight="1" x14ac:dyDescent="0.3">
      <c r="A237" s="509"/>
      <c r="B237" s="607"/>
      <c r="C237" s="607"/>
      <c r="D237" s="1879">
        <v>12.1</v>
      </c>
      <c r="E237" s="2306" t="s">
        <v>1350</v>
      </c>
      <c r="F237" s="2307"/>
      <c r="G237" s="1943"/>
      <c r="H237" s="1943"/>
      <c r="I237" s="1897">
        <f>G237-H237</f>
        <v>0</v>
      </c>
      <c r="J237" s="1887">
        <v>75</v>
      </c>
      <c r="K237" s="1888">
        <f>I237*(J237/100)</f>
        <v>0</v>
      </c>
      <c r="L237" s="1871"/>
    </row>
    <row r="238" spans="1:13" ht="15" customHeight="1" x14ac:dyDescent="0.3">
      <c r="A238" s="509"/>
      <c r="B238" s="607"/>
      <c r="C238" s="607"/>
      <c r="D238" s="1879">
        <v>12.2</v>
      </c>
      <c r="E238" s="2306" t="s">
        <v>2407</v>
      </c>
      <c r="F238" s="2307"/>
      <c r="G238" s="1943"/>
      <c r="H238" s="1943"/>
      <c r="I238" s="1897">
        <f>G238-H238</f>
        <v>0</v>
      </c>
      <c r="J238" s="1887">
        <v>75</v>
      </c>
      <c r="K238" s="1888">
        <f>I238*(J238/100)</f>
        <v>0</v>
      </c>
      <c r="L238" s="1871"/>
    </row>
    <row r="239" spans="1:13" ht="15" customHeight="1" x14ac:dyDescent="0.3">
      <c r="A239" s="509"/>
      <c r="B239" s="607"/>
      <c r="C239" s="607"/>
      <c r="D239" s="1879">
        <v>12.3</v>
      </c>
      <c r="E239" s="2306" t="s">
        <v>2408</v>
      </c>
      <c r="F239" s="2307"/>
      <c r="G239" s="1943"/>
      <c r="H239" s="1943"/>
      <c r="I239" s="1897">
        <f>G239-H239</f>
        <v>0</v>
      </c>
      <c r="J239" s="1887">
        <v>75</v>
      </c>
      <c r="K239" s="1888">
        <f>I239*(J239/100)</f>
        <v>0</v>
      </c>
      <c r="L239" s="1871"/>
    </row>
    <row r="240" spans="1:13" ht="15" customHeight="1" x14ac:dyDescent="0.3">
      <c r="A240" s="509"/>
      <c r="B240" s="607"/>
      <c r="C240" s="607"/>
      <c r="D240" s="1889"/>
      <c r="E240" s="1880"/>
      <c r="F240" s="1880"/>
      <c r="G240" s="1895"/>
      <c r="H240" s="1895"/>
      <c r="I240" s="1895"/>
      <c r="J240" s="1887"/>
      <c r="K240" s="1896"/>
      <c r="L240" s="1871"/>
    </row>
    <row r="241" spans="1:12" ht="15" customHeight="1" x14ac:dyDescent="0.3">
      <c r="A241" s="509"/>
      <c r="B241" s="607"/>
      <c r="C241" s="607"/>
      <c r="D241" s="1879">
        <v>13</v>
      </c>
      <c r="E241" s="2303" t="s">
        <v>855</v>
      </c>
      <c r="F241" s="2304"/>
      <c r="G241" s="1897">
        <f>SUM(G243:G244)</f>
        <v>0</v>
      </c>
      <c r="H241" s="1897">
        <f>SUM(H243:H244)</f>
        <v>0</v>
      </c>
      <c r="I241" s="1897">
        <f t="shared" ref="I241" si="20">SUM(I243:I244)</f>
        <v>0</v>
      </c>
      <c r="J241" s="1887"/>
      <c r="K241" s="2069">
        <f>ROUND(SUM(K243:K244),0)</f>
        <v>0</v>
      </c>
      <c r="L241" s="1871"/>
    </row>
    <row r="242" spans="1:12" ht="15" customHeight="1" x14ac:dyDescent="0.3">
      <c r="A242" s="509"/>
      <c r="B242" s="607"/>
      <c r="C242" s="607"/>
      <c r="D242" s="1889"/>
      <c r="E242" s="1873"/>
      <c r="F242" s="1880"/>
      <c r="G242" s="1895"/>
      <c r="H242" s="1895"/>
      <c r="I242" s="1895"/>
      <c r="J242" s="1887"/>
      <c r="K242" s="1896"/>
      <c r="L242" s="1871"/>
    </row>
    <row r="243" spans="1:12" ht="15" customHeight="1" x14ac:dyDescent="0.3">
      <c r="A243" s="509"/>
      <c r="B243" s="607"/>
      <c r="C243" s="607"/>
      <c r="D243" s="2072">
        <v>13.1</v>
      </c>
      <c r="E243" s="2306" t="s">
        <v>2510</v>
      </c>
      <c r="F243" s="2307"/>
      <c r="G243" s="1943"/>
      <c r="H243" s="1943"/>
      <c r="I243" s="1897">
        <f>G243-H243</f>
        <v>0</v>
      </c>
      <c r="J243" s="1887">
        <v>50</v>
      </c>
      <c r="K243" s="1888">
        <f>I243*(J243/100)</f>
        <v>0</v>
      </c>
      <c r="L243" s="1871"/>
    </row>
    <row r="244" spans="1:12" ht="15" customHeight="1" x14ac:dyDescent="0.3">
      <c r="A244" s="509"/>
      <c r="B244" s="607"/>
      <c r="C244" s="607"/>
      <c r="D244" s="1879">
        <v>13.2</v>
      </c>
      <c r="E244" s="2306" t="s">
        <v>2432</v>
      </c>
      <c r="F244" s="2307"/>
      <c r="G244" s="1932">
        <f>G245-G246</f>
        <v>0</v>
      </c>
      <c r="H244" s="1932">
        <f>H245-H246</f>
        <v>0</v>
      </c>
      <c r="I244" s="1932">
        <f>G244-H244</f>
        <v>0</v>
      </c>
      <c r="J244" s="1887">
        <v>100</v>
      </c>
      <c r="K244" s="1888">
        <f>I244*(J244/100)</f>
        <v>0</v>
      </c>
      <c r="L244" s="1871"/>
    </row>
    <row r="245" spans="1:12" ht="15" customHeight="1" x14ac:dyDescent="0.3">
      <c r="A245" s="509"/>
      <c r="B245" s="607"/>
      <c r="C245" s="607"/>
      <c r="D245" s="1904" t="s">
        <v>2508</v>
      </c>
      <c r="E245" s="2312" t="s">
        <v>2514</v>
      </c>
      <c r="F245" s="2313"/>
      <c r="G245" s="1943"/>
      <c r="H245" s="2066"/>
      <c r="I245" s="1933"/>
      <c r="J245" s="1887"/>
      <c r="K245" s="1888">
        <f>I245*(J245/100)</f>
        <v>0</v>
      </c>
      <c r="L245" s="1871"/>
    </row>
    <row r="246" spans="1:12" ht="15" customHeight="1" x14ac:dyDescent="0.3">
      <c r="A246" s="509"/>
      <c r="B246" s="607"/>
      <c r="C246" s="607"/>
      <c r="D246" s="1904" t="s">
        <v>2509</v>
      </c>
      <c r="E246" s="2312" t="s">
        <v>2515</v>
      </c>
      <c r="F246" s="2313"/>
      <c r="G246" s="1943"/>
      <c r="H246" s="2066"/>
      <c r="I246" s="1933"/>
      <c r="J246" s="1887"/>
      <c r="K246" s="1888">
        <f>I246*(J246/100)</f>
        <v>0</v>
      </c>
      <c r="L246" s="1871"/>
    </row>
    <row r="247" spans="1:12" ht="15" customHeight="1" x14ac:dyDescent="0.3">
      <c r="A247" s="509"/>
      <c r="B247" s="607"/>
      <c r="C247" s="607"/>
      <c r="D247" s="1889"/>
      <c r="E247" s="1880"/>
      <c r="F247" s="1880"/>
      <c r="G247" s="1895"/>
      <c r="H247" s="1895"/>
      <c r="I247" s="1895"/>
      <c r="J247" s="1887"/>
      <c r="K247" s="1896"/>
      <c r="L247" s="1871"/>
    </row>
    <row r="248" spans="1:12" ht="15" customHeight="1" x14ac:dyDescent="0.3">
      <c r="A248" s="509"/>
      <c r="B248" s="607"/>
      <c r="C248" s="607"/>
      <c r="D248" s="1879">
        <v>14</v>
      </c>
      <c r="E248" s="2303" t="s">
        <v>2409</v>
      </c>
      <c r="F248" s="2304"/>
      <c r="G248" s="1897">
        <f>G250</f>
        <v>0</v>
      </c>
      <c r="H248" s="1897">
        <f>H250</f>
        <v>0</v>
      </c>
      <c r="I248" s="1897">
        <f>I250</f>
        <v>0</v>
      </c>
      <c r="J248" s="1887"/>
      <c r="K248" s="1888">
        <f>K250</f>
        <v>0</v>
      </c>
      <c r="L248" s="1871"/>
    </row>
    <row r="249" spans="1:12" ht="15" customHeight="1" x14ac:dyDescent="0.3">
      <c r="A249" s="509"/>
      <c r="B249" s="607"/>
      <c r="C249" s="607"/>
      <c r="D249" s="1889"/>
      <c r="E249" s="1873"/>
      <c r="F249" s="1880"/>
      <c r="G249" s="1895"/>
      <c r="H249" s="1895"/>
      <c r="I249" s="1895"/>
      <c r="J249" s="1887"/>
      <c r="K249" s="1896"/>
      <c r="L249" s="1871"/>
    </row>
    <row r="250" spans="1:12" ht="15" customHeight="1" x14ac:dyDescent="0.3">
      <c r="A250" s="509"/>
      <c r="B250" s="607"/>
      <c r="C250" s="607"/>
      <c r="D250" s="1879">
        <v>14.1</v>
      </c>
      <c r="E250" s="2306" t="s">
        <v>2511</v>
      </c>
      <c r="F250" s="2307"/>
      <c r="G250" s="1943"/>
      <c r="H250" s="1943"/>
      <c r="I250" s="1897">
        <f>G250-H250</f>
        <v>0</v>
      </c>
      <c r="J250" s="1887">
        <v>100</v>
      </c>
      <c r="K250" s="1888">
        <f>I250*(J250/100)</f>
        <v>0</v>
      </c>
      <c r="L250" s="1871"/>
    </row>
    <row r="251" spans="1:12" ht="15" customHeight="1" x14ac:dyDescent="0.3">
      <c r="A251" s="509"/>
      <c r="B251" s="607"/>
      <c r="C251" s="607"/>
      <c r="D251" s="1889"/>
      <c r="E251" s="1880"/>
      <c r="F251" s="1880"/>
      <c r="G251" s="1881"/>
      <c r="H251" s="1881"/>
      <c r="I251" s="1881"/>
      <c r="J251" s="1887"/>
      <c r="K251" s="1899"/>
      <c r="L251" s="1871"/>
    </row>
    <row r="252" spans="1:12" ht="15" customHeight="1" x14ac:dyDescent="0.3">
      <c r="A252" s="509"/>
      <c r="B252" s="607"/>
      <c r="C252" s="607"/>
      <c r="D252" s="1879">
        <v>15</v>
      </c>
      <c r="E252" s="2303" t="s">
        <v>2410</v>
      </c>
      <c r="F252" s="2304"/>
      <c r="G252" s="1897">
        <f>SUM(G255:G258,G261:G262)</f>
        <v>0</v>
      </c>
      <c r="H252" s="1897">
        <f>SUM(H255:H258,H261:H262)</f>
        <v>0</v>
      </c>
      <c r="I252" s="1897">
        <f>SUM(I255:I258,I261:I262)</f>
        <v>0</v>
      </c>
      <c r="J252" s="1887"/>
      <c r="K252" s="1888">
        <f>ROUND(SUM(K255:K258,K261:K262),0)</f>
        <v>0</v>
      </c>
      <c r="L252" s="1871"/>
    </row>
    <row r="253" spans="1:12" ht="15" customHeight="1" x14ac:dyDescent="0.3">
      <c r="A253" s="509"/>
      <c r="B253" s="607"/>
      <c r="C253" s="607"/>
      <c r="D253" s="1889"/>
      <c r="E253" s="1873"/>
      <c r="F253" s="1880"/>
      <c r="G253" s="1881"/>
      <c r="H253" s="1881"/>
      <c r="I253" s="1881"/>
      <c r="J253" s="1887"/>
      <c r="K253" s="1899"/>
      <c r="L253" s="1871"/>
    </row>
    <row r="254" spans="1:12" ht="15" customHeight="1" x14ac:dyDescent="0.3">
      <c r="A254" s="509"/>
      <c r="B254" s="607"/>
      <c r="C254" s="607"/>
      <c r="D254" s="1904">
        <v>15.1</v>
      </c>
      <c r="E254" s="2314" t="s">
        <v>2411</v>
      </c>
      <c r="F254" s="2315"/>
      <c r="G254" s="1916"/>
      <c r="H254" s="1917"/>
      <c r="I254" s="1917"/>
      <c r="J254" s="1887"/>
      <c r="K254" s="1918">
        <f>SUM(K255:K258)</f>
        <v>0</v>
      </c>
      <c r="L254" s="1871"/>
    </row>
    <row r="255" spans="1:12" ht="15" customHeight="1" x14ac:dyDescent="0.3">
      <c r="A255" s="509"/>
      <c r="B255" s="607"/>
      <c r="C255" s="607"/>
      <c r="D255" s="1904" t="s">
        <v>2412</v>
      </c>
      <c r="E255" s="2306" t="s">
        <v>2416</v>
      </c>
      <c r="F255" s="2307"/>
      <c r="G255" s="1943"/>
      <c r="H255" s="1943"/>
      <c r="I255" s="1897">
        <f t="shared" ref="I255:I258" si="21">G255-H255</f>
        <v>0</v>
      </c>
      <c r="J255" s="1887">
        <v>50</v>
      </c>
      <c r="K255" s="1888">
        <f>I255*(J255/100)</f>
        <v>0</v>
      </c>
      <c r="L255" s="1871"/>
    </row>
    <row r="256" spans="1:12" ht="15" customHeight="1" x14ac:dyDescent="0.3">
      <c r="A256" s="509"/>
      <c r="B256" s="607"/>
      <c r="C256" s="607"/>
      <c r="D256" s="1904" t="s">
        <v>2413</v>
      </c>
      <c r="E256" s="2306" t="s">
        <v>2417</v>
      </c>
      <c r="F256" s="2307"/>
      <c r="G256" s="1943"/>
      <c r="H256" s="1943"/>
      <c r="I256" s="1897">
        <f t="shared" si="21"/>
        <v>0</v>
      </c>
      <c r="J256" s="1887">
        <v>75</v>
      </c>
      <c r="K256" s="1888">
        <f>I256*(J256/100)</f>
        <v>0</v>
      </c>
      <c r="L256" s="1871"/>
    </row>
    <row r="257" spans="1:12" ht="15" customHeight="1" x14ac:dyDescent="0.3">
      <c r="A257" s="509"/>
      <c r="B257" s="607"/>
      <c r="C257" s="607"/>
      <c r="D257" s="1904" t="s">
        <v>2414</v>
      </c>
      <c r="E257" s="2306" t="s">
        <v>2420</v>
      </c>
      <c r="F257" s="2307"/>
      <c r="G257" s="1943"/>
      <c r="H257" s="1943"/>
      <c r="I257" s="1897">
        <f t="shared" si="21"/>
        <v>0</v>
      </c>
      <c r="J257" s="1887">
        <v>100</v>
      </c>
      <c r="K257" s="1888">
        <f>I257*(J257/100)</f>
        <v>0</v>
      </c>
      <c r="L257" s="1871"/>
    </row>
    <row r="258" spans="1:12" ht="15" customHeight="1" x14ac:dyDescent="0.3">
      <c r="A258" s="509"/>
      <c r="B258" s="607"/>
      <c r="C258" s="607"/>
      <c r="D258" s="1904" t="s">
        <v>2415</v>
      </c>
      <c r="E258" s="2306" t="s">
        <v>2433</v>
      </c>
      <c r="F258" s="2307"/>
      <c r="G258" s="1943"/>
      <c r="H258" s="1943"/>
      <c r="I258" s="1897">
        <f t="shared" si="21"/>
        <v>0</v>
      </c>
      <c r="J258" s="1887">
        <v>150</v>
      </c>
      <c r="K258" s="1888">
        <f>I258*(J258/100)</f>
        <v>0</v>
      </c>
      <c r="L258" s="1871"/>
    </row>
    <row r="259" spans="1:12" ht="15" customHeight="1" x14ac:dyDescent="0.3">
      <c r="A259" s="509"/>
      <c r="B259" s="607"/>
      <c r="C259" s="607"/>
      <c r="D259" s="1889"/>
      <c r="E259" s="1919"/>
      <c r="F259" s="1880"/>
      <c r="G259" s="1881"/>
      <c r="H259" s="1881"/>
      <c r="I259" s="1881"/>
      <c r="J259" s="1887"/>
      <c r="K259" s="1899"/>
      <c r="L259" s="1871"/>
    </row>
    <row r="260" spans="1:12" ht="15" customHeight="1" x14ac:dyDescent="0.3">
      <c r="A260" s="509"/>
      <c r="B260" s="607"/>
      <c r="C260" s="607"/>
      <c r="D260" s="1904">
        <v>15.2</v>
      </c>
      <c r="E260" s="2308" t="s">
        <v>2418</v>
      </c>
      <c r="F260" s="2309"/>
      <c r="G260" s="1916"/>
      <c r="H260" s="1917"/>
      <c r="I260" s="1917"/>
      <c r="J260" s="1887"/>
      <c r="K260" s="1918">
        <f>SUM(K261:K262)</f>
        <v>0</v>
      </c>
      <c r="L260" s="1871"/>
    </row>
    <row r="261" spans="1:12" ht="15" customHeight="1" x14ac:dyDescent="0.3">
      <c r="A261" s="509"/>
      <c r="B261" s="607"/>
      <c r="C261" s="607"/>
      <c r="D261" s="1904" t="s">
        <v>2419</v>
      </c>
      <c r="E261" s="2310" t="s">
        <v>2516</v>
      </c>
      <c r="F261" s="2311"/>
      <c r="G261" s="1943"/>
      <c r="H261" s="1943"/>
      <c r="I261" s="1897">
        <f>G261-H261</f>
        <v>0</v>
      </c>
      <c r="J261" s="1887">
        <v>100</v>
      </c>
      <c r="K261" s="1888">
        <f>I261*(J261/100)</f>
        <v>0</v>
      </c>
      <c r="L261" s="1871"/>
    </row>
    <row r="262" spans="1:12" ht="15" customHeight="1" x14ac:dyDescent="0.3">
      <c r="A262" s="509"/>
      <c r="B262" s="607"/>
      <c r="C262" s="607"/>
      <c r="D262" s="1904" t="s">
        <v>2421</v>
      </c>
      <c r="E262" s="2299" t="s">
        <v>2434</v>
      </c>
      <c r="F262" s="2300"/>
      <c r="G262" s="1943"/>
      <c r="H262" s="1943"/>
      <c r="I262" s="1897">
        <f>G262-H262</f>
        <v>0</v>
      </c>
      <c r="J262" s="1887">
        <v>150</v>
      </c>
      <c r="K262" s="1888">
        <f>I262*(J262/100)</f>
        <v>0</v>
      </c>
      <c r="L262" s="1871"/>
    </row>
    <row r="263" spans="1:12" ht="15" customHeight="1" x14ac:dyDescent="0.3">
      <c r="A263" s="509"/>
      <c r="B263" s="607"/>
      <c r="C263" s="607"/>
      <c r="D263" s="1889"/>
      <c r="E263" s="1880"/>
      <c r="F263" s="1880"/>
      <c r="G263" s="1881"/>
      <c r="H263" s="1881"/>
      <c r="I263" s="1881"/>
      <c r="J263" s="1887"/>
      <c r="K263" s="1899"/>
      <c r="L263" s="1871"/>
    </row>
    <row r="264" spans="1:12" ht="15" customHeight="1" x14ac:dyDescent="0.3">
      <c r="A264" s="509"/>
      <c r="B264" s="607"/>
      <c r="C264" s="607"/>
      <c r="D264" s="1904">
        <v>16</v>
      </c>
      <c r="E264" s="2303" t="s">
        <v>2422</v>
      </c>
      <c r="F264" s="2304"/>
      <c r="G264" s="2098">
        <f>SUM(G266:G272)</f>
        <v>0</v>
      </c>
      <c r="H264" s="2098">
        <f>SUM(H266:H271)</f>
        <v>0</v>
      </c>
      <c r="I264" s="2098">
        <f>SUM(I266:I272)</f>
        <v>0</v>
      </c>
      <c r="J264" s="2099"/>
      <c r="K264" s="2069">
        <f>SUM(K266:K272)</f>
        <v>0</v>
      </c>
      <c r="L264" s="1871"/>
    </row>
    <row r="265" spans="1:12" ht="15" customHeight="1" x14ac:dyDescent="0.3">
      <c r="A265" s="509"/>
      <c r="B265" s="607"/>
      <c r="C265" s="607"/>
      <c r="D265" s="1908"/>
      <c r="E265" s="1873"/>
      <c r="F265" s="1880"/>
      <c r="G265" s="1881"/>
      <c r="H265" s="1881"/>
      <c r="I265" s="1881"/>
      <c r="J265" s="1887"/>
      <c r="K265" s="1899"/>
      <c r="L265" s="1871"/>
    </row>
    <row r="266" spans="1:12" ht="15" customHeight="1" x14ac:dyDescent="0.3">
      <c r="A266" s="509"/>
      <c r="B266" s="607"/>
      <c r="C266" s="607"/>
      <c r="D266" s="1904">
        <v>16.100000000000001</v>
      </c>
      <c r="E266" s="2299" t="s">
        <v>2423</v>
      </c>
      <c r="F266" s="2300"/>
      <c r="G266" s="1943"/>
      <c r="H266" s="1943"/>
      <c r="I266" s="1897">
        <f t="shared" ref="I266:I271" si="22">G266-H266</f>
        <v>0</v>
      </c>
      <c r="J266" s="1887">
        <v>100</v>
      </c>
      <c r="K266" s="1888">
        <f t="shared" ref="K266:K271" si="23">I266*(J266/100)</f>
        <v>0</v>
      </c>
      <c r="L266" s="1871"/>
    </row>
    <row r="267" spans="1:12" ht="42" customHeight="1" x14ac:dyDescent="0.3">
      <c r="A267" s="509"/>
      <c r="B267" s="607"/>
      <c r="C267" s="607"/>
      <c r="D267" s="1904">
        <v>16.2</v>
      </c>
      <c r="E267" s="2299" t="s">
        <v>2424</v>
      </c>
      <c r="F267" s="2300"/>
      <c r="G267" s="1943"/>
      <c r="H267" s="1943"/>
      <c r="I267" s="1897">
        <f t="shared" si="22"/>
        <v>0</v>
      </c>
      <c r="J267" s="1887">
        <v>100</v>
      </c>
      <c r="K267" s="1888">
        <f t="shared" si="23"/>
        <v>0</v>
      </c>
      <c r="L267" s="1871"/>
    </row>
    <row r="268" spans="1:12" ht="30" customHeight="1" x14ac:dyDescent="0.3">
      <c r="A268" s="509"/>
      <c r="B268" s="607"/>
      <c r="C268" s="607"/>
      <c r="D268" s="1904">
        <v>16.3</v>
      </c>
      <c r="E268" s="2299" t="s">
        <v>2425</v>
      </c>
      <c r="F268" s="2300"/>
      <c r="G268" s="1943"/>
      <c r="H268" s="1943"/>
      <c r="I268" s="1897">
        <f t="shared" si="22"/>
        <v>0</v>
      </c>
      <c r="J268" s="1887">
        <v>100</v>
      </c>
      <c r="K268" s="1888">
        <f t="shared" si="23"/>
        <v>0</v>
      </c>
      <c r="L268" s="1871"/>
    </row>
    <row r="269" spans="1:12" ht="28.95" customHeight="1" x14ac:dyDescent="0.3">
      <c r="A269" s="509"/>
      <c r="B269" s="607"/>
      <c r="C269" s="607"/>
      <c r="D269" s="1904">
        <v>16.399999999999999</v>
      </c>
      <c r="E269" s="2299" t="s">
        <v>2426</v>
      </c>
      <c r="F269" s="2300"/>
      <c r="G269" s="1943"/>
      <c r="H269" s="1943"/>
      <c r="I269" s="1897">
        <f t="shared" si="22"/>
        <v>0</v>
      </c>
      <c r="J269" s="1887">
        <v>100</v>
      </c>
      <c r="K269" s="1888">
        <f t="shared" si="23"/>
        <v>0</v>
      </c>
      <c r="L269" s="1871"/>
    </row>
    <row r="270" spans="1:12" ht="15" customHeight="1" x14ac:dyDescent="0.3">
      <c r="A270" s="509"/>
      <c r="B270" s="607"/>
      <c r="C270" s="607"/>
      <c r="D270" s="1904">
        <v>16.5</v>
      </c>
      <c r="E270" s="2299" t="s">
        <v>2427</v>
      </c>
      <c r="F270" s="2300"/>
      <c r="G270" s="1943"/>
      <c r="H270" s="1943"/>
      <c r="I270" s="1897">
        <f t="shared" si="22"/>
        <v>0</v>
      </c>
      <c r="J270" s="1887">
        <v>150</v>
      </c>
      <c r="K270" s="1888">
        <f t="shared" si="23"/>
        <v>0</v>
      </c>
      <c r="L270" s="1871"/>
    </row>
    <row r="271" spans="1:12" ht="22.95" customHeight="1" x14ac:dyDescent="0.3">
      <c r="A271" s="509"/>
      <c r="B271" s="607"/>
      <c r="C271" s="607"/>
      <c r="D271" s="1904">
        <v>16.600000000000001</v>
      </c>
      <c r="E271" s="2301" t="s">
        <v>2428</v>
      </c>
      <c r="F271" s="2302"/>
      <c r="G271" s="1943"/>
      <c r="H271" s="1943"/>
      <c r="I271" s="1897">
        <f t="shared" si="22"/>
        <v>0</v>
      </c>
      <c r="J271" s="1887">
        <v>100</v>
      </c>
      <c r="K271" s="1888">
        <f t="shared" si="23"/>
        <v>0</v>
      </c>
      <c r="L271" s="1871"/>
    </row>
    <row r="272" spans="1:12" ht="15" customHeight="1" x14ac:dyDescent="0.3">
      <c r="A272" s="509"/>
      <c r="B272" s="607"/>
      <c r="C272" s="607"/>
      <c r="D272" s="1904">
        <v>16.7</v>
      </c>
      <c r="E272" s="2297" t="s">
        <v>2550</v>
      </c>
      <c r="F272" s="2298"/>
      <c r="G272" s="1943"/>
      <c r="H272" s="1943"/>
      <c r="I272" s="1897">
        <f t="shared" ref="I272" si="24">G272-H272</f>
        <v>0</v>
      </c>
      <c r="J272" s="1887" t="s">
        <v>2406</v>
      </c>
      <c r="K272" s="1888">
        <f>IF(I272&lt;&gt;0,0,0)</f>
        <v>0</v>
      </c>
      <c r="L272" s="1871"/>
    </row>
    <row r="273" spans="1:12" ht="15" customHeight="1" x14ac:dyDescent="0.3">
      <c r="A273" s="509"/>
      <c r="B273" s="607"/>
      <c r="C273" s="607"/>
      <c r="D273" s="1920"/>
      <c r="E273" s="458"/>
      <c r="F273" s="458"/>
      <c r="G273" s="1921"/>
      <c r="H273" s="1921"/>
      <c r="I273" s="1921"/>
      <c r="J273" s="1922"/>
      <c r="K273" s="2074"/>
      <c r="L273" s="1871"/>
    </row>
    <row r="274" spans="1:12" ht="15" customHeight="1" x14ac:dyDescent="0.3">
      <c r="A274" s="509"/>
      <c r="B274" s="607"/>
      <c r="C274" s="607"/>
      <c r="D274" s="1904">
        <v>17</v>
      </c>
      <c r="E274" s="2303" t="s">
        <v>2429</v>
      </c>
      <c r="F274" s="2304"/>
      <c r="G274" s="2075">
        <f>SUM(G127,G136,G147,G159,G171,G182,G204,G213,G217,G219,G226,G235,G241,G248,G252,G264)</f>
        <v>0</v>
      </c>
      <c r="H274" s="1923"/>
      <c r="I274" s="1923"/>
      <c r="J274" s="1924"/>
      <c r="K274" s="1925">
        <f>ROUND(K127+K136+K147+K159+K171+K182+K204+K213+K217+K219+K226+K235+K241+K248+K252+K264,0)</f>
        <v>0</v>
      </c>
      <c r="L274" s="1871"/>
    </row>
    <row r="275" spans="1:12" ht="15" customHeight="1" thickBot="1" x14ac:dyDescent="0.35">
      <c r="A275" s="509"/>
      <c r="B275" s="607"/>
      <c r="C275" s="608"/>
      <c r="D275" s="1926"/>
      <c r="E275" s="606"/>
      <c r="F275" s="606"/>
      <c r="G275" s="1927"/>
      <c r="H275" s="1927"/>
      <c r="I275" s="1927"/>
      <c r="J275" s="606"/>
      <c r="K275" s="1928"/>
      <c r="L275" s="581"/>
    </row>
    <row r="277" spans="1:12" x14ac:dyDescent="0.3">
      <c r="D277" s="2076" t="s">
        <v>2534</v>
      </c>
      <c r="E277" s="2077"/>
      <c r="F277" s="2077"/>
      <c r="G277" s="2078">
        <f>Form2!N84-'CR - ON Balance Sheet'!G274</f>
        <v>0</v>
      </c>
    </row>
  </sheetData>
  <sheetProtection password="C4B6" sheet="1" selectLockedCells="1"/>
  <mergeCells count="82">
    <mergeCell ref="D123:K123"/>
    <mergeCell ref="D124:D125"/>
    <mergeCell ref="E124:F125"/>
    <mergeCell ref="G124:G125"/>
    <mergeCell ref="H124:H125"/>
    <mergeCell ref="I124:I125"/>
    <mergeCell ref="J124:J125"/>
    <mergeCell ref="K124:K125"/>
    <mergeCell ref="E147:F147"/>
    <mergeCell ref="E127:F127"/>
    <mergeCell ref="E129:F129"/>
    <mergeCell ref="E130:F130"/>
    <mergeCell ref="E131:F131"/>
    <mergeCell ref="E132:F132"/>
    <mergeCell ref="E133:F133"/>
    <mergeCell ref="E134:F134"/>
    <mergeCell ref="E136:F136"/>
    <mergeCell ref="E138:F138"/>
    <mergeCell ref="E139:F139"/>
    <mergeCell ref="E140:E145"/>
    <mergeCell ref="E175:E180"/>
    <mergeCell ref="E149:F149"/>
    <mergeCell ref="E150:F150"/>
    <mergeCell ref="E152:E157"/>
    <mergeCell ref="E159:F159"/>
    <mergeCell ref="E161:F161"/>
    <mergeCell ref="E162:F162"/>
    <mergeCell ref="E163:E168"/>
    <mergeCell ref="E169:F169"/>
    <mergeCell ref="E171:F171"/>
    <mergeCell ref="E173:F173"/>
    <mergeCell ref="E174:F174"/>
    <mergeCell ref="E151:F151"/>
    <mergeCell ref="E182:F182"/>
    <mergeCell ref="E184:F184"/>
    <mergeCell ref="E185:E190"/>
    <mergeCell ref="E192:F192"/>
    <mergeCell ref="E196:F196"/>
    <mergeCell ref="E197:E202"/>
    <mergeCell ref="E204:F204"/>
    <mergeCell ref="E206:E211"/>
    <mergeCell ref="E213:F213"/>
    <mergeCell ref="E217:F217"/>
    <mergeCell ref="E239:F239"/>
    <mergeCell ref="E219:F219"/>
    <mergeCell ref="E220:F220"/>
    <mergeCell ref="E221:F221"/>
    <mergeCell ref="E222:F222"/>
    <mergeCell ref="E223:F223"/>
    <mergeCell ref="E224:F224"/>
    <mergeCell ref="E226:F226"/>
    <mergeCell ref="E228:E233"/>
    <mergeCell ref="E235:F235"/>
    <mergeCell ref="E237:F237"/>
    <mergeCell ref="E238:F238"/>
    <mergeCell ref="E256:F256"/>
    <mergeCell ref="E241:F241"/>
    <mergeCell ref="E243:F243"/>
    <mergeCell ref="E244:F244"/>
    <mergeCell ref="E245:F245"/>
    <mergeCell ref="E246:F246"/>
    <mergeCell ref="E248:F248"/>
    <mergeCell ref="E250:F250"/>
    <mergeCell ref="E252:F252"/>
    <mergeCell ref="E254:F254"/>
    <mergeCell ref="E255:F255"/>
    <mergeCell ref="E272:F272"/>
    <mergeCell ref="E270:F270"/>
    <mergeCell ref="E271:F271"/>
    <mergeCell ref="E274:F274"/>
    <mergeCell ref="E193:F193"/>
    <mergeCell ref="E215:F215"/>
    <mergeCell ref="E262:F262"/>
    <mergeCell ref="E264:F264"/>
    <mergeCell ref="E266:F266"/>
    <mergeCell ref="E267:F267"/>
    <mergeCell ref="E268:F268"/>
    <mergeCell ref="E269:F269"/>
    <mergeCell ref="E257:F257"/>
    <mergeCell ref="E258:F258"/>
    <mergeCell ref="E260:F260"/>
    <mergeCell ref="E261:F261"/>
  </mergeCells>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pageSetUpPr fitToPage="1"/>
  </sheetPr>
  <dimension ref="A1:M179"/>
  <sheetViews>
    <sheetView workbookViewId="0">
      <selection activeCell="F3" sqref="F3"/>
    </sheetView>
  </sheetViews>
  <sheetFormatPr defaultRowHeight="14.4" x14ac:dyDescent="0.3"/>
  <cols>
    <col min="1" max="1" width="2.6640625" customWidth="1"/>
    <col min="2" max="2" width="5.6640625" customWidth="1"/>
    <col min="3" max="3" width="3.6640625" customWidth="1"/>
    <col min="4" max="4" width="5.6640625" customWidth="1"/>
    <col min="5" max="5" width="20.6640625" customWidth="1"/>
    <col min="6" max="6" width="40.6640625" customWidth="1"/>
    <col min="7" max="7" width="15.6640625" customWidth="1"/>
    <col min="8" max="12" width="12.6640625" customWidth="1"/>
    <col min="13" max="13" width="2.6640625" customWidth="1"/>
  </cols>
  <sheetData>
    <row r="1" spans="1:13" ht="15" customHeight="1" x14ac:dyDescent="0.25">
      <c r="A1" s="508"/>
      <c r="B1" s="237"/>
      <c r="C1" s="237"/>
      <c r="D1" s="237"/>
      <c r="E1" s="237"/>
      <c r="F1" s="237"/>
      <c r="G1" s="237"/>
      <c r="H1" s="237"/>
      <c r="I1" s="237"/>
      <c r="J1" s="237"/>
      <c r="K1" s="237"/>
      <c r="L1" s="237"/>
      <c r="M1" s="238"/>
    </row>
    <row r="2" spans="1:13" ht="15" customHeight="1" x14ac:dyDescent="0.25">
      <c r="A2" s="509"/>
      <c r="B2" s="1948"/>
      <c r="C2" s="1948"/>
      <c r="D2" s="1948"/>
      <c r="E2" s="1948"/>
      <c r="F2" s="2062" t="s">
        <v>1654</v>
      </c>
      <c r="G2" s="2062"/>
      <c r="H2" s="2062"/>
      <c r="I2" s="605"/>
      <c r="J2" s="605"/>
      <c r="K2" s="605"/>
      <c r="L2" s="605"/>
      <c r="M2" s="579"/>
    </row>
    <row r="3" spans="1:13" ht="15" customHeight="1" x14ac:dyDescent="0.25">
      <c r="A3" s="509"/>
      <c r="B3" s="622"/>
      <c r="C3" s="622"/>
      <c r="D3" s="622"/>
      <c r="E3" s="622"/>
      <c r="F3" s="2063"/>
      <c r="G3" s="2063"/>
      <c r="H3" s="2063"/>
      <c r="I3" s="600"/>
      <c r="J3" s="600"/>
      <c r="K3" s="600"/>
      <c r="L3" s="600"/>
      <c r="M3" s="579"/>
    </row>
    <row r="4" spans="1:13" ht="30" customHeight="1" x14ac:dyDescent="0.25">
      <c r="A4" s="509"/>
      <c r="B4" s="2397" t="s">
        <v>1943</v>
      </c>
      <c r="C4" s="2398"/>
      <c r="D4" s="2398"/>
      <c r="E4" s="2398"/>
      <c r="F4" s="2398"/>
      <c r="G4" s="2398"/>
      <c r="H4" s="2399"/>
      <c r="I4" s="626"/>
      <c r="J4" s="626"/>
      <c r="K4" s="626"/>
      <c r="L4" s="626"/>
      <c r="M4" s="579"/>
    </row>
    <row r="5" spans="1:13" ht="19.95" customHeight="1" x14ac:dyDescent="0.25">
      <c r="A5" s="509"/>
      <c r="B5" s="1400" t="s">
        <v>1655</v>
      </c>
      <c r="C5" s="2397" t="s">
        <v>1944</v>
      </c>
      <c r="D5" s="2398"/>
      <c r="E5" s="2398"/>
      <c r="F5" s="2398"/>
      <c r="G5" s="2398"/>
      <c r="H5" s="1401" t="s">
        <v>1713</v>
      </c>
      <c r="I5" s="600"/>
      <c r="J5" s="600"/>
      <c r="K5" s="600"/>
      <c r="L5" s="600"/>
      <c r="M5" s="579"/>
    </row>
    <row r="6" spans="1:13" ht="15" customHeight="1" x14ac:dyDescent="0.25">
      <c r="A6" s="509"/>
      <c r="B6" s="1159">
        <v>6.1</v>
      </c>
      <c r="C6" s="2350" t="s">
        <v>1720</v>
      </c>
      <c r="D6" s="2351"/>
      <c r="E6" s="2351"/>
      <c r="F6" s="2351"/>
      <c r="G6" s="2352"/>
      <c r="H6" s="724"/>
      <c r="I6" s="600"/>
      <c r="J6" s="600"/>
      <c r="K6" s="600"/>
      <c r="L6" s="600"/>
      <c r="M6" s="579"/>
    </row>
    <row r="7" spans="1:13" ht="15" customHeight="1" x14ac:dyDescent="0.25">
      <c r="A7" s="509"/>
      <c r="B7" s="1159">
        <v>6.2</v>
      </c>
      <c r="C7" s="2350" t="s">
        <v>1721</v>
      </c>
      <c r="D7" s="2351"/>
      <c r="E7" s="2351"/>
      <c r="F7" s="2351"/>
      <c r="G7" s="2352"/>
      <c r="H7" s="724"/>
      <c r="I7" s="600"/>
      <c r="J7" s="600"/>
      <c r="K7" s="600"/>
      <c r="L7" s="600"/>
      <c r="M7" s="579"/>
    </row>
    <row r="8" spans="1:13" ht="15" customHeight="1" x14ac:dyDescent="0.25">
      <c r="A8" s="509"/>
      <c r="B8" s="1159">
        <v>6.3</v>
      </c>
      <c r="C8" s="2350" t="s">
        <v>968</v>
      </c>
      <c r="D8" s="2351"/>
      <c r="E8" s="2351"/>
      <c r="F8" s="2351"/>
      <c r="G8" s="2352"/>
      <c r="H8" s="1566">
        <f>SUM(H9:H11)</f>
        <v>0</v>
      </c>
      <c r="I8" s="600"/>
      <c r="J8" s="600"/>
      <c r="K8" s="600"/>
      <c r="L8" s="600"/>
      <c r="M8" s="579"/>
    </row>
    <row r="9" spans="1:13" ht="15" customHeight="1" x14ac:dyDescent="0.25">
      <c r="A9" s="509"/>
      <c r="B9" s="1159"/>
      <c r="C9" s="2353" t="s">
        <v>1747</v>
      </c>
      <c r="D9" s="2354"/>
      <c r="E9" s="2354"/>
      <c r="F9" s="2354"/>
      <c r="G9" s="2355"/>
      <c r="H9" s="724"/>
      <c r="I9" s="600"/>
      <c r="J9" s="600"/>
      <c r="K9" s="600"/>
      <c r="L9" s="600"/>
      <c r="M9" s="579"/>
    </row>
    <row r="10" spans="1:13" ht="15" customHeight="1" x14ac:dyDescent="0.25">
      <c r="A10" s="509"/>
      <c r="B10" s="1159"/>
      <c r="C10" s="2350" t="s">
        <v>1748</v>
      </c>
      <c r="D10" s="2351"/>
      <c r="E10" s="2351"/>
      <c r="F10" s="2351"/>
      <c r="G10" s="2352"/>
      <c r="H10" s="724"/>
      <c r="I10" s="600"/>
      <c r="J10" s="600"/>
      <c r="K10" s="600"/>
      <c r="L10" s="600"/>
      <c r="M10" s="579"/>
    </row>
    <row r="11" spans="1:13" ht="15" customHeight="1" x14ac:dyDescent="0.3">
      <c r="A11" s="509"/>
      <c r="B11" s="1159"/>
      <c r="C11" s="2350" t="s">
        <v>1749</v>
      </c>
      <c r="D11" s="2351"/>
      <c r="E11" s="2351"/>
      <c r="F11" s="2351"/>
      <c r="G11" s="2352"/>
      <c r="H11" s="724"/>
      <c r="I11" s="600"/>
      <c r="J11" s="600"/>
      <c r="K11" s="600"/>
      <c r="L11" s="600"/>
      <c r="M11" s="579"/>
    </row>
    <row r="12" spans="1:13" ht="15" customHeight="1" x14ac:dyDescent="0.3">
      <c r="A12" s="509"/>
      <c r="B12" s="1159">
        <v>6.4</v>
      </c>
      <c r="C12" s="2350" t="s">
        <v>1719</v>
      </c>
      <c r="D12" s="2351"/>
      <c r="E12" s="2351"/>
      <c r="F12" s="2351"/>
      <c r="G12" s="2352"/>
      <c r="H12" s="724"/>
      <c r="I12" s="600"/>
      <c r="J12" s="600"/>
      <c r="K12" s="600"/>
      <c r="L12" s="600"/>
      <c r="M12" s="579"/>
    </row>
    <row r="13" spans="1:13" ht="15" customHeight="1" x14ac:dyDescent="0.25">
      <c r="A13" s="509"/>
      <c r="B13" s="1159">
        <v>6.5</v>
      </c>
      <c r="C13" s="2350" t="s">
        <v>1724</v>
      </c>
      <c r="D13" s="2351"/>
      <c r="E13" s="2351"/>
      <c r="F13" s="2351"/>
      <c r="G13" s="2352"/>
      <c r="H13" s="724"/>
      <c r="I13" s="600"/>
      <c r="J13" s="600"/>
      <c r="K13" s="600"/>
      <c r="L13" s="600"/>
      <c r="M13" s="579"/>
    </row>
    <row r="14" spans="1:13" ht="15" customHeight="1" x14ac:dyDescent="0.25">
      <c r="A14" s="509"/>
      <c r="B14" s="1159">
        <v>6.6</v>
      </c>
      <c r="C14" s="2409" t="s">
        <v>1656</v>
      </c>
      <c r="D14" s="2410"/>
      <c r="E14" s="2410"/>
      <c r="F14" s="2410"/>
      <c r="G14" s="2411"/>
      <c r="H14" s="1566">
        <f>SUM(H6+H7+H8+H12+H13)</f>
        <v>0</v>
      </c>
      <c r="I14" s="600"/>
      <c r="J14" s="600"/>
      <c r="K14" s="600"/>
      <c r="L14" s="600"/>
      <c r="M14" s="579"/>
    </row>
    <row r="15" spans="1:13" ht="15" customHeight="1" x14ac:dyDescent="0.25">
      <c r="A15" s="509"/>
      <c r="B15" s="1159">
        <v>6.7</v>
      </c>
      <c r="C15" s="2409" t="s">
        <v>1722</v>
      </c>
      <c r="D15" s="2410"/>
      <c r="E15" s="2410"/>
      <c r="F15" s="2410"/>
      <c r="G15" s="2411"/>
      <c r="H15" s="724"/>
      <c r="I15" s="600"/>
      <c r="J15" s="600"/>
      <c r="K15" s="600"/>
      <c r="L15" s="600"/>
      <c r="M15" s="579"/>
    </row>
    <row r="16" spans="1:13" ht="15" customHeight="1" x14ac:dyDescent="0.25">
      <c r="A16" s="509"/>
      <c r="B16" s="1159">
        <v>6.8</v>
      </c>
      <c r="C16" s="2377" t="s">
        <v>1723</v>
      </c>
      <c r="D16" s="2378"/>
      <c r="E16" s="2378"/>
      <c r="F16" s="2378"/>
      <c r="G16" s="2379"/>
      <c r="H16" s="722">
        <f>SUM(H14-H15)</f>
        <v>0</v>
      </c>
      <c r="I16" s="600"/>
      <c r="J16" s="600"/>
      <c r="K16" s="600"/>
      <c r="L16" s="600"/>
      <c r="M16" s="579"/>
    </row>
    <row r="17" spans="1:13" ht="15" customHeight="1" x14ac:dyDescent="0.25">
      <c r="A17" s="509"/>
      <c r="B17" s="1159"/>
      <c r="C17" s="584"/>
      <c r="D17" s="585"/>
      <c r="E17" s="585"/>
      <c r="F17" s="602"/>
      <c r="G17" s="484"/>
      <c r="H17" s="589"/>
      <c r="I17" s="600"/>
      <c r="J17" s="600"/>
      <c r="K17" s="600"/>
      <c r="L17" s="600"/>
      <c r="M17" s="579"/>
    </row>
    <row r="18" spans="1:13" ht="15" customHeight="1" x14ac:dyDescent="0.25">
      <c r="A18" s="509"/>
      <c r="B18" s="1159"/>
      <c r="C18" s="2377" t="s">
        <v>1945</v>
      </c>
      <c r="D18" s="2378"/>
      <c r="E18" s="2378"/>
      <c r="F18" s="2378"/>
      <c r="G18" s="2378"/>
      <c r="H18" s="1177"/>
      <c r="I18" s="600"/>
      <c r="J18" s="600"/>
      <c r="K18" s="600"/>
      <c r="L18" s="600"/>
      <c r="M18" s="579"/>
    </row>
    <row r="19" spans="1:13" ht="15" customHeight="1" x14ac:dyDescent="0.25">
      <c r="A19" s="509"/>
      <c r="B19" s="1159">
        <v>6.9</v>
      </c>
      <c r="C19" s="2350" t="s">
        <v>1718</v>
      </c>
      <c r="D19" s="2351"/>
      <c r="E19" s="2351"/>
      <c r="F19" s="2351"/>
      <c r="G19" s="2352"/>
      <c r="H19" s="724"/>
      <c r="I19" s="600"/>
      <c r="J19" s="600"/>
      <c r="K19" s="600"/>
      <c r="L19" s="600"/>
      <c r="M19" s="579"/>
    </row>
    <row r="20" spans="1:13" ht="15" customHeight="1" x14ac:dyDescent="0.25">
      <c r="A20" s="509"/>
      <c r="B20" s="1160">
        <v>6.1</v>
      </c>
      <c r="C20" s="2350" t="s">
        <v>1657</v>
      </c>
      <c r="D20" s="2351"/>
      <c r="E20" s="2351"/>
      <c r="F20" s="2351"/>
      <c r="G20" s="2352"/>
      <c r="H20" s="724"/>
      <c r="I20" s="600"/>
      <c r="J20" s="600"/>
      <c r="K20" s="600"/>
      <c r="L20" s="600"/>
      <c r="M20" s="579"/>
    </row>
    <row r="21" spans="1:13" ht="15" customHeight="1" x14ac:dyDescent="0.25">
      <c r="A21" s="509"/>
      <c r="B21" s="1160">
        <v>6.11</v>
      </c>
      <c r="C21" s="2350" t="s">
        <v>1200</v>
      </c>
      <c r="D21" s="2351"/>
      <c r="E21" s="2351"/>
      <c r="F21" s="2351"/>
      <c r="G21" s="2352"/>
      <c r="H21" s="1566">
        <f>'Form 1'!N66</f>
        <v>0</v>
      </c>
      <c r="I21" s="600"/>
      <c r="J21" s="600"/>
      <c r="K21" s="600"/>
      <c r="L21" s="600"/>
      <c r="M21" s="579"/>
    </row>
    <row r="22" spans="1:13" ht="15" customHeight="1" x14ac:dyDescent="0.25">
      <c r="A22" s="509"/>
      <c r="B22" s="1159">
        <v>6.12</v>
      </c>
      <c r="C22" s="2350" t="s">
        <v>1717</v>
      </c>
      <c r="D22" s="2351"/>
      <c r="E22" s="2351"/>
      <c r="F22" s="2351"/>
      <c r="G22" s="2352"/>
      <c r="H22" s="1566">
        <f>'Form 1'!N58</f>
        <v>0</v>
      </c>
      <c r="I22" s="600"/>
      <c r="J22" s="600"/>
      <c r="K22" s="600"/>
      <c r="L22" s="600"/>
      <c r="M22" s="579"/>
    </row>
    <row r="23" spans="1:13" ht="15" customHeight="1" x14ac:dyDescent="0.3">
      <c r="A23" s="509"/>
      <c r="B23" s="1159">
        <v>6.13</v>
      </c>
      <c r="C23" s="2350" t="s">
        <v>1716</v>
      </c>
      <c r="D23" s="2351"/>
      <c r="E23" s="2351"/>
      <c r="F23" s="2351"/>
      <c r="G23" s="2352"/>
      <c r="H23" s="1566">
        <f>'Form 1'!N59</f>
        <v>0</v>
      </c>
      <c r="I23" s="600"/>
      <c r="J23" s="600"/>
      <c r="K23" s="600"/>
      <c r="L23" s="600"/>
      <c r="M23" s="579"/>
    </row>
    <row r="24" spans="1:13" ht="15" customHeight="1" x14ac:dyDescent="0.3">
      <c r="A24" s="509"/>
      <c r="B24" s="1159">
        <v>6.14</v>
      </c>
      <c r="C24" s="2350" t="s">
        <v>1715</v>
      </c>
      <c r="D24" s="2351"/>
      <c r="E24" s="2351"/>
      <c r="F24" s="2351"/>
      <c r="G24" s="2352"/>
      <c r="H24" s="724"/>
      <c r="I24" s="600"/>
      <c r="J24" s="600"/>
      <c r="K24" s="600"/>
      <c r="L24" s="600"/>
      <c r="M24" s="579"/>
    </row>
    <row r="25" spans="1:13" ht="15" customHeight="1" x14ac:dyDescent="0.3">
      <c r="A25" s="509"/>
      <c r="B25" s="1159"/>
      <c r="C25" s="584"/>
      <c r="D25" s="585"/>
      <c r="E25" s="585"/>
      <c r="F25" s="602"/>
      <c r="G25" s="484"/>
      <c r="H25" s="1222"/>
      <c r="I25" s="600"/>
      <c r="J25" s="600"/>
      <c r="K25" s="600"/>
      <c r="L25" s="600"/>
      <c r="M25" s="579"/>
    </row>
    <row r="26" spans="1:13" ht="15" customHeight="1" x14ac:dyDescent="0.3">
      <c r="A26" s="509"/>
      <c r="B26" s="1159"/>
      <c r="C26" s="2377" t="s">
        <v>1946</v>
      </c>
      <c r="D26" s="2378"/>
      <c r="E26" s="2378"/>
      <c r="F26" s="2378"/>
      <c r="G26" s="2378"/>
      <c r="H26" s="1177"/>
      <c r="I26" s="600"/>
      <c r="J26" s="600"/>
      <c r="K26" s="600"/>
      <c r="L26" s="600"/>
      <c r="M26" s="579"/>
    </row>
    <row r="27" spans="1:13" ht="15" customHeight="1" x14ac:dyDescent="0.3">
      <c r="A27" s="509"/>
      <c r="B27" s="1159">
        <v>6.15</v>
      </c>
      <c r="C27" s="2350" t="s">
        <v>1730</v>
      </c>
      <c r="D27" s="2351"/>
      <c r="E27" s="2351"/>
      <c r="F27" s="2351"/>
      <c r="G27" s="2352"/>
      <c r="H27" s="1566">
        <f>IF((1.25%*G169)&lt;H21, H21-( 1.25% *G169),0)</f>
        <v>0</v>
      </c>
      <c r="I27" s="600"/>
      <c r="J27" s="600"/>
      <c r="K27" s="600"/>
      <c r="L27" s="600"/>
      <c r="M27" s="579"/>
    </row>
    <row r="28" spans="1:13" ht="15" customHeight="1" x14ac:dyDescent="0.3">
      <c r="A28" s="509"/>
      <c r="B28" s="1159">
        <v>6.16</v>
      </c>
      <c r="C28" s="2350" t="s">
        <v>1729</v>
      </c>
      <c r="D28" s="2351"/>
      <c r="E28" s="2351"/>
      <c r="F28" s="2351"/>
      <c r="G28" s="2352"/>
      <c r="H28" s="1566">
        <f>IF(H23&gt; (0.5 * H16),H23-(0.5 * H16),0)</f>
        <v>0</v>
      </c>
      <c r="I28" s="600"/>
      <c r="J28" s="600"/>
      <c r="K28" s="600"/>
      <c r="L28" s="600"/>
      <c r="M28" s="579"/>
    </row>
    <row r="29" spans="1:13" ht="15" customHeight="1" x14ac:dyDescent="0.3">
      <c r="A29" s="509"/>
      <c r="B29" s="1159">
        <v>6.17</v>
      </c>
      <c r="C29" s="2350" t="s">
        <v>1728</v>
      </c>
      <c r="D29" s="2351"/>
      <c r="E29" s="2351"/>
      <c r="F29" s="2351"/>
      <c r="G29" s="2352"/>
      <c r="H29" s="724"/>
      <c r="I29" s="600"/>
      <c r="J29" s="600"/>
      <c r="K29" s="600"/>
      <c r="L29" s="600"/>
      <c r="M29" s="579"/>
    </row>
    <row r="30" spans="1:13" ht="15" customHeight="1" x14ac:dyDescent="0.3">
      <c r="A30" s="509"/>
      <c r="B30" s="1159">
        <v>6.18</v>
      </c>
      <c r="C30" s="2350" t="s">
        <v>1727</v>
      </c>
      <c r="D30" s="2351"/>
      <c r="E30" s="2351"/>
      <c r="F30" s="2351"/>
      <c r="G30" s="2352"/>
      <c r="H30" s="1566">
        <f>SUM(H19:H24)-SUM(H27:H29)</f>
        <v>0</v>
      </c>
      <c r="I30" s="600"/>
      <c r="J30" s="600"/>
      <c r="K30" s="600"/>
      <c r="L30" s="600"/>
      <c r="M30" s="579"/>
    </row>
    <row r="31" spans="1:13" ht="15" customHeight="1" x14ac:dyDescent="0.3">
      <c r="A31" s="509"/>
      <c r="B31" s="1159">
        <v>6.19</v>
      </c>
      <c r="C31" s="2350" t="s">
        <v>1726</v>
      </c>
      <c r="D31" s="2351"/>
      <c r="E31" s="2351"/>
      <c r="F31" s="2351"/>
      <c r="G31" s="2352"/>
      <c r="H31" s="1566">
        <f xml:space="preserve"> IF(H30&gt;H16, ABS(H16 - H30), 0)</f>
        <v>0</v>
      </c>
      <c r="I31" s="600"/>
      <c r="J31" s="600"/>
      <c r="K31" s="600"/>
      <c r="L31" s="600"/>
      <c r="M31" s="579"/>
    </row>
    <row r="32" spans="1:13" ht="15" customHeight="1" x14ac:dyDescent="0.3">
      <c r="A32" s="509"/>
      <c r="B32" s="1160">
        <v>6.2</v>
      </c>
      <c r="C32" s="2377" t="s">
        <v>1725</v>
      </c>
      <c r="D32" s="2378"/>
      <c r="E32" s="2378"/>
      <c r="F32" s="2378"/>
      <c r="G32" s="2379"/>
      <c r="H32" s="722">
        <f>SUM(H30-H31)</f>
        <v>0</v>
      </c>
      <c r="I32" s="2406" t="s">
        <v>947</v>
      </c>
      <c r="J32" s="2407"/>
      <c r="K32" s="2407"/>
      <c r="L32" s="600"/>
      <c r="M32" s="579"/>
    </row>
    <row r="33" spans="1:13" ht="15" customHeight="1" x14ac:dyDescent="0.3">
      <c r="A33" s="509"/>
      <c r="B33" s="1159"/>
      <c r="C33" s="584"/>
      <c r="D33" s="585"/>
      <c r="E33" s="585"/>
      <c r="F33" s="602"/>
      <c r="G33" s="484"/>
      <c r="H33" s="590"/>
      <c r="I33" s="600"/>
      <c r="J33" s="600"/>
      <c r="K33" s="600"/>
      <c r="L33" s="600"/>
      <c r="M33" s="579"/>
    </row>
    <row r="34" spans="1:13" ht="15" customHeight="1" x14ac:dyDescent="0.3">
      <c r="A34" s="509"/>
      <c r="B34" s="1159">
        <v>6.21</v>
      </c>
      <c r="C34" s="2377" t="s">
        <v>1948</v>
      </c>
      <c r="D34" s="2378"/>
      <c r="E34" s="2378"/>
      <c r="F34" s="2378"/>
      <c r="G34" s="2379"/>
      <c r="H34" s="722">
        <f>H16 + H32</f>
        <v>0</v>
      </c>
      <c r="I34" s="600"/>
      <c r="J34" s="600"/>
      <c r="K34" s="600"/>
      <c r="L34" s="600"/>
      <c r="M34" s="579"/>
    </row>
    <row r="35" spans="1:13" ht="15" customHeight="1" x14ac:dyDescent="0.3">
      <c r="A35" s="509"/>
      <c r="B35" s="1159"/>
      <c r="C35" s="588"/>
      <c r="D35" s="585"/>
      <c r="E35" s="585"/>
      <c r="F35" s="602"/>
      <c r="G35" s="484"/>
      <c r="H35" s="1404"/>
      <c r="I35" s="600"/>
      <c r="J35" s="600"/>
      <c r="K35" s="600"/>
      <c r="L35" s="600"/>
      <c r="M35" s="579"/>
    </row>
    <row r="36" spans="1:13" ht="15" customHeight="1" x14ac:dyDescent="0.3">
      <c r="A36" s="509"/>
      <c r="B36" s="1159"/>
      <c r="C36" s="2400" t="s">
        <v>1947</v>
      </c>
      <c r="D36" s="2401"/>
      <c r="E36" s="2401"/>
      <c r="F36" s="2401"/>
      <c r="G36" s="2401"/>
      <c r="H36" s="1405"/>
      <c r="I36" s="483"/>
      <c r="J36" s="600"/>
      <c r="K36" s="600"/>
      <c r="L36" s="600"/>
      <c r="M36" s="579"/>
    </row>
    <row r="37" spans="1:13" ht="15" customHeight="1" x14ac:dyDescent="0.3">
      <c r="A37" s="509"/>
      <c r="B37" s="1161">
        <v>6.22</v>
      </c>
      <c r="C37" s="2388" t="s">
        <v>1750</v>
      </c>
      <c r="D37" s="2408"/>
      <c r="E37" s="2408"/>
      <c r="F37" s="2408"/>
      <c r="G37" s="2408"/>
      <c r="H37" s="724"/>
      <c r="I37" s="600"/>
      <c r="J37" s="600"/>
      <c r="K37" s="600"/>
      <c r="L37" s="600"/>
      <c r="M37" s="579"/>
    </row>
    <row r="38" spans="1:13" ht="15" customHeight="1" x14ac:dyDescent="0.3">
      <c r="A38" s="509"/>
      <c r="B38" s="1161"/>
      <c r="C38" s="2386" t="s">
        <v>1754</v>
      </c>
      <c r="D38" s="2387"/>
      <c r="E38" s="2387"/>
      <c r="F38" s="2387"/>
      <c r="G38" s="2387"/>
      <c r="H38" s="1695"/>
      <c r="I38" s="600"/>
      <c r="J38" s="600"/>
      <c r="K38" s="600"/>
      <c r="L38" s="600"/>
      <c r="M38" s="579"/>
    </row>
    <row r="39" spans="1:13" ht="15" customHeight="1" x14ac:dyDescent="0.3">
      <c r="A39" s="509"/>
      <c r="B39" s="1159"/>
      <c r="C39" s="584"/>
      <c r="D39" s="585"/>
      <c r="E39" s="585"/>
      <c r="F39" s="602"/>
      <c r="G39" s="484"/>
      <c r="H39" s="1697"/>
      <c r="I39" s="600"/>
      <c r="J39" s="600"/>
      <c r="K39" s="600"/>
      <c r="L39" s="600"/>
      <c r="M39" s="579"/>
    </row>
    <row r="40" spans="1:13" ht="15" customHeight="1" x14ac:dyDescent="0.3">
      <c r="A40" s="509"/>
      <c r="B40" s="1161">
        <v>6.23</v>
      </c>
      <c r="C40" s="2388" t="s">
        <v>1751</v>
      </c>
      <c r="D40" s="2389"/>
      <c r="E40" s="2389"/>
      <c r="F40" s="2389"/>
      <c r="G40" s="2389"/>
      <c r="H40" s="724"/>
      <c r="I40" s="600"/>
      <c r="J40" s="600"/>
      <c r="K40" s="600"/>
      <c r="L40" s="600"/>
      <c r="M40" s="579"/>
    </row>
    <row r="41" spans="1:13" ht="15" customHeight="1" x14ac:dyDescent="0.3">
      <c r="A41" s="509"/>
      <c r="B41" s="1161"/>
      <c r="C41" s="2386" t="s">
        <v>1753</v>
      </c>
      <c r="D41" s="2387"/>
      <c r="E41" s="2387"/>
      <c r="F41" s="2387"/>
      <c r="G41" s="2387"/>
      <c r="H41" s="1696"/>
      <c r="I41" s="600"/>
      <c r="J41" s="600"/>
      <c r="K41" s="600"/>
      <c r="L41" s="600"/>
      <c r="M41" s="579"/>
    </row>
    <row r="42" spans="1:13" ht="15" customHeight="1" x14ac:dyDescent="0.3">
      <c r="A42" s="509"/>
      <c r="B42" s="1159"/>
      <c r="C42" s="584"/>
      <c r="D42" s="585"/>
      <c r="E42" s="585"/>
      <c r="F42" s="602"/>
      <c r="G42" s="484"/>
      <c r="H42" s="1698"/>
      <c r="I42" s="600"/>
      <c r="J42" s="600"/>
      <c r="K42" s="600"/>
      <c r="L42" s="600"/>
      <c r="M42" s="579"/>
    </row>
    <row r="43" spans="1:13" ht="15" customHeight="1" x14ac:dyDescent="0.3">
      <c r="A43" s="509"/>
      <c r="B43" s="1159">
        <v>6.24</v>
      </c>
      <c r="C43" s="2388" t="s">
        <v>1658</v>
      </c>
      <c r="D43" s="2389"/>
      <c r="E43" s="2389"/>
      <c r="F43" s="2389"/>
      <c r="G43" s="2389"/>
      <c r="H43" s="724"/>
      <c r="I43" s="600"/>
      <c r="J43" s="600"/>
      <c r="K43" s="600"/>
      <c r="L43" s="600"/>
      <c r="M43" s="579"/>
    </row>
    <row r="44" spans="1:13" ht="15" customHeight="1" x14ac:dyDescent="0.3">
      <c r="A44" s="509"/>
      <c r="B44" s="1159"/>
      <c r="C44" s="2386" t="s">
        <v>1752</v>
      </c>
      <c r="D44" s="2387"/>
      <c r="E44" s="2387"/>
      <c r="F44" s="2387"/>
      <c r="G44" s="2387"/>
      <c r="H44" s="1696"/>
      <c r="I44" s="600"/>
      <c r="J44" s="600"/>
      <c r="K44" s="600"/>
      <c r="L44" s="600"/>
      <c r="M44" s="579"/>
    </row>
    <row r="45" spans="1:13" ht="15" customHeight="1" x14ac:dyDescent="0.3">
      <c r="A45" s="509"/>
      <c r="B45" s="1159"/>
      <c r="C45" s="584"/>
      <c r="D45" s="585"/>
      <c r="E45" s="585"/>
      <c r="F45" s="602"/>
      <c r="G45" s="484"/>
      <c r="H45" s="1697"/>
      <c r="I45" s="600"/>
      <c r="J45" s="600"/>
      <c r="K45" s="600"/>
      <c r="L45" s="600"/>
      <c r="M45" s="579"/>
    </row>
    <row r="46" spans="1:13" ht="15" customHeight="1" x14ac:dyDescent="0.3">
      <c r="A46" s="509"/>
      <c r="B46" s="1159">
        <v>6.25</v>
      </c>
      <c r="C46" s="2390" t="s">
        <v>1659</v>
      </c>
      <c r="D46" s="2391"/>
      <c r="E46" s="2391"/>
      <c r="F46" s="2391"/>
      <c r="G46" s="2391"/>
      <c r="H46" s="724"/>
      <c r="I46" s="600"/>
      <c r="J46" s="600"/>
      <c r="K46" s="600"/>
      <c r="L46" s="600"/>
      <c r="M46" s="579"/>
    </row>
    <row r="47" spans="1:13" ht="15" customHeight="1" x14ac:dyDescent="0.3">
      <c r="A47" s="509"/>
      <c r="B47" s="1159"/>
      <c r="C47" s="2392" t="s">
        <v>1660</v>
      </c>
      <c r="D47" s="2393"/>
      <c r="E47" s="2393"/>
      <c r="F47" s="2393"/>
      <c r="G47" s="2393"/>
      <c r="H47" s="1699"/>
      <c r="I47" s="600"/>
      <c r="J47" s="600"/>
      <c r="K47" s="600"/>
      <c r="L47" s="600"/>
      <c r="M47" s="579"/>
    </row>
    <row r="48" spans="1:13" ht="15" customHeight="1" x14ac:dyDescent="0.3">
      <c r="A48" s="509"/>
      <c r="B48" s="1159">
        <v>6.26</v>
      </c>
      <c r="C48" s="583" t="s">
        <v>1731</v>
      </c>
      <c r="D48" s="586"/>
      <c r="E48" s="586"/>
      <c r="F48" s="675"/>
      <c r="G48" s="587"/>
      <c r="H48" s="722">
        <f>SUM(H37, H40,H43,H46)</f>
        <v>0</v>
      </c>
      <c r="I48" s="600"/>
      <c r="J48" s="600"/>
      <c r="K48" s="600"/>
      <c r="L48" s="600"/>
      <c r="M48" s="579"/>
    </row>
    <row r="49" spans="1:13" ht="15" customHeight="1" x14ac:dyDescent="0.3">
      <c r="A49" s="509"/>
      <c r="B49" s="1159">
        <v>6.27</v>
      </c>
      <c r="C49" s="623"/>
      <c r="D49" s="624" t="s">
        <v>1732</v>
      </c>
      <c r="E49" s="624"/>
      <c r="F49" s="624"/>
      <c r="G49" s="625"/>
      <c r="H49" s="722">
        <f>SUM(H34-H48)</f>
        <v>0</v>
      </c>
      <c r="I49" s="600"/>
      <c r="J49" s="600"/>
      <c r="K49" s="600"/>
      <c r="L49" s="600"/>
      <c r="M49" s="579"/>
    </row>
    <row r="50" spans="1:13" ht="15" customHeight="1" x14ac:dyDescent="0.3">
      <c r="A50" s="509"/>
      <c r="B50" s="601"/>
      <c r="C50" s="602"/>
      <c r="D50" s="602"/>
      <c r="E50" s="602"/>
      <c r="F50" s="602"/>
      <c r="G50" s="602"/>
      <c r="H50" s="602"/>
      <c r="I50" s="602"/>
      <c r="J50" s="602"/>
      <c r="K50" s="602"/>
      <c r="L50" s="603"/>
      <c r="M50" s="579"/>
    </row>
    <row r="51" spans="1:13" ht="15" customHeight="1" x14ac:dyDescent="0.3">
      <c r="A51" s="509"/>
      <c r="B51" s="1162"/>
      <c r="C51" s="1163"/>
      <c r="D51" s="1163"/>
      <c r="E51" s="1163"/>
      <c r="F51" s="1163"/>
      <c r="G51" s="1164"/>
      <c r="H51" s="2394" t="s">
        <v>1661</v>
      </c>
      <c r="I51" s="2394" t="s">
        <v>1662</v>
      </c>
      <c r="J51" s="2394" t="s">
        <v>1663</v>
      </c>
      <c r="K51" s="2394" t="s">
        <v>1664</v>
      </c>
      <c r="L51" s="2394" t="s">
        <v>1665</v>
      </c>
      <c r="M51" s="579"/>
    </row>
    <row r="52" spans="1:13" ht="15" customHeight="1" x14ac:dyDescent="0.3">
      <c r="A52" s="509"/>
      <c r="B52" s="1165"/>
      <c r="C52" s="1166"/>
      <c r="D52" s="1166"/>
      <c r="E52" s="1166"/>
      <c r="F52" s="1166"/>
      <c r="G52" s="1167"/>
      <c r="H52" s="2395"/>
      <c r="I52" s="2395"/>
      <c r="J52" s="2395"/>
      <c r="K52" s="2395"/>
      <c r="L52" s="2395"/>
      <c r="M52" s="579"/>
    </row>
    <row r="53" spans="1:13" ht="19.95" customHeight="1" x14ac:dyDescent="0.3">
      <c r="A53" s="509"/>
      <c r="B53" s="2402" t="s">
        <v>1959</v>
      </c>
      <c r="C53" s="2403"/>
      <c r="D53" s="2403"/>
      <c r="E53" s="2403"/>
      <c r="F53" s="2403"/>
      <c r="G53" s="1167"/>
      <c r="H53" s="2395" t="s">
        <v>1666</v>
      </c>
      <c r="I53" s="2395" t="s">
        <v>1530</v>
      </c>
      <c r="J53" s="2395" t="s">
        <v>1667</v>
      </c>
      <c r="K53" s="2395" t="s">
        <v>1668</v>
      </c>
      <c r="L53" s="2395" t="s">
        <v>1669</v>
      </c>
      <c r="M53" s="579"/>
    </row>
    <row r="54" spans="1:13" ht="19.95" customHeight="1" x14ac:dyDescent="0.3">
      <c r="A54" s="509"/>
      <c r="B54" s="2404"/>
      <c r="C54" s="2405"/>
      <c r="D54" s="2405"/>
      <c r="E54" s="2405"/>
      <c r="F54" s="2405"/>
      <c r="G54" s="1168"/>
      <c r="H54" s="2396"/>
      <c r="I54" s="2396"/>
      <c r="J54" s="2396"/>
      <c r="K54" s="2396"/>
      <c r="L54" s="2396"/>
      <c r="M54" s="579"/>
    </row>
    <row r="55" spans="1:13" ht="19.95" customHeight="1" x14ac:dyDescent="0.3">
      <c r="A55" s="509"/>
      <c r="B55" s="1399" t="s">
        <v>1655</v>
      </c>
      <c r="C55" s="2383" t="s">
        <v>1670</v>
      </c>
      <c r="D55" s="2384"/>
      <c r="E55" s="2384"/>
      <c r="F55" s="2384"/>
      <c r="G55" s="2384"/>
      <c r="H55" s="1169"/>
      <c r="I55" s="1169"/>
      <c r="J55" s="1170"/>
      <c r="K55" s="1170"/>
      <c r="L55" s="1171"/>
      <c r="M55" s="579"/>
    </row>
    <row r="56" spans="1:13" ht="15" customHeight="1" x14ac:dyDescent="0.3">
      <c r="A56" s="509"/>
      <c r="B56" s="1172" t="s">
        <v>26</v>
      </c>
      <c r="C56" s="1172" t="s">
        <v>20</v>
      </c>
      <c r="D56" s="2359" t="s">
        <v>1579</v>
      </c>
      <c r="E56" s="2360"/>
      <c r="F56" s="2360"/>
      <c r="G56" s="2361"/>
      <c r="H56" s="724">
        <f>Form2!N9</f>
        <v>0</v>
      </c>
      <c r="I56" s="726">
        <v>0</v>
      </c>
      <c r="J56" s="724">
        <v>0</v>
      </c>
      <c r="K56" s="1566">
        <f>SUM(H56-J56)</f>
        <v>0</v>
      </c>
      <c r="L56" s="722">
        <f>ROUND(K56*(I56/100),0)</f>
        <v>0</v>
      </c>
      <c r="M56" s="579"/>
    </row>
    <row r="57" spans="1:13" ht="15" customHeight="1" x14ac:dyDescent="0.3">
      <c r="A57" s="509"/>
      <c r="B57" s="1173" t="s">
        <v>27</v>
      </c>
      <c r="C57" s="1173" t="s">
        <v>21</v>
      </c>
      <c r="D57" s="2359" t="s">
        <v>1423</v>
      </c>
      <c r="E57" s="2360"/>
      <c r="F57" s="2360"/>
      <c r="G57" s="2361"/>
      <c r="H57" s="1566">
        <f>Form2!N10</f>
        <v>0</v>
      </c>
      <c r="I57" s="726">
        <v>0</v>
      </c>
      <c r="J57" s="724">
        <v>0</v>
      </c>
      <c r="K57" s="1566">
        <f>SUM(H57-J57)</f>
        <v>0</v>
      </c>
      <c r="L57" s="722">
        <f>ROUND(K57*(I57/100),0)</f>
        <v>0</v>
      </c>
      <c r="M57" s="579"/>
    </row>
    <row r="58" spans="1:13" ht="15" customHeight="1" x14ac:dyDescent="0.3">
      <c r="A58" s="509"/>
      <c r="B58" s="1173" t="s">
        <v>28</v>
      </c>
      <c r="C58" s="1173" t="s">
        <v>22</v>
      </c>
      <c r="D58" s="2359" t="s">
        <v>1425</v>
      </c>
      <c r="E58" s="2360"/>
      <c r="F58" s="2360"/>
      <c r="G58" s="2361"/>
      <c r="H58" s="1566">
        <f>Form2!N22</f>
        <v>0</v>
      </c>
      <c r="I58" s="726"/>
      <c r="J58" s="724"/>
      <c r="K58" s="1566"/>
      <c r="L58" s="722">
        <f>SUM(L59,L65,L71)</f>
        <v>0</v>
      </c>
      <c r="M58" s="579"/>
    </row>
    <row r="59" spans="1:13" ht="15" customHeight="1" x14ac:dyDescent="0.3">
      <c r="A59" s="509"/>
      <c r="B59" s="1159"/>
      <c r="C59" s="1159"/>
      <c r="D59" s="2385" t="s">
        <v>1746</v>
      </c>
      <c r="E59" s="2310"/>
      <c r="F59" s="2310"/>
      <c r="G59" s="599"/>
      <c r="H59" s="725">
        <f>Form2!N23</f>
        <v>0</v>
      </c>
      <c r="I59" s="726"/>
      <c r="J59" s="721"/>
      <c r="K59" s="725"/>
      <c r="L59" s="722">
        <f>SUM(L60:L64)</f>
        <v>0</v>
      </c>
      <c r="M59" s="579"/>
    </row>
    <row r="60" spans="1:13" ht="15" customHeight="1" x14ac:dyDescent="0.3">
      <c r="A60" s="509"/>
      <c r="B60" s="1159"/>
      <c r="C60" s="1159"/>
      <c r="D60" s="627" t="s">
        <v>1755</v>
      </c>
      <c r="E60" s="602"/>
      <c r="F60" s="602"/>
      <c r="G60" s="603"/>
      <c r="H60" s="725">
        <f>Form2!N24</f>
        <v>0</v>
      </c>
      <c r="I60" s="726">
        <v>20</v>
      </c>
      <c r="J60" s="721">
        <v>0</v>
      </c>
      <c r="K60" s="1566">
        <f>SUM(H60-J60)</f>
        <v>0</v>
      </c>
      <c r="L60" s="722">
        <f>ROUND(K60*(I60/100),0)</f>
        <v>0</v>
      </c>
      <c r="M60" s="579"/>
    </row>
    <row r="61" spans="1:13" ht="15" customHeight="1" x14ac:dyDescent="0.3">
      <c r="A61" s="509"/>
      <c r="B61" s="1159"/>
      <c r="C61" s="1159"/>
      <c r="D61" s="601" t="s">
        <v>1756</v>
      </c>
      <c r="E61" s="602"/>
      <c r="F61" s="602"/>
      <c r="G61" s="603"/>
      <c r="H61" s="725">
        <f>Form2!N25</f>
        <v>0</v>
      </c>
      <c r="I61" s="726">
        <v>20</v>
      </c>
      <c r="J61" s="721">
        <v>0</v>
      </c>
      <c r="K61" s="1566">
        <f>SUM(H61-J61)</f>
        <v>0</v>
      </c>
      <c r="L61" s="722">
        <f>ROUND(K61*(I61/100),0)</f>
        <v>0</v>
      </c>
      <c r="M61" s="579"/>
    </row>
    <row r="62" spans="1:13" ht="15" customHeight="1" x14ac:dyDescent="0.3">
      <c r="A62" s="509"/>
      <c r="B62" s="1159"/>
      <c r="C62" s="1159"/>
      <c r="D62" s="601" t="s">
        <v>1757</v>
      </c>
      <c r="E62" s="602"/>
      <c r="F62" s="602"/>
      <c r="G62" s="603"/>
      <c r="H62" s="725">
        <f>Form2!N26-H63</f>
        <v>0</v>
      </c>
      <c r="I62" s="726">
        <v>20</v>
      </c>
      <c r="J62" s="721">
        <v>0</v>
      </c>
      <c r="K62" s="1566">
        <f>SUM(H62-J62)</f>
        <v>0</v>
      </c>
      <c r="L62" s="722">
        <f>ROUND(K62*(I62/100),0)</f>
        <v>0</v>
      </c>
      <c r="M62" s="579"/>
    </row>
    <row r="63" spans="1:13" ht="15" customHeight="1" x14ac:dyDescent="0.3">
      <c r="A63" s="509"/>
      <c r="B63" s="1159"/>
      <c r="C63" s="1159"/>
      <c r="D63" s="2380" t="s">
        <v>1759</v>
      </c>
      <c r="E63" s="2381"/>
      <c r="F63" s="2381"/>
      <c r="G63" s="2382"/>
      <c r="H63" s="721">
        <v>0</v>
      </c>
      <c r="I63" s="726">
        <v>100</v>
      </c>
      <c r="J63" s="721">
        <v>0</v>
      </c>
      <c r="K63" s="1566">
        <f>SUM(H63-J63)</f>
        <v>0</v>
      </c>
      <c r="L63" s="722">
        <f>ROUND(K63*(I63/100),0)</f>
        <v>0</v>
      </c>
      <c r="M63" s="579"/>
    </row>
    <row r="64" spans="1:13" ht="15" customHeight="1" x14ac:dyDescent="0.3">
      <c r="A64" s="509"/>
      <c r="B64" s="1159"/>
      <c r="C64" s="1159"/>
      <c r="D64" s="601" t="s">
        <v>1758</v>
      </c>
      <c r="E64" s="602"/>
      <c r="F64" s="602"/>
      <c r="G64" s="603"/>
      <c r="H64" s="725">
        <f>Form2!N27</f>
        <v>0</v>
      </c>
      <c r="I64" s="726">
        <v>20</v>
      </c>
      <c r="J64" s="721">
        <v>0</v>
      </c>
      <c r="K64" s="1566">
        <f>SUM(H64-J64)</f>
        <v>0</v>
      </c>
      <c r="L64" s="722">
        <f>ROUND(K64*(I64/100),0)</f>
        <v>0</v>
      </c>
      <c r="M64" s="579"/>
    </row>
    <row r="65" spans="1:13" ht="15" customHeight="1" x14ac:dyDescent="0.3">
      <c r="A65" s="509"/>
      <c r="B65" s="1159"/>
      <c r="C65" s="1159"/>
      <c r="D65" s="601" t="s">
        <v>1745</v>
      </c>
      <c r="E65" s="602"/>
      <c r="F65" s="628"/>
      <c r="G65" s="603"/>
      <c r="H65" s="725">
        <f>Form2!N28</f>
        <v>0</v>
      </c>
      <c r="I65" s="726"/>
      <c r="J65" s="721"/>
      <c r="K65" s="725"/>
      <c r="L65" s="722">
        <f>SUM(L66:L70)</f>
        <v>0</v>
      </c>
      <c r="M65" s="579"/>
    </row>
    <row r="66" spans="1:13" ht="15" customHeight="1" x14ac:dyDescent="0.3">
      <c r="A66" s="509"/>
      <c r="B66" s="1159"/>
      <c r="C66" s="1159"/>
      <c r="D66" s="601" t="s">
        <v>1755</v>
      </c>
      <c r="E66" s="602"/>
      <c r="F66" s="602"/>
      <c r="G66" s="603"/>
      <c r="H66" s="725">
        <f>Form2!N29</f>
        <v>0</v>
      </c>
      <c r="I66" s="726">
        <v>20</v>
      </c>
      <c r="J66" s="721">
        <v>0</v>
      </c>
      <c r="K66" s="1566">
        <f t="shared" ref="K66:K71" si="0">SUM(H66-J66)</f>
        <v>0</v>
      </c>
      <c r="L66" s="722">
        <f t="shared" ref="L66:L71" si="1">ROUND(K66*(I66/100),0)</f>
        <v>0</v>
      </c>
      <c r="M66" s="579"/>
    </row>
    <row r="67" spans="1:13" ht="15" customHeight="1" x14ac:dyDescent="0.3">
      <c r="A67" s="509"/>
      <c r="B67" s="1159"/>
      <c r="C67" s="1159"/>
      <c r="D67" s="601" t="s">
        <v>1756</v>
      </c>
      <c r="E67" s="602"/>
      <c r="F67" s="602"/>
      <c r="G67" s="603"/>
      <c r="H67" s="725">
        <f>Form2!N30</f>
        <v>0</v>
      </c>
      <c r="I67" s="726">
        <v>20</v>
      </c>
      <c r="J67" s="721">
        <v>0</v>
      </c>
      <c r="K67" s="1566">
        <f t="shared" si="0"/>
        <v>0</v>
      </c>
      <c r="L67" s="722">
        <f t="shared" si="1"/>
        <v>0</v>
      </c>
      <c r="M67" s="579"/>
    </row>
    <row r="68" spans="1:13" ht="15" customHeight="1" x14ac:dyDescent="0.3">
      <c r="A68" s="509"/>
      <c r="B68" s="1159"/>
      <c r="C68" s="1159"/>
      <c r="D68" s="601" t="s">
        <v>1757</v>
      </c>
      <c r="E68" s="602"/>
      <c r="F68" s="602"/>
      <c r="G68" s="603"/>
      <c r="H68" s="725">
        <f>Form2!N31-H69</f>
        <v>0</v>
      </c>
      <c r="I68" s="726">
        <v>20</v>
      </c>
      <c r="J68" s="721">
        <v>0</v>
      </c>
      <c r="K68" s="1566">
        <f t="shared" si="0"/>
        <v>0</v>
      </c>
      <c r="L68" s="722">
        <f t="shared" si="1"/>
        <v>0</v>
      </c>
      <c r="M68" s="579"/>
    </row>
    <row r="69" spans="1:13" ht="15" customHeight="1" x14ac:dyDescent="0.3">
      <c r="A69" s="509"/>
      <c r="B69" s="1159"/>
      <c r="C69" s="1159"/>
      <c r="D69" s="2380" t="s">
        <v>1759</v>
      </c>
      <c r="E69" s="2381"/>
      <c r="F69" s="2381"/>
      <c r="G69" s="2382"/>
      <c r="H69" s="721">
        <v>0</v>
      </c>
      <c r="I69" s="726">
        <v>100</v>
      </c>
      <c r="J69" s="721">
        <v>0</v>
      </c>
      <c r="K69" s="1566">
        <f t="shared" si="0"/>
        <v>0</v>
      </c>
      <c r="L69" s="722">
        <f t="shared" si="1"/>
        <v>0</v>
      </c>
      <c r="M69" s="579"/>
    </row>
    <row r="70" spans="1:13" ht="15" customHeight="1" x14ac:dyDescent="0.3">
      <c r="A70" s="509"/>
      <c r="B70" s="1159"/>
      <c r="C70" s="1159"/>
      <c r="D70" s="601" t="s">
        <v>1758</v>
      </c>
      <c r="E70" s="602"/>
      <c r="F70" s="602"/>
      <c r="G70" s="603"/>
      <c r="H70" s="725">
        <f>Form2!N32</f>
        <v>0</v>
      </c>
      <c r="I70" s="726">
        <v>20</v>
      </c>
      <c r="J70" s="721">
        <v>0</v>
      </c>
      <c r="K70" s="1566">
        <f t="shared" si="0"/>
        <v>0</v>
      </c>
      <c r="L70" s="722">
        <f t="shared" si="1"/>
        <v>0</v>
      </c>
      <c r="M70" s="579"/>
    </row>
    <row r="71" spans="1:13" ht="15" customHeight="1" x14ac:dyDescent="0.3">
      <c r="A71" s="509"/>
      <c r="B71" s="1159"/>
      <c r="C71" s="1159"/>
      <c r="D71" s="601" t="s">
        <v>1671</v>
      </c>
      <c r="E71" s="602"/>
      <c r="F71" s="628"/>
      <c r="G71" s="603"/>
      <c r="H71" s="725">
        <f>Form2!N33</f>
        <v>0</v>
      </c>
      <c r="I71" s="726">
        <v>20</v>
      </c>
      <c r="J71" s="721">
        <v>0</v>
      </c>
      <c r="K71" s="1566">
        <f t="shared" si="0"/>
        <v>0</v>
      </c>
      <c r="L71" s="722">
        <f t="shared" si="1"/>
        <v>0</v>
      </c>
      <c r="M71" s="579"/>
    </row>
    <row r="72" spans="1:13" ht="15" customHeight="1" x14ac:dyDescent="0.3">
      <c r="A72" s="509"/>
      <c r="B72" s="1173" t="s">
        <v>29</v>
      </c>
      <c r="C72" s="1173" t="s">
        <v>23</v>
      </c>
      <c r="D72" s="2359" t="s">
        <v>1427</v>
      </c>
      <c r="E72" s="2360"/>
      <c r="F72" s="2360"/>
      <c r="G72" s="2361"/>
      <c r="H72" s="1566">
        <f>Form2!N38</f>
        <v>0</v>
      </c>
      <c r="I72" s="726"/>
      <c r="J72" s="724"/>
      <c r="K72" s="1566"/>
      <c r="L72" s="722">
        <f>SUM(L73,L79)</f>
        <v>0</v>
      </c>
      <c r="M72" s="579"/>
    </row>
    <row r="73" spans="1:13" ht="15" customHeight="1" x14ac:dyDescent="0.3">
      <c r="A73" s="509"/>
      <c r="B73" s="1159"/>
      <c r="C73" s="1159"/>
      <c r="D73" s="629" t="s">
        <v>1743</v>
      </c>
      <c r="E73" s="602"/>
      <c r="F73" s="602"/>
      <c r="G73" s="603"/>
      <c r="H73" s="725">
        <f>Form2!N39</f>
        <v>0</v>
      </c>
      <c r="I73" s="726"/>
      <c r="J73" s="721"/>
      <c r="K73" s="725"/>
      <c r="L73" s="722">
        <f>SUM(L74:L78)</f>
        <v>0</v>
      </c>
      <c r="M73" s="579"/>
    </row>
    <row r="74" spans="1:13" ht="15" customHeight="1" x14ac:dyDescent="0.3">
      <c r="A74" s="509"/>
      <c r="B74" s="1159"/>
      <c r="C74" s="1159"/>
      <c r="D74" s="601" t="s">
        <v>1755</v>
      </c>
      <c r="E74" s="602"/>
      <c r="F74" s="279"/>
      <c r="G74" s="603"/>
      <c r="H74" s="725">
        <f>Form2!N40</f>
        <v>0</v>
      </c>
      <c r="I74" s="726">
        <v>20</v>
      </c>
      <c r="J74" s="721">
        <v>0</v>
      </c>
      <c r="K74" s="1566">
        <f>SUM(H74-J74)</f>
        <v>0</v>
      </c>
      <c r="L74" s="722">
        <f>ROUND(K74*(I74/100),0)</f>
        <v>0</v>
      </c>
      <c r="M74" s="579"/>
    </row>
    <row r="75" spans="1:13" ht="15" customHeight="1" x14ac:dyDescent="0.3">
      <c r="A75" s="509"/>
      <c r="B75" s="1159"/>
      <c r="C75" s="1159"/>
      <c r="D75" s="601" t="s">
        <v>1756</v>
      </c>
      <c r="E75" s="602"/>
      <c r="F75" s="279"/>
      <c r="G75" s="603"/>
      <c r="H75" s="725">
        <f>Form2!N41</f>
        <v>0</v>
      </c>
      <c r="I75" s="726">
        <v>20</v>
      </c>
      <c r="J75" s="721">
        <v>0</v>
      </c>
      <c r="K75" s="1566">
        <f>SUM(H75-J75)</f>
        <v>0</v>
      </c>
      <c r="L75" s="722">
        <f>ROUND(K75*(I75/100),0)</f>
        <v>0</v>
      </c>
      <c r="M75" s="579"/>
    </row>
    <row r="76" spans="1:13" ht="15" customHeight="1" x14ac:dyDescent="0.3">
      <c r="A76" s="509"/>
      <c r="B76" s="1159"/>
      <c r="C76" s="1159"/>
      <c r="D76" s="601" t="s">
        <v>1757</v>
      </c>
      <c r="E76" s="602"/>
      <c r="F76" s="279"/>
      <c r="G76" s="603"/>
      <c r="H76" s="725">
        <f>Form2!N42-H77</f>
        <v>0</v>
      </c>
      <c r="I76" s="726">
        <v>20</v>
      </c>
      <c r="J76" s="721">
        <v>0</v>
      </c>
      <c r="K76" s="1566">
        <f>SUM(H76-J76)</f>
        <v>0</v>
      </c>
      <c r="L76" s="722">
        <f>ROUND(K76*(I76/100),0)</f>
        <v>0</v>
      </c>
      <c r="M76" s="579"/>
    </row>
    <row r="77" spans="1:13" ht="15" customHeight="1" x14ac:dyDescent="0.3">
      <c r="A77" s="509"/>
      <c r="B77" s="1159"/>
      <c r="C77" s="1159"/>
      <c r="D77" s="2380" t="s">
        <v>1759</v>
      </c>
      <c r="E77" s="2381"/>
      <c r="F77" s="2381"/>
      <c r="G77" s="2382"/>
      <c r="H77" s="721">
        <v>0</v>
      </c>
      <c r="I77" s="726">
        <v>100</v>
      </c>
      <c r="J77" s="721">
        <v>0</v>
      </c>
      <c r="K77" s="1566">
        <f>SUM(H77-J77)</f>
        <v>0</v>
      </c>
      <c r="L77" s="722">
        <f>ROUND(K77*(I77/100),0)</f>
        <v>0</v>
      </c>
      <c r="M77" s="579"/>
    </row>
    <row r="78" spans="1:13" ht="15" customHeight="1" x14ac:dyDescent="0.3">
      <c r="A78" s="509"/>
      <c r="B78" s="1159"/>
      <c r="C78" s="1159"/>
      <c r="D78" s="601" t="s">
        <v>1758</v>
      </c>
      <c r="E78" s="602"/>
      <c r="F78" s="279"/>
      <c r="G78" s="603"/>
      <c r="H78" s="1566">
        <f>Form2!N43</f>
        <v>0</v>
      </c>
      <c r="I78" s="726">
        <v>20</v>
      </c>
      <c r="J78" s="721">
        <v>0</v>
      </c>
      <c r="K78" s="1566">
        <f>SUM(H78-J78)</f>
        <v>0</v>
      </c>
      <c r="L78" s="722">
        <f>ROUND(IF(H78="","",K78*(I78/100)),0)</f>
        <v>0</v>
      </c>
      <c r="M78" s="579"/>
    </row>
    <row r="79" spans="1:13" ht="15" customHeight="1" x14ac:dyDescent="0.3">
      <c r="A79" s="509"/>
      <c r="B79" s="1159"/>
      <c r="C79" s="1159"/>
      <c r="D79" s="630" t="s">
        <v>1744</v>
      </c>
      <c r="E79" s="602"/>
      <c r="F79" s="602"/>
      <c r="G79" s="603"/>
      <c r="H79" s="725">
        <f>Form2!N44</f>
        <v>0</v>
      </c>
      <c r="I79" s="726"/>
      <c r="J79" s="721"/>
      <c r="K79" s="725"/>
      <c r="L79" s="722">
        <f>SUM(L80:L86)</f>
        <v>0</v>
      </c>
      <c r="M79" s="579"/>
    </row>
    <row r="80" spans="1:13" ht="15" customHeight="1" x14ac:dyDescent="0.3">
      <c r="A80" s="509"/>
      <c r="B80" s="1159"/>
      <c r="C80" s="1159"/>
      <c r="D80" s="601" t="s">
        <v>1755</v>
      </c>
      <c r="E80" s="602"/>
      <c r="F80" s="279"/>
      <c r="G80" s="603"/>
      <c r="H80" s="725">
        <f>Form2!N45</f>
        <v>0</v>
      </c>
      <c r="I80" s="726">
        <v>20</v>
      </c>
      <c r="J80" s="721">
        <v>0</v>
      </c>
      <c r="K80" s="1566">
        <f t="shared" ref="K80:K86" si="2">SUM(H80-J80)</f>
        <v>0</v>
      </c>
      <c r="L80" s="722">
        <f t="shared" ref="L80:L86" si="3">ROUND(K80*(I80/100),0)</f>
        <v>0</v>
      </c>
      <c r="M80" s="579"/>
    </row>
    <row r="81" spans="1:13" ht="15" customHeight="1" x14ac:dyDescent="0.3">
      <c r="A81" s="509"/>
      <c r="B81" s="1159"/>
      <c r="C81" s="1159"/>
      <c r="D81" s="601" t="s">
        <v>1756</v>
      </c>
      <c r="E81" s="602"/>
      <c r="F81" s="279"/>
      <c r="G81" s="603"/>
      <c r="H81" s="725">
        <f>Form2!N46-H82-H83</f>
        <v>0</v>
      </c>
      <c r="I81" s="726">
        <v>100</v>
      </c>
      <c r="J81" s="721">
        <v>0</v>
      </c>
      <c r="K81" s="1566">
        <f t="shared" si="2"/>
        <v>0</v>
      </c>
      <c r="L81" s="722">
        <f t="shared" si="3"/>
        <v>0</v>
      </c>
      <c r="M81" s="579"/>
    </row>
    <row r="82" spans="1:13" ht="15" customHeight="1" x14ac:dyDescent="0.3">
      <c r="A82" s="509"/>
      <c r="B82" s="1159"/>
      <c r="C82" s="1159"/>
      <c r="D82" s="2380" t="s">
        <v>1760</v>
      </c>
      <c r="E82" s="2381"/>
      <c r="F82" s="2381"/>
      <c r="G82" s="2382"/>
      <c r="H82" s="721">
        <v>0</v>
      </c>
      <c r="I82" s="726">
        <v>20</v>
      </c>
      <c r="J82" s="721">
        <v>0</v>
      </c>
      <c r="K82" s="1566">
        <f t="shared" si="2"/>
        <v>0</v>
      </c>
      <c r="L82" s="722">
        <f t="shared" si="3"/>
        <v>0</v>
      </c>
      <c r="M82" s="579"/>
    </row>
    <row r="83" spans="1:13" ht="15" customHeight="1" x14ac:dyDescent="0.3">
      <c r="A83" s="509"/>
      <c r="B83" s="1159"/>
      <c r="C83" s="1159"/>
      <c r="D83" s="631" t="s">
        <v>1761</v>
      </c>
      <c r="E83" s="632"/>
      <c r="F83" s="632"/>
      <c r="G83" s="633"/>
      <c r="H83" s="721">
        <v>0</v>
      </c>
      <c r="I83" s="726">
        <v>20</v>
      </c>
      <c r="J83" s="721">
        <v>0</v>
      </c>
      <c r="K83" s="1566">
        <f t="shared" si="2"/>
        <v>0</v>
      </c>
      <c r="L83" s="722">
        <f t="shared" si="3"/>
        <v>0</v>
      </c>
      <c r="M83" s="579"/>
    </row>
    <row r="84" spans="1:13" ht="15" customHeight="1" x14ac:dyDescent="0.3">
      <c r="A84" s="509"/>
      <c r="B84" s="1159"/>
      <c r="C84" s="1159"/>
      <c r="D84" s="601" t="s">
        <v>1757</v>
      </c>
      <c r="E84" s="602"/>
      <c r="F84" s="279"/>
      <c r="G84" s="603"/>
      <c r="H84" s="725">
        <f>Form2!N47-H85</f>
        <v>0</v>
      </c>
      <c r="I84" s="726">
        <v>100</v>
      </c>
      <c r="J84" s="721">
        <v>0</v>
      </c>
      <c r="K84" s="1566">
        <f t="shared" si="2"/>
        <v>0</v>
      </c>
      <c r="L84" s="722">
        <f t="shared" si="3"/>
        <v>0</v>
      </c>
      <c r="M84" s="579"/>
    </row>
    <row r="85" spans="1:13" ht="15" customHeight="1" x14ac:dyDescent="0.3">
      <c r="A85" s="509"/>
      <c r="B85" s="1159"/>
      <c r="C85" s="1159"/>
      <c r="D85" s="2380" t="s">
        <v>1759</v>
      </c>
      <c r="E85" s="2381"/>
      <c r="F85" s="2381"/>
      <c r="G85" s="2382"/>
      <c r="H85" s="721">
        <v>0</v>
      </c>
      <c r="I85" s="726">
        <v>100</v>
      </c>
      <c r="J85" s="721">
        <v>0</v>
      </c>
      <c r="K85" s="1566">
        <f t="shared" si="2"/>
        <v>0</v>
      </c>
      <c r="L85" s="722">
        <f t="shared" si="3"/>
        <v>0</v>
      </c>
      <c r="M85" s="579"/>
    </row>
    <row r="86" spans="1:13" ht="15" customHeight="1" x14ac:dyDescent="0.3">
      <c r="A86" s="509"/>
      <c r="B86" s="1159"/>
      <c r="C86" s="1159"/>
      <c r="D86" s="601" t="s">
        <v>1758</v>
      </c>
      <c r="E86" s="602"/>
      <c r="F86" s="279"/>
      <c r="G86" s="603"/>
      <c r="H86" s="725">
        <f>Form2!N48</f>
        <v>0</v>
      </c>
      <c r="I86" s="726">
        <v>100</v>
      </c>
      <c r="J86" s="721">
        <v>0</v>
      </c>
      <c r="K86" s="1566">
        <f t="shared" si="2"/>
        <v>0</v>
      </c>
      <c r="L86" s="722">
        <f t="shared" si="3"/>
        <v>0</v>
      </c>
      <c r="M86" s="579"/>
    </row>
    <row r="87" spans="1:13" ht="15" customHeight="1" x14ac:dyDescent="0.3">
      <c r="A87" s="509"/>
      <c r="B87" s="1173" t="s">
        <v>58</v>
      </c>
      <c r="C87" s="1173" t="s">
        <v>24</v>
      </c>
      <c r="D87" s="2359" t="s">
        <v>1308</v>
      </c>
      <c r="E87" s="2360"/>
      <c r="F87" s="2360"/>
      <c r="G87" s="2361"/>
      <c r="H87" s="1566">
        <f>Form2!N50</f>
        <v>0</v>
      </c>
      <c r="I87" s="726"/>
      <c r="J87" s="724"/>
      <c r="K87" s="1566"/>
      <c r="L87" s="722"/>
      <c r="M87" s="579"/>
    </row>
    <row r="88" spans="1:13" ht="15" customHeight="1" x14ac:dyDescent="0.3">
      <c r="A88" s="509"/>
      <c r="B88" s="1159" t="s">
        <v>915</v>
      </c>
      <c r="C88" s="1159"/>
      <c r="D88" s="2353" t="s">
        <v>1742</v>
      </c>
      <c r="E88" s="2354"/>
      <c r="F88" s="2354"/>
      <c r="G88" s="2355"/>
      <c r="H88" s="721"/>
      <c r="I88" s="726"/>
      <c r="J88" s="721"/>
      <c r="K88" s="725"/>
      <c r="L88" s="722">
        <f>SUM(L89,L90,L93,L97,L98,L100,L101,L102,L104,L105)</f>
        <v>0</v>
      </c>
      <c r="M88" s="579"/>
    </row>
    <row r="89" spans="1:13" ht="15" customHeight="1" x14ac:dyDescent="0.3">
      <c r="A89" s="509"/>
      <c r="B89" s="1159" t="s">
        <v>915</v>
      </c>
      <c r="C89" s="1159"/>
      <c r="D89" s="2350" t="s">
        <v>1764</v>
      </c>
      <c r="E89" s="2351"/>
      <c r="F89" s="2351"/>
      <c r="G89" s="2352"/>
      <c r="H89" s="725">
        <f>Form2!N53</f>
        <v>0</v>
      </c>
      <c r="I89" s="726">
        <v>0</v>
      </c>
      <c r="J89" s="721">
        <v>0</v>
      </c>
      <c r="K89" s="1566">
        <f>SUM(H89-J89)</f>
        <v>0</v>
      </c>
      <c r="L89" s="722">
        <f>ROUND(K89*(I89/100),0)</f>
        <v>0</v>
      </c>
      <c r="M89" s="579"/>
    </row>
    <row r="90" spans="1:13" ht="15" customHeight="1" x14ac:dyDescent="0.3">
      <c r="A90" s="509"/>
      <c r="B90" s="1159"/>
      <c r="C90" s="1159"/>
      <c r="D90" s="2350" t="s">
        <v>2244</v>
      </c>
      <c r="E90" s="2351"/>
      <c r="F90" s="2351"/>
      <c r="G90" s="2352"/>
      <c r="H90" s="725">
        <f>Form2!N54-H91-H92</f>
        <v>0</v>
      </c>
      <c r="I90" s="726">
        <v>20</v>
      </c>
      <c r="J90" s="721">
        <v>0</v>
      </c>
      <c r="K90" s="1566">
        <f>SUM(H90-J90)</f>
        <v>0</v>
      </c>
      <c r="L90" s="722">
        <f>ROUND(K90*(I90/100),0)</f>
        <v>0</v>
      </c>
      <c r="M90" s="579"/>
    </row>
    <row r="91" spans="1:13" ht="15" customHeight="1" x14ac:dyDescent="0.3">
      <c r="A91" s="509"/>
      <c r="B91" s="1159"/>
      <c r="C91" s="1159"/>
      <c r="D91" s="2350" t="s">
        <v>2252</v>
      </c>
      <c r="E91" s="2351"/>
      <c r="F91" s="2351"/>
      <c r="G91" s="2352"/>
      <c r="H91" s="721">
        <v>0</v>
      </c>
      <c r="I91" s="726">
        <v>100</v>
      </c>
      <c r="J91" s="721">
        <v>0</v>
      </c>
      <c r="K91" s="1566">
        <f>SUM(H91-J91)</f>
        <v>0</v>
      </c>
      <c r="L91" s="722">
        <f>ROUND(K91*(I91/100),0)</f>
        <v>0</v>
      </c>
      <c r="M91" s="579"/>
    </row>
    <row r="92" spans="1:13" ht="15" customHeight="1" x14ac:dyDescent="0.3">
      <c r="A92" s="509"/>
      <c r="B92" s="1159"/>
      <c r="C92" s="1159"/>
      <c r="D92" s="2350" t="s">
        <v>2251</v>
      </c>
      <c r="E92" s="2351"/>
      <c r="F92" s="2351"/>
      <c r="G92" s="2352"/>
      <c r="H92" s="721"/>
      <c r="I92" s="726"/>
      <c r="J92" s="721"/>
      <c r="K92" s="728"/>
      <c r="L92" s="727"/>
      <c r="M92" s="579"/>
    </row>
    <row r="93" spans="1:13" ht="15" customHeight="1" x14ac:dyDescent="0.3">
      <c r="A93" s="509"/>
      <c r="B93" s="1159"/>
      <c r="C93" s="1159"/>
      <c r="D93" s="2350" t="s">
        <v>2253</v>
      </c>
      <c r="E93" s="2351"/>
      <c r="F93" s="2351"/>
      <c r="G93" s="2352"/>
      <c r="H93" s="725">
        <f>Form2!N55-H94-H95</f>
        <v>0</v>
      </c>
      <c r="I93" s="726">
        <v>20</v>
      </c>
      <c r="J93" s="721">
        <v>0</v>
      </c>
      <c r="K93" s="1566">
        <f>SUM(H93-J93)</f>
        <v>0</v>
      </c>
      <c r="L93" s="722">
        <f>ROUND(K93*(I93/100),0)</f>
        <v>0</v>
      </c>
      <c r="M93" s="579"/>
    </row>
    <row r="94" spans="1:13" ht="15" customHeight="1" x14ac:dyDescent="0.3">
      <c r="A94" s="509"/>
      <c r="B94" s="1159"/>
      <c r="C94" s="1159"/>
      <c r="D94" s="2350" t="s">
        <v>2246</v>
      </c>
      <c r="E94" s="2351"/>
      <c r="F94" s="2351"/>
      <c r="G94" s="2352"/>
      <c r="H94" s="721">
        <v>0</v>
      </c>
      <c r="I94" s="726">
        <v>100</v>
      </c>
      <c r="J94" s="721">
        <v>0</v>
      </c>
      <c r="K94" s="1566">
        <f>SUM(H94-J94)</f>
        <v>0</v>
      </c>
      <c r="L94" s="722">
        <f>ROUND(K94*(I94/100),0)</f>
        <v>0</v>
      </c>
      <c r="M94" s="579"/>
    </row>
    <row r="95" spans="1:13" ht="15" customHeight="1" x14ac:dyDescent="0.3">
      <c r="A95" s="509"/>
      <c r="B95" s="1159"/>
      <c r="C95" s="1159"/>
      <c r="D95" s="2350" t="s">
        <v>2254</v>
      </c>
      <c r="E95" s="2351"/>
      <c r="F95" s="2351"/>
      <c r="G95" s="2352"/>
      <c r="H95" s="721"/>
      <c r="I95" s="726"/>
      <c r="J95" s="721"/>
      <c r="K95" s="725"/>
      <c r="L95" s="722"/>
      <c r="M95" s="579"/>
    </row>
    <row r="96" spans="1:13" ht="15" customHeight="1" x14ac:dyDescent="0.3">
      <c r="A96" s="509"/>
      <c r="B96" s="1159"/>
      <c r="C96" s="1159"/>
      <c r="D96" s="2350" t="s">
        <v>1767</v>
      </c>
      <c r="E96" s="2351"/>
      <c r="F96" s="2351"/>
      <c r="G96" s="2352"/>
      <c r="H96" s="725">
        <f>Form2!N56</f>
        <v>0</v>
      </c>
      <c r="I96" s="726"/>
      <c r="J96" s="721"/>
      <c r="K96" s="725"/>
      <c r="L96" s="722"/>
      <c r="M96" s="579"/>
    </row>
    <row r="97" spans="1:13" ht="15" customHeight="1" x14ac:dyDescent="0.3">
      <c r="A97" s="509"/>
      <c r="B97" s="1159"/>
      <c r="C97" s="1159"/>
      <c r="D97" s="2350" t="s">
        <v>2255</v>
      </c>
      <c r="E97" s="2351"/>
      <c r="F97" s="2351"/>
      <c r="G97" s="2352"/>
      <c r="H97" s="725">
        <f>Form2!N57-H98-H99-H100</f>
        <v>0</v>
      </c>
      <c r="I97" s="726">
        <v>50</v>
      </c>
      <c r="J97" s="721">
        <v>0</v>
      </c>
      <c r="K97" s="1566">
        <f>SUM(H97-J97)</f>
        <v>0</v>
      </c>
      <c r="L97" s="722">
        <f>ROUND(K97*(I97/100),0)</f>
        <v>0</v>
      </c>
      <c r="M97" s="579"/>
    </row>
    <row r="98" spans="1:13" ht="15" customHeight="1" x14ac:dyDescent="0.3">
      <c r="A98" s="509"/>
      <c r="B98" s="1159"/>
      <c r="C98" s="1159"/>
      <c r="D98" s="2350" t="s">
        <v>2256</v>
      </c>
      <c r="E98" s="2351"/>
      <c r="F98" s="2351"/>
      <c r="G98" s="2352"/>
      <c r="H98" s="721">
        <v>0</v>
      </c>
      <c r="I98" s="726">
        <v>100</v>
      </c>
      <c r="J98" s="721">
        <v>0</v>
      </c>
      <c r="K98" s="1566">
        <f>SUM(H98-J98)</f>
        <v>0</v>
      </c>
      <c r="L98" s="722">
        <f>ROUND(K98*(I98/100),0)</f>
        <v>0</v>
      </c>
      <c r="M98" s="579"/>
    </row>
    <row r="99" spans="1:13" ht="15" customHeight="1" x14ac:dyDescent="0.3">
      <c r="A99" s="509"/>
      <c r="B99" s="1159"/>
      <c r="C99" s="1159"/>
      <c r="D99" s="2350" t="s">
        <v>2231</v>
      </c>
      <c r="E99" s="2351"/>
      <c r="F99" s="2351"/>
      <c r="G99" s="2352"/>
      <c r="H99" s="721"/>
      <c r="I99" s="726"/>
      <c r="J99" s="721"/>
      <c r="K99" s="725"/>
      <c r="L99" s="722"/>
      <c r="M99" s="579"/>
    </row>
    <row r="100" spans="1:13" ht="15" customHeight="1" x14ac:dyDescent="0.3">
      <c r="A100" s="509"/>
      <c r="B100" s="1159"/>
      <c r="C100" s="1159"/>
      <c r="D100" s="2350" t="s">
        <v>2257</v>
      </c>
      <c r="E100" s="2351"/>
      <c r="F100" s="2351"/>
      <c r="G100" s="2352"/>
      <c r="H100" s="725">
        <f>Form2!N58</f>
        <v>0</v>
      </c>
      <c r="I100" s="726">
        <v>100</v>
      </c>
      <c r="J100" s="721">
        <v>0</v>
      </c>
      <c r="K100" s="1566">
        <f>SUM(H100-J100)</f>
        <v>0</v>
      </c>
      <c r="L100" s="722">
        <f>ROUND(K100*(I100/100),0)</f>
        <v>0</v>
      </c>
      <c r="M100" s="579"/>
    </row>
    <row r="101" spans="1:13" ht="15" customHeight="1" x14ac:dyDescent="0.3">
      <c r="A101" s="509"/>
      <c r="B101" s="1159"/>
      <c r="C101" s="1159"/>
      <c r="D101" s="2350" t="s">
        <v>2258</v>
      </c>
      <c r="E101" s="2351"/>
      <c r="F101" s="2351"/>
      <c r="G101" s="2352"/>
      <c r="H101" s="725">
        <f>Form2!N59-H102-H103</f>
        <v>0</v>
      </c>
      <c r="I101" s="726">
        <v>100</v>
      </c>
      <c r="J101" s="721">
        <v>0</v>
      </c>
      <c r="K101" s="1566">
        <f>SUM(H101-J101)</f>
        <v>0</v>
      </c>
      <c r="L101" s="722">
        <f>ROUND(K101*(I101/100),0)</f>
        <v>0</v>
      </c>
      <c r="M101" s="579"/>
    </row>
    <row r="102" spans="1:13" ht="15" customHeight="1" x14ac:dyDescent="0.3">
      <c r="A102" s="509"/>
      <c r="B102" s="1159"/>
      <c r="C102" s="1159"/>
      <c r="D102" s="2350" t="s">
        <v>2259</v>
      </c>
      <c r="E102" s="2351"/>
      <c r="F102" s="2351"/>
      <c r="G102" s="2352"/>
      <c r="H102" s="721">
        <v>0</v>
      </c>
      <c r="I102" s="726">
        <v>100</v>
      </c>
      <c r="J102" s="721">
        <v>0</v>
      </c>
      <c r="K102" s="1566">
        <f>SUM(H102-J102)</f>
        <v>0</v>
      </c>
      <c r="L102" s="722">
        <f>ROUND(K102*(I102/100),0)</f>
        <v>0</v>
      </c>
      <c r="M102" s="579"/>
    </row>
    <row r="103" spans="1:13" ht="15" customHeight="1" x14ac:dyDescent="0.3">
      <c r="A103" s="509"/>
      <c r="B103" s="1159"/>
      <c r="C103" s="1159"/>
      <c r="D103" s="2350" t="s">
        <v>2260</v>
      </c>
      <c r="E103" s="2351"/>
      <c r="F103" s="2351"/>
      <c r="G103" s="2352"/>
      <c r="H103" s="721"/>
      <c r="I103" s="726"/>
      <c r="J103" s="721"/>
      <c r="K103" s="725"/>
      <c r="L103" s="722"/>
      <c r="M103" s="579"/>
    </row>
    <row r="104" spans="1:13" ht="15" customHeight="1" x14ac:dyDescent="0.3">
      <c r="A104" s="509"/>
      <c r="B104" s="1159"/>
      <c r="C104" s="1159"/>
      <c r="D104" s="2350" t="s">
        <v>2261</v>
      </c>
      <c r="E104" s="2351"/>
      <c r="F104" s="2351"/>
      <c r="G104" s="2352"/>
      <c r="H104" s="725">
        <f>Form2!N60-H105-H106</f>
        <v>0</v>
      </c>
      <c r="I104" s="726">
        <v>100</v>
      </c>
      <c r="J104" s="721">
        <v>0</v>
      </c>
      <c r="K104" s="1566">
        <f>SUM(H104-J104)</f>
        <v>0</v>
      </c>
      <c r="L104" s="722">
        <f>ROUND(K104*(I104/100),0)</f>
        <v>0</v>
      </c>
      <c r="M104" s="579"/>
    </row>
    <row r="105" spans="1:13" ht="15" customHeight="1" x14ac:dyDescent="0.3">
      <c r="A105" s="509"/>
      <c r="B105" s="1159"/>
      <c r="C105" s="1159"/>
      <c r="D105" s="2350" t="s">
        <v>2262</v>
      </c>
      <c r="E105" s="2351"/>
      <c r="F105" s="2351"/>
      <c r="G105" s="2352"/>
      <c r="H105" s="721">
        <v>0</v>
      </c>
      <c r="I105" s="726">
        <v>100</v>
      </c>
      <c r="J105" s="721">
        <v>0</v>
      </c>
      <c r="K105" s="1566">
        <f>SUM(H105-J105)</f>
        <v>0</v>
      </c>
      <c r="L105" s="722">
        <f>ROUND(K105*(I105/100),0)</f>
        <v>0</v>
      </c>
      <c r="M105" s="579"/>
    </row>
    <row r="106" spans="1:13" ht="15" customHeight="1" x14ac:dyDescent="0.3">
      <c r="A106" s="509"/>
      <c r="B106" s="1159"/>
      <c r="C106" s="1159"/>
      <c r="D106" s="2350" t="s">
        <v>2263</v>
      </c>
      <c r="E106" s="2351"/>
      <c r="F106" s="2351"/>
      <c r="G106" s="2352"/>
      <c r="H106" s="721"/>
      <c r="I106" s="726"/>
      <c r="J106" s="721"/>
      <c r="K106" s="725"/>
      <c r="L106" s="722"/>
      <c r="M106" s="579"/>
    </row>
    <row r="107" spans="1:13" ht="15" customHeight="1" x14ac:dyDescent="0.3">
      <c r="A107" s="509"/>
      <c r="B107" s="1159"/>
      <c r="C107" s="1159"/>
      <c r="D107" s="2350" t="s">
        <v>1766</v>
      </c>
      <c r="E107" s="2351"/>
      <c r="F107" s="2351"/>
      <c r="G107" s="2352"/>
      <c r="H107" s="721">
        <v>0</v>
      </c>
      <c r="I107" s="726">
        <v>0</v>
      </c>
      <c r="J107" s="721">
        <v>0</v>
      </c>
      <c r="K107" s="1566">
        <f>SUM(H107-J107)</f>
        <v>0</v>
      </c>
      <c r="L107" s="722">
        <f>ROUND(K107*(I107/100),0)</f>
        <v>0</v>
      </c>
      <c r="M107" s="579"/>
    </row>
    <row r="108" spans="1:13" ht="15" customHeight="1" x14ac:dyDescent="0.3">
      <c r="A108" s="509"/>
      <c r="B108" s="1159"/>
      <c r="C108" s="1174"/>
      <c r="D108" s="2350" t="s">
        <v>1741</v>
      </c>
      <c r="E108" s="2351"/>
      <c r="F108" s="2351"/>
      <c r="G108" s="2352"/>
      <c r="H108" s="725">
        <f>Form2!N61</f>
        <v>0</v>
      </c>
      <c r="I108" s="726"/>
      <c r="J108" s="721"/>
      <c r="K108" s="725"/>
      <c r="L108" s="722">
        <f>SUM(L109,L112,L119,L126,L133)</f>
        <v>0</v>
      </c>
      <c r="M108" s="579"/>
    </row>
    <row r="109" spans="1:13" ht="15" customHeight="1" x14ac:dyDescent="0.3">
      <c r="A109" s="509"/>
      <c r="B109" s="1159" t="s">
        <v>915</v>
      </c>
      <c r="C109" s="1159"/>
      <c r="D109" s="2350" t="s">
        <v>1764</v>
      </c>
      <c r="E109" s="2351"/>
      <c r="F109" s="2351"/>
      <c r="G109" s="2352"/>
      <c r="H109" s="725">
        <f>Form2!N62</f>
        <v>0</v>
      </c>
      <c r="I109" s="726"/>
      <c r="J109" s="721"/>
      <c r="K109" s="725"/>
      <c r="L109" s="722">
        <f>SUM(L110:L111)</f>
        <v>0</v>
      </c>
      <c r="M109" s="579"/>
    </row>
    <row r="110" spans="1:13" ht="15" customHeight="1" x14ac:dyDescent="0.3">
      <c r="A110" s="509"/>
      <c r="B110" s="1159"/>
      <c r="C110" s="1159"/>
      <c r="D110" s="2350" t="s">
        <v>1776</v>
      </c>
      <c r="E110" s="2351"/>
      <c r="F110" s="2351"/>
      <c r="G110" s="2352"/>
      <c r="H110" s="721">
        <v>0</v>
      </c>
      <c r="I110" s="726">
        <v>0</v>
      </c>
      <c r="J110" s="721">
        <v>0</v>
      </c>
      <c r="K110" s="1566">
        <f>SUM(H110-J110)</f>
        <v>0</v>
      </c>
      <c r="L110" s="722">
        <f>ROUND(K110*(I110/100),0)</f>
        <v>0</v>
      </c>
      <c r="M110" s="579"/>
    </row>
    <row r="111" spans="1:13" ht="15" customHeight="1" x14ac:dyDescent="0.3">
      <c r="A111" s="509"/>
      <c r="B111" s="1159"/>
      <c r="C111" s="1159"/>
      <c r="D111" s="2350" t="s">
        <v>1777</v>
      </c>
      <c r="E111" s="2351"/>
      <c r="F111" s="2351"/>
      <c r="G111" s="2352"/>
      <c r="H111" s="721">
        <v>0</v>
      </c>
      <c r="I111" s="726">
        <v>100</v>
      </c>
      <c r="J111" s="721">
        <v>0</v>
      </c>
      <c r="K111" s="1566">
        <f>SUM(H111-J111)</f>
        <v>0</v>
      </c>
      <c r="L111" s="722">
        <f>ROUND(K111*(I111/100),0)</f>
        <v>0</v>
      </c>
      <c r="M111" s="579"/>
    </row>
    <row r="112" spans="1:13" ht="15" customHeight="1" x14ac:dyDescent="0.3">
      <c r="A112" s="509"/>
      <c r="B112" s="1159"/>
      <c r="C112" s="1159"/>
      <c r="D112" s="2350" t="s">
        <v>1763</v>
      </c>
      <c r="E112" s="2351"/>
      <c r="F112" s="2351"/>
      <c r="G112" s="2352"/>
      <c r="H112" s="725">
        <f>Form2!N63</f>
        <v>0</v>
      </c>
      <c r="I112" s="726"/>
      <c r="J112" s="721"/>
      <c r="K112" s="725"/>
      <c r="L112" s="722">
        <f>SUM(L113:L114,L116:L117)</f>
        <v>0</v>
      </c>
      <c r="M112" s="579"/>
    </row>
    <row r="113" spans="1:13" ht="15" customHeight="1" x14ac:dyDescent="0.3">
      <c r="A113" s="509"/>
      <c r="B113" s="1159"/>
      <c r="C113" s="1159"/>
      <c r="D113" s="2350" t="s">
        <v>2245</v>
      </c>
      <c r="E113" s="2351"/>
      <c r="F113" s="2351"/>
      <c r="G113" s="2352"/>
      <c r="H113" s="721">
        <v>0</v>
      </c>
      <c r="I113" s="726">
        <v>20</v>
      </c>
      <c r="J113" s="721">
        <v>0</v>
      </c>
      <c r="K113" s="1566">
        <f>SUM(H113-J113)</f>
        <v>0</v>
      </c>
      <c r="L113" s="722">
        <f>ROUND(K113*(I113/100),0)</f>
        <v>0</v>
      </c>
      <c r="M113" s="579"/>
    </row>
    <row r="114" spans="1:13" ht="15" customHeight="1" x14ac:dyDescent="0.3">
      <c r="A114" s="509"/>
      <c r="B114" s="1159"/>
      <c r="C114" s="1159"/>
      <c r="D114" s="2356" t="s">
        <v>2246</v>
      </c>
      <c r="E114" s="2357"/>
      <c r="F114" s="2357"/>
      <c r="G114" s="2358"/>
      <c r="H114" s="721">
        <v>0</v>
      </c>
      <c r="I114" s="726">
        <v>100</v>
      </c>
      <c r="J114" s="721">
        <v>0</v>
      </c>
      <c r="K114" s="1566">
        <f>SUM(H114-J114)</f>
        <v>0</v>
      </c>
      <c r="L114" s="722">
        <f>ROUND(K114*(I114/100),0)</f>
        <v>0</v>
      </c>
      <c r="M114" s="579"/>
    </row>
    <row r="115" spans="1:13" ht="15" customHeight="1" x14ac:dyDescent="0.3">
      <c r="A115" s="509"/>
      <c r="B115" s="1159"/>
      <c r="C115" s="1159"/>
      <c r="D115" s="2350" t="s">
        <v>2247</v>
      </c>
      <c r="E115" s="2351"/>
      <c r="F115" s="2351"/>
      <c r="G115" s="2352"/>
      <c r="H115" s="721"/>
      <c r="I115" s="726"/>
      <c r="J115" s="721"/>
      <c r="K115" s="728"/>
      <c r="L115" s="727"/>
      <c r="M115" s="579"/>
    </row>
    <row r="116" spans="1:13" ht="15" customHeight="1" x14ac:dyDescent="0.3">
      <c r="A116" s="509"/>
      <c r="B116" s="1159"/>
      <c r="C116" s="1159"/>
      <c r="D116" s="2350" t="s">
        <v>2248</v>
      </c>
      <c r="E116" s="2351"/>
      <c r="F116" s="2351"/>
      <c r="G116" s="2352"/>
      <c r="H116" s="721">
        <v>0</v>
      </c>
      <c r="I116" s="726">
        <v>100</v>
      </c>
      <c r="J116" s="721">
        <v>0</v>
      </c>
      <c r="K116" s="1566">
        <f>SUM(H116-J116)</f>
        <v>0</v>
      </c>
      <c r="L116" s="722">
        <f>ROUND(K116*(I116/100),0)</f>
        <v>0</v>
      </c>
      <c r="M116" s="579"/>
    </row>
    <row r="117" spans="1:13" ht="15" customHeight="1" x14ac:dyDescent="0.3">
      <c r="A117" s="509"/>
      <c r="B117" s="1159"/>
      <c r="C117" s="1159"/>
      <c r="D117" s="2356" t="s">
        <v>2249</v>
      </c>
      <c r="E117" s="2357"/>
      <c r="F117" s="2357"/>
      <c r="G117" s="2358"/>
      <c r="H117" s="721">
        <v>0</v>
      </c>
      <c r="I117" s="726">
        <v>100</v>
      </c>
      <c r="J117" s="721">
        <v>0</v>
      </c>
      <c r="K117" s="1566">
        <f>SUM(H117-J117)</f>
        <v>0</v>
      </c>
      <c r="L117" s="722">
        <f>ROUND(K117*(I117/100),0)</f>
        <v>0</v>
      </c>
      <c r="M117" s="579"/>
    </row>
    <row r="118" spans="1:13" ht="15" customHeight="1" x14ac:dyDescent="0.3">
      <c r="A118" s="509"/>
      <c r="B118" s="1159"/>
      <c r="C118" s="1159"/>
      <c r="D118" s="2350" t="s">
        <v>2250</v>
      </c>
      <c r="E118" s="2351"/>
      <c r="F118" s="2351"/>
      <c r="G118" s="2352"/>
      <c r="H118" s="721"/>
      <c r="I118" s="726"/>
      <c r="J118" s="721"/>
      <c r="K118" s="725"/>
      <c r="L118" s="722"/>
      <c r="M118" s="579"/>
    </row>
    <row r="119" spans="1:13" ht="15" customHeight="1" x14ac:dyDescent="0.3">
      <c r="A119" s="509"/>
      <c r="B119" s="1159"/>
      <c r="C119" s="1159"/>
      <c r="D119" s="2350" t="s">
        <v>1762</v>
      </c>
      <c r="E119" s="2351"/>
      <c r="F119" s="2351"/>
      <c r="G119" s="2352"/>
      <c r="H119" s="725">
        <f>Form2!N64</f>
        <v>0</v>
      </c>
      <c r="I119" s="726"/>
      <c r="J119" s="721"/>
      <c r="K119" s="725"/>
      <c r="L119" s="722">
        <f>SUM(L120:L121,L123:L124)</f>
        <v>0</v>
      </c>
      <c r="M119" s="579"/>
    </row>
    <row r="120" spans="1:13" ht="15" customHeight="1" x14ac:dyDescent="0.3">
      <c r="A120" s="509"/>
      <c r="B120" s="1159"/>
      <c r="C120" s="1159"/>
      <c r="D120" s="2350" t="s">
        <v>2241</v>
      </c>
      <c r="E120" s="2351"/>
      <c r="F120" s="2351"/>
      <c r="G120" s="2352"/>
      <c r="H120" s="721">
        <v>0</v>
      </c>
      <c r="I120" s="726">
        <v>20</v>
      </c>
      <c r="J120" s="721">
        <v>0</v>
      </c>
      <c r="K120" s="1566">
        <f>SUM(H120-J120)</f>
        <v>0</v>
      </c>
      <c r="L120" s="722">
        <f>ROUND(K120*(I120/100),0)</f>
        <v>0</v>
      </c>
      <c r="M120" s="579"/>
    </row>
    <row r="121" spans="1:13" ht="15" customHeight="1" x14ac:dyDescent="0.3">
      <c r="A121" s="509"/>
      <c r="B121" s="1159"/>
      <c r="C121" s="1159"/>
      <c r="D121" s="2356" t="s">
        <v>2242</v>
      </c>
      <c r="E121" s="2357"/>
      <c r="F121" s="2357"/>
      <c r="G121" s="2358"/>
      <c r="H121" s="721">
        <v>0</v>
      </c>
      <c r="I121" s="726">
        <v>100</v>
      </c>
      <c r="J121" s="721">
        <v>0</v>
      </c>
      <c r="K121" s="1566">
        <f>SUM(H121-J121)</f>
        <v>0</v>
      </c>
      <c r="L121" s="722">
        <f>ROUND(K121*(I121/100),0)</f>
        <v>0</v>
      </c>
      <c r="M121" s="579"/>
    </row>
    <row r="122" spans="1:13" ht="15" customHeight="1" x14ac:dyDescent="0.3">
      <c r="A122" s="509"/>
      <c r="B122" s="1159"/>
      <c r="C122" s="1159"/>
      <c r="D122" s="2350" t="s">
        <v>2243</v>
      </c>
      <c r="E122" s="2351"/>
      <c r="F122" s="2351"/>
      <c r="G122" s="2352"/>
      <c r="H122" s="721"/>
      <c r="I122" s="726"/>
      <c r="J122" s="721"/>
      <c r="K122" s="725"/>
      <c r="L122" s="722">
        <f>ROUND(K122*(I122/100),0)</f>
        <v>0</v>
      </c>
      <c r="M122" s="579"/>
    </row>
    <row r="123" spans="1:13" ht="15" customHeight="1" x14ac:dyDescent="0.3">
      <c r="A123" s="509"/>
      <c r="B123" s="1159"/>
      <c r="C123" s="1159"/>
      <c r="D123" s="2350" t="s">
        <v>2238</v>
      </c>
      <c r="E123" s="2351"/>
      <c r="F123" s="2351"/>
      <c r="G123" s="2352"/>
      <c r="H123" s="721">
        <v>0</v>
      </c>
      <c r="I123" s="726">
        <v>100</v>
      </c>
      <c r="J123" s="721"/>
      <c r="K123" s="1566">
        <f>SUM(H123-J123)</f>
        <v>0</v>
      </c>
      <c r="L123" s="722">
        <f>ROUND(K123*(I123/100),0)</f>
        <v>0</v>
      </c>
      <c r="M123" s="579"/>
    </row>
    <row r="124" spans="1:13" ht="15" customHeight="1" x14ac:dyDescent="0.3">
      <c r="A124" s="509"/>
      <c r="B124" s="1159"/>
      <c r="C124" s="1159"/>
      <c r="D124" s="2356" t="s">
        <v>2239</v>
      </c>
      <c r="E124" s="2357"/>
      <c r="F124" s="2357"/>
      <c r="G124" s="2358"/>
      <c r="H124" s="721">
        <v>0</v>
      </c>
      <c r="I124" s="726">
        <v>100</v>
      </c>
      <c r="J124" s="721"/>
      <c r="K124" s="1566">
        <f>SUM(H124-J124)</f>
        <v>0</v>
      </c>
      <c r="L124" s="722">
        <f>ROUND(K124*(I124/100),0)</f>
        <v>0</v>
      </c>
      <c r="M124" s="579"/>
    </row>
    <row r="125" spans="1:13" ht="15" customHeight="1" x14ac:dyDescent="0.3">
      <c r="A125" s="509"/>
      <c r="B125" s="1159"/>
      <c r="C125" s="1159"/>
      <c r="D125" s="2350" t="s">
        <v>2240</v>
      </c>
      <c r="E125" s="2351"/>
      <c r="F125" s="2351"/>
      <c r="G125" s="2352"/>
      <c r="H125" s="721"/>
      <c r="I125" s="726"/>
      <c r="J125" s="721"/>
      <c r="K125" s="725"/>
      <c r="L125" s="722"/>
      <c r="M125" s="579"/>
    </row>
    <row r="126" spans="1:13" ht="15" customHeight="1" x14ac:dyDescent="0.3">
      <c r="A126" s="509"/>
      <c r="B126" s="1159"/>
      <c r="C126" s="1159"/>
      <c r="D126" s="2350" t="s">
        <v>1774</v>
      </c>
      <c r="E126" s="2351"/>
      <c r="F126" s="2351"/>
      <c r="G126" s="2352"/>
      <c r="H126" s="725">
        <f>Form2!N65</f>
        <v>0</v>
      </c>
      <c r="I126" s="726"/>
      <c r="J126" s="721"/>
      <c r="K126" s="725"/>
      <c r="L126" s="722">
        <f>SUM(L127:L128,L130:L131)</f>
        <v>0</v>
      </c>
      <c r="M126" s="579"/>
    </row>
    <row r="127" spans="1:13" ht="15" customHeight="1" x14ac:dyDescent="0.3">
      <c r="A127" s="509"/>
      <c r="B127" s="1159"/>
      <c r="C127" s="1159"/>
      <c r="D127" s="2350" t="s">
        <v>2235</v>
      </c>
      <c r="E127" s="2351"/>
      <c r="F127" s="2351"/>
      <c r="G127" s="2352"/>
      <c r="H127" s="721">
        <v>0</v>
      </c>
      <c r="I127" s="726">
        <v>50</v>
      </c>
      <c r="J127" s="721"/>
      <c r="K127" s="1566">
        <f>SUM(H127-J127)</f>
        <v>0</v>
      </c>
      <c r="L127" s="722">
        <f>ROUND(K127*(I127/100),0)</f>
        <v>0</v>
      </c>
      <c r="M127" s="579"/>
    </row>
    <row r="128" spans="1:13" ht="15" customHeight="1" x14ac:dyDescent="0.3">
      <c r="A128" s="509"/>
      <c r="B128" s="1159"/>
      <c r="C128" s="1159"/>
      <c r="D128" s="2356" t="s">
        <v>2236</v>
      </c>
      <c r="E128" s="2357"/>
      <c r="F128" s="2357"/>
      <c r="G128" s="2358"/>
      <c r="H128" s="721">
        <v>0</v>
      </c>
      <c r="I128" s="726">
        <v>100</v>
      </c>
      <c r="J128" s="721">
        <v>0</v>
      </c>
      <c r="K128" s="1566">
        <f>SUM(H128-J128)</f>
        <v>0</v>
      </c>
      <c r="L128" s="722">
        <f>ROUND(K128*(I128/100),0)</f>
        <v>0</v>
      </c>
      <c r="M128" s="579"/>
    </row>
    <row r="129" spans="1:13" ht="15" customHeight="1" x14ac:dyDescent="0.3">
      <c r="A129" s="509"/>
      <c r="B129" s="1159"/>
      <c r="C129" s="1159"/>
      <c r="D129" s="2350" t="s">
        <v>2237</v>
      </c>
      <c r="E129" s="2351"/>
      <c r="F129" s="2351"/>
      <c r="G129" s="2352"/>
      <c r="H129" s="721"/>
      <c r="I129" s="726"/>
      <c r="J129" s="721"/>
      <c r="K129" s="725"/>
      <c r="L129" s="722"/>
      <c r="M129" s="579"/>
    </row>
    <row r="130" spans="1:13" ht="15" customHeight="1" x14ac:dyDescent="0.3">
      <c r="A130" s="509"/>
      <c r="B130" s="1159"/>
      <c r="C130" s="1159"/>
      <c r="D130" s="2350" t="s">
        <v>2232</v>
      </c>
      <c r="E130" s="2351"/>
      <c r="F130" s="2351"/>
      <c r="G130" s="2352"/>
      <c r="H130" s="721">
        <v>0</v>
      </c>
      <c r="I130" s="726">
        <v>100</v>
      </c>
      <c r="J130" s="721"/>
      <c r="K130" s="1566">
        <f>SUM(H130-J130)</f>
        <v>0</v>
      </c>
      <c r="L130" s="722">
        <f>ROUND(K130*(I130/100),0)</f>
        <v>0</v>
      </c>
      <c r="M130" s="579"/>
    </row>
    <row r="131" spans="1:13" ht="15" customHeight="1" x14ac:dyDescent="0.3">
      <c r="A131" s="509"/>
      <c r="B131" s="1159"/>
      <c r="C131" s="1159"/>
      <c r="D131" s="2356" t="s">
        <v>2233</v>
      </c>
      <c r="E131" s="2357"/>
      <c r="F131" s="2357"/>
      <c r="G131" s="2358"/>
      <c r="H131" s="721">
        <v>0</v>
      </c>
      <c r="I131" s="726">
        <v>100</v>
      </c>
      <c r="J131" s="721">
        <v>0</v>
      </c>
      <c r="K131" s="1566">
        <f>SUM(H131-J131)</f>
        <v>0</v>
      </c>
      <c r="L131" s="722">
        <f>ROUND(K131*(I131/100),0)</f>
        <v>0</v>
      </c>
      <c r="M131" s="579"/>
    </row>
    <row r="132" spans="1:13" ht="15" customHeight="1" x14ac:dyDescent="0.3">
      <c r="A132" s="509"/>
      <c r="B132" s="1159"/>
      <c r="C132" s="1159"/>
      <c r="D132" s="2350" t="s">
        <v>2234</v>
      </c>
      <c r="E132" s="2351"/>
      <c r="F132" s="2351"/>
      <c r="G132" s="2352"/>
      <c r="H132" s="721"/>
      <c r="I132" s="726"/>
      <c r="J132" s="721"/>
      <c r="K132" s="725"/>
      <c r="L132" s="722"/>
      <c r="M132" s="579"/>
    </row>
    <row r="133" spans="1:13" ht="15" customHeight="1" x14ac:dyDescent="0.3">
      <c r="A133" s="509"/>
      <c r="B133" s="1159"/>
      <c r="C133" s="1159"/>
      <c r="D133" s="2350" t="s">
        <v>1765</v>
      </c>
      <c r="E133" s="2351"/>
      <c r="F133" s="2351"/>
      <c r="G133" s="2352"/>
      <c r="H133" s="725">
        <f>Form2!N66</f>
        <v>0</v>
      </c>
      <c r="I133" s="726"/>
      <c r="J133" s="721"/>
      <c r="K133" s="725"/>
      <c r="L133" s="722">
        <f>SUM(L134:L135,L137:L138)</f>
        <v>0</v>
      </c>
      <c r="M133" s="579"/>
    </row>
    <row r="134" spans="1:13" ht="15" customHeight="1" x14ac:dyDescent="0.3">
      <c r="A134" s="509"/>
      <c r="B134" s="1159"/>
      <c r="C134" s="1159"/>
      <c r="D134" s="2350" t="s">
        <v>2228</v>
      </c>
      <c r="E134" s="2351"/>
      <c r="F134" s="2351"/>
      <c r="G134" s="2352"/>
      <c r="H134" s="721">
        <v>0</v>
      </c>
      <c r="I134" s="726">
        <v>100</v>
      </c>
      <c r="J134" s="721"/>
      <c r="K134" s="1566">
        <f>SUM(H134-J134)</f>
        <v>0</v>
      </c>
      <c r="L134" s="722">
        <f>ROUND(K134*(I134/100),0)</f>
        <v>0</v>
      </c>
      <c r="M134" s="579"/>
    </row>
    <row r="135" spans="1:13" ht="15" customHeight="1" x14ac:dyDescent="0.3">
      <c r="A135" s="509"/>
      <c r="B135" s="1159"/>
      <c r="C135" s="1159"/>
      <c r="D135" s="2356" t="s">
        <v>2229</v>
      </c>
      <c r="E135" s="2357"/>
      <c r="F135" s="2357"/>
      <c r="G135" s="2358"/>
      <c r="H135" s="721">
        <v>0</v>
      </c>
      <c r="I135" s="726">
        <v>100</v>
      </c>
      <c r="J135" s="721">
        <v>0</v>
      </c>
      <c r="K135" s="1566">
        <f>SUM(H135-J135)</f>
        <v>0</v>
      </c>
      <c r="L135" s="722">
        <f>ROUND(K135*(I135/100),0)</f>
        <v>0</v>
      </c>
      <c r="M135" s="579"/>
    </row>
    <row r="136" spans="1:13" ht="15" customHeight="1" x14ac:dyDescent="0.3">
      <c r="A136" s="509"/>
      <c r="B136" s="1159"/>
      <c r="C136" s="1159"/>
      <c r="D136" s="2350" t="s">
        <v>2230</v>
      </c>
      <c r="E136" s="2351"/>
      <c r="F136" s="2351"/>
      <c r="G136" s="2352"/>
      <c r="H136" s="721"/>
      <c r="I136" s="726"/>
      <c r="J136" s="721"/>
      <c r="K136" s="725"/>
      <c r="L136" s="722"/>
      <c r="M136" s="579"/>
    </row>
    <row r="137" spans="1:13" ht="15" customHeight="1" x14ac:dyDescent="0.3">
      <c r="A137" s="509"/>
      <c r="B137" s="1159"/>
      <c r="C137" s="1159"/>
      <c r="D137" s="2350" t="s">
        <v>2226</v>
      </c>
      <c r="E137" s="2351"/>
      <c r="F137" s="2351"/>
      <c r="G137" s="2352"/>
      <c r="H137" s="721">
        <v>0</v>
      </c>
      <c r="I137" s="726">
        <v>100</v>
      </c>
      <c r="J137" s="721"/>
      <c r="K137" s="1566">
        <f>SUM(H137-J137)</f>
        <v>0</v>
      </c>
      <c r="L137" s="722">
        <f>ROUND(K137*(I137/100),0)</f>
        <v>0</v>
      </c>
      <c r="M137" s="579"/>
    </row>
    <row r="138" spans="1:13" ht="15" customHeight="1" x14ac:dyDescent="0.3">
      <c r="A138" s="509"/>
      <c r="B138" s="1159"/>
      <c r="C138" s="1159"/>
      <c r="D138" s="2356" t="s">
        <v>2227</v>
      </c>
      <c r="E138" s="2357"/>
      <c r="F138" s="2357"/>
      <c r="G138" s="2358"/>
      <c r="H138" s="721">
        <v>0</v>
      </c>
      <c r="I138" s="726">
        <v>100</v>
      </c>
      <c r="J138" s="721">
        <v>0</v>
      </c>
      <c r="K138" s="1566">
        <f>SUM(H138-J138)</f>
        <v>0</v>
      </c>
      <c r="L138" s="722">
        <f>ROUND(K138*(I138/100),0)</f>
        <v>0</v>
      </c>
      <c r="M138" s="579"/>
    </row>
    <row r="139" spans="1:13" ht="15" customHeight="1" x14ac:dyDescent="0.3">
      <c r="A139" s="509"/>
      <c r="B139" s="1159"/>
      <c r="C139" s="1159"/>
      <c r="D139" s="2350" t="s">
        <v>2231</v>
      </c>
      <c r="E139" s="2351"/>
      <c r="F139" s="2351"/>
      <c r="G139" s="2352"/>
      <c r="H139" s="721"/>
      <c r="I139" s="726"/>
      <c r="J139" s="721"/>
      <c r="K139" s="725"/>
      <c r="L139" s="722"/>
      <c r="M139" s="579"/>
    </row>
    <row r="140" spans="1:13" ht="15" customHeight="1" x14ac:dyDescent="0.3">
      <c r="A140" s="509"/>
      <c r="B140" s="1173" t="s">
        <v>59</v>
      </c>
      <c r="C140" s="1173" t="s">
        <v>25</v>
      </c>
      <c r="D140" s="2359" t="s">
        <v>1424</v>
      </c>
      <c r="E140" s="2360"/>
      <c r="F140" s="2360"/>
      <c r="G140" s="2361"/>
      <c r="H140" s="1566">
        <f>Form2!M54</f>
        <v>0</v>
      </c>
      <c r="I140" s="726"/>
      <c r="J140" s="724"/>
      <c r="K140" s="1566"/>
      <c r="L140" s="722">
        <f>SUM(L141,L145)</f>
        <v>0</v>
      </c>
      <c r="M140" s="579"/>
    </row>
    <row r="141" spans="1:13" ht="15" customHeight="1" x14ac:dyDescent="0.3">
      <c r="A141" s="509"/>
      <c r="B141" s="1159"/>
      <c r="C141" s="1159"/>
      <c r="D141" s="2415" t="s">
        <v>1740</v>
      </c>
      <c r="E141" s="2416"/>
      <c r="F141" s="2416"/>
      <c r="G141" s="2417"/>
      <c r="H141" s="725">
        <f>Form2!N14 + Form2!N17 + Form2!N20</f>
        <v>0</v>
      </c>
      <c r="I141" s="726"/>
      <c r="J141" s="721"/>
      <c r="K141" s="725"/>
      <c r="L141" s="722">
        <f>SUM(L142:L144)</f>
        <v>0</v>
      </c>
      <c r="M141" s="579"/>
    </row>
    <row r="142" spans="1:13" ht="15" customHeight="1" x14ac:dyDescent="0.3">
      <c r="A142" s="509"/>
      <c r="B142" s="1159"/>
      <c r="C142" s="1159"/>
      <c r="D142" s="2350" t="s">
        <v>1772</v>
      </c>
      <c r="E142" s="2351"/>
      <c r="F142" s="2351"/>
      <c r="G142" s="2352"/>
      <c r="H142" s="725">
        <f>Form2!N14 + Form2!N17</f>
        <v>0</v>
      </c>
      <c r="I142" s="726">
        <v>0</v>
      </c>
      <c r="J142" s="721">
        <v>0</v>
      </c>
      <c r="K142" s="1566">
        <f>SUM(H142-J142)</f>
        <v>0</v>
      </c>
      <c r="L142" s="722">
        <f>ROUND(K142*(I142/100),0)</f>
        <v>0</v>
      </c>
      <c r="M142" s="579"/>
    </row>
    <row r="143" spans="1:13" ht="15" customHeight="1" x14ac:dyDescent="0.3">
      <c r="A143" s="509"/>
      <c r="B143" s="1159"/>
      <c r="C143" s="1159"/>
      <c r="D143" s="2350" t="s">
        <v>1773</v>
      </c>
      <c r="E143" s="2351"/>
      <c r="F143" s="2351"/>
      <c r="G143" s="2352"/>
      <c r="H143" s="721">
        <v>0</v>
      </c>
      <c r="I143" s="726">
        <v>20</v>
      </c>
      <c r="J143" s="721">
        <v>0</v>
      </c>
      <c r="K143" s="1566">
        <f>SUM(H143-J143)</f>
        <v>0</v>
      </c>
      <c r="L143" s="722">
        <f>ROUND(K143*(I143/100),0)</f>
        <v>0</v>
      </c>
      <c r="M143" s="579"/>
    </row>
    <row r="144" spans="1:13" ht="15" customHeight="1" x14ac:dyDescent="0.3">
      <c r="A144" s="509"/>
      <c r="B144" s="1159"/>
      <c r="C144" s="1159"/>
      <c r="D144" s="2350" t="s">
        <v>1771</v>
      </c>
      <c r="E144" s="2351"/>
      <c r="F144" s="2351"/>
      <c r="G144" s="2352"/>
      <c r="H144" s="721">
        <v>0</v>
      </c>
      <c r="I144" s="726">
        <v>100</v>
      </c>
      <c r="J144" s="721">
        <v>0</v>
      </c>
      <c r="K144" s="1566">
        <f>SUM(H144-J144)</f>
        <v>0</v>
      </c>
      <c r="L144" s="722">
        <f>ROUND(K144*(I144/100),0)</f>
        <v>0</v>
      </c>
      <c r="M144" s="579"/>
    </row>
    <row r="145" spans="1:13" ht="15" customHeight="1" x14ac:dyDescent="0.3">
      <c r="A145" s="509"/>
      <c r="B145" s="1159"/>
      <c r="C145" s="1159"/>
      <c r="D145" s="2415" t="s">
        <v>1770</v>
      </c>
      <c r="E145" s="2416"/>
      <c r="F145" s="2416"/>
      <c r="G145" s="2417"/>
      <c r="H145" s="725">
        <f>Form2!N15 +Form2!N18 + Form2!N21</f>
        <v>0</v>
      </c>
      <c r="I145" s="726"/>
      <c r="J145" s="721"/>
      <c r="K145" s="725"/>
      <c r="L145" s="722">
        <f>SUM(L146:L148)</f>
        <v>0</v>
      </c>
      <c r="M145" s="579"/>
    </row>
    <row r="146" spans="1:13" ht="15" customHeight="1" x14ac:dyDescent="0.3">
      <c r="A146" s="509"/>
      <c r="B146" s="1159"/>
      <c r="C146" s="1159"/>
      <c r="D146" s="2350" t="s">
        <v>1772</v>
      </c>
      <c r="E146" s="2351"/>
      <c r="F146" s="2351"/>
      <c r="G146" s="2352"/>
      <c r="H146" s="725">
        <f>Form2!N15 +Form2!N18</f>
        <v>0</v>
      </c>
      <c r="I146" s="726">
        <v>0</v>
      </c>
      <c r="J146" s="721">
        <v>0</v>
      </c>
      <c r="K146" s="1566">
        <f>SUM(H146-J146)</f>
        <v>0</v>
      </c>
      <c r="L146" s="722">
        <f>ROUND(K146*(I146/100),0)</f>
        <v>0</v>
      </c>
      <c r="M146" s="579"/>
    </row>
    <row r="147" spans="1:13" ht="15" customHeight="1" x14ac:dyDescent="0.3">
      <c r="A147" s="509"/>
      <c r="B147" s="1159"/>
      <c r="C147" s="1159"/>
      <c r="D147" s="2350" t="s">
        <v>1773</v>
      </c>
      <c r="E147" s="2351"/>
      <c r="F147" s="2351"/>
      <c r="G147" s="2352"/>
      <c r="H147" s="721">
        <v>0</v>
      </c>
      <c r="I147" s="726">
        <v>100</v>
      </c>
      <c r="J147" s="721">
        <v>0</v>
      </c>
      <c r="K147" s="1566">
        <f>SUM(H147-J147)</f>
        <v>0</v>
      </c>
      <c r="L147" s="722">
        <f>ROUND(K147*(I147/100),0)</f>
        <v>0</v>
      </c>
      <c r="M147" s="579"/>
    </row>
    <row r="148" spans="1:13" ht="15" customHeight="1" x14ac:dyDescent="0.3">
      <c r="A148" s="509"/>
      <c r="B148" s="1159"/>
      <c r="C148" s="1159"/>
      <c r="D148" s="2350" t="s">
        <v>1771</v>
      </c>
      <c r="E148" s="2351"/>
      <c r="F148" s="2351"/>
      <c r="G148" s="2352"/>
      <c r="H148" s="721">
        <v>0</v>
      </c>
      <c r="I148" s="726">
        <v>100</v>
      </c>
      <c r="J148" s="721">
        <v>0</v>
      </c>
      <c r="K148" s="1566">
        <f>SUM(H148-J148)</f>
        <v>0</v>
      </c>
      <c r="L148" s="722">
        <f>ROUND(K148*(I148/100),0)</f>
        <v>0</v>
      </c>
      <c r="M148" s="579"/>
    </row>
    <row r="149" spans="1:13" ht="15" customHeight="1" x14ac:dyDescent="0.3">
      <c r="A149" s="509"/>
      <c r="B149" s="1173" t="s">
        <v>60</v>
      </c>
      <c r="C149" s="1173" t="s">
        <v>26</v>
      </c>
      <c r="D149" s="2359" t="s">
        <v>1479</v>
      </c>
      <c r="E149" s="2360"/>
      <c r="F149" s="2360"/>
      <c r="G149" s="2361"/>
      <c r="H149" s="1566">
        <f>Form2!N67</f>
        <v>0</v>
      </c>
      <c r="I149" s="1086"/>
      <c r="J149" s="1568"/>
      <c r="K149" s="1567"/>
      <c r="L149" s="723"/>
      <c r="M149" s="579"/>
    </row>
    <row r="150" spans="1:13" ht="15" customHeight="1" x14ac:dyDescent="0.3">
      <c r="A150" s="509"/>
      <c r="B150" s="1159"/>
      <c r="C150" s="1159"/>
      <c r="D150" s="2412" t="s">
        <v>1739</v>
      </c>
      <c r="E150" s="2413"/>
      <c r="F150" s="2413"/>
      <c r="G150" s="2414"/>
      <c r="H150" s="725">
        <f>Form2!N68</f>
        <v>0</v>
      </c>
      <c r="I150" s="726"/>
      <c r="J150" s="721"/>
      <c r="K150" s="725"/>
      <c r="L150" s="722">
        <f>SUM(L151:L152)</f>
        <v>0</v>
      </c>
      <c r="M150" s="579"/>
    </row>
    <row r="151" spans="1:13" ht="15" customHeight="1" x14ac:dyDescent="0.3">
      <c r="A151" s="509"/>
      <c r="B151" s="1159"/>
      <c r="C151" s="1174"/>
      <c r="D151" s="2350" t="s">
        <v>1769</v>
      </c>
      <c r="E151" s="2351"/>
      <c r="F151" s="2351"/>
      <c r="G151" s="2352"/>
      <c r="H151" s="725">
        <f>Form2!N69</f>
        <v>0</v>
      </c>
      <c r="I151" s="726">
        <v>20</v>
      </c>
      <c r="J151" s="721">
        <v>0</v>
      </c>
      <c r="K151" s="1566">
        <f t="shared" ref="K151:K157" si="4">SUM(H151-J151)</f>
        <v>0</v>
      </c>
      <c r="L151" s="722">
        <f t="shared" ref="L151:L157" si="5">ROUND(K151*(I151/100),0)</f>
        <v>0</v>
      </c>
      <c r="M151" s="579"/>
    </row>
    <row r="152" spans="1:13" ht="15" customHeight="1" x14ac:dyDescent="0.3">
      <c r="A152" s="509"/>
      <c r="B152" s="1159"/>
      <c r="C152" s="1174"/>
      <c r="D152" s="2350" t="s">
        <v>1768</v>
      </c>
      <c r="E152" s="2351"/>
      <c r="F152" s="2351"/>
      <c r="G152" s="2352"/>
      <c r="H152" s="725">
        <f>Form2!N70</f>
        <v>0</v>
      </c>
      <c r="I152" s="726">
        <v>100</v>
      </c>
      <c r="J152" s="721">
        <v>0</v>
      </c>
      <c r="K152" s="1566">
        <f t="shared" si="4"/>
        <v>0</v>
      </c>
      <c r="L152" s="722">
        <f t="shared" si="5"/>
        <v>0</v>
      </c>
      <c r="M152" s="579"/>
    </row>
    <row r="153" spans="1:13" ht="15" customHeight="1" x14ac:dyDescent="0.3">
      <c r="A153" s="509"/>
      <c r="B153" s="1159"/>
      <c r="C153" s="1159"/>
      <c r="D153" s="2415" t="s">
        <v>1738</v>
      </c>
      <c r="E153" s="2416"/>
      <c r="F153" s="2416"/>
      <c r="G153" s="2417"/>
      <c r="H153" s="725">
        <f>Form2!N71</f>
        <v>0</v>
      </c>
      <c r="I153" s="726">
        <v>100</v>
      </c>
      <c r="J153" s="721">
        <v>0</v>
      </c>
      <c r="K153" s="1566">
        <f t="shared" si="4"/>
        <v>0</v>
      </c>
      <c r="L153" s="722">
        <f t="shared" si="5"/>
        <v>0</v>
      </c>
      <c r="M153" s="579"/>
    </row>
    <row r="154" spans="1:13" ht="15" customHeight="1" x14ac:dyDescent="0.3">
      <c r="A154" s="509"/>
      <c r="B154" s="1159"/>
      <c r="C154" s="1159"/>
      <c r="D154" s="2418" t="s">
        <v>1737</v>
      </c>
      <c r="E154" s="2419"/>
      <c r="F154" s="2419"/>
      <c r="G154" s="2420"/>
      <c r="H154" s="725">
        <f>Form2!N72</f>
        <v>0</v>
      </c>
      <c r="I154" s="726">
        <v>100</v>
      </c>
      <c r="J154" s="721">
        <v>0</v>
      </c>
      <c r="K154" s="1566">
        <f t="shared" si="4"/>
        <v>0</v>
      </c>
      <c r="L154" s="722">
        <f t="shared" si="5"/>
        <v>0</v>
      </c>
      <c r="M154" s="579"/>
    </row>
    <row r="155" spans="1:13" ht="15" customHeight="1" x14ac:dyDescent="0.3">
      <c r="A155" s="509"/>
      <c r="B155" s="1173" t="s">
        <v>61</v>
      </c>
      <c r="C155" s="1173" t="s">
        <v>27</v>
      </c>
      <c r="D155" s="2359" t="s">
        <v>1779</v>
      </c>
      <c r="E155" s="2360"/>
      <c r="F155" s="2360"/>
      <c r="G155" s="2361"/>
      <c r="H155" s="1566">
        <f>Form2!N73</f>
        <v>0</v>
      </c>
      <c r="I155" s="726">
        <v>20</v>
      </c>
      <c r="J155" s="724">
        <v>0</v>
      </c>
      <c r="K155" s="1566">
        <f t="shared" si="4"/>
        <v>0</v>
      </c>
      <c r="L155" s="722">
        <f t="shared" si="5"/>
        <v>0</v>
      </c>
      <c r="M155" s="579"/>
    </row>
    <row r="156" spans="1:13" ht="15" customHeight="1" x14ac:dyDescent="0.3">
      <c r="A156" s="509"/>
      <c r="B156" s="1173" t="s">
        <v>1714</v>
      </c>
      <c r="C156" s="1173" t="s">
        <v>28</v>
      </c>
      <c r="D156" s="2359" t="s">
        <v>1432</v>
      </c>
      <c r="E156" s="2360"/>
      <c r="F156" s="2360"/>
      <c r="G156" s="2361"/>
      <c r="H156" s="1566">
        <f>Form2!N74</f>
        <v>0</v>
      </c>
      <c r="I156" s="726">
        <v>100</v>
      </c>
      <c r="J156" s="724">
        <v>0</v>
      </c>
      <c r="K156" s="1566">
        <f t="shared" si="4"/>
        <v>0</v>
      </c>
      <c r="L156" s="722">
        <f t="shared" si="5"/>
        <v>0</v>
      </c>
      <c r="M156" s="579"/>
    </row>
    <row r="157" spans="1:13" ht="15" customHeight="1" x14ac:dyDescent="0.3">
      <c r="A157" s="509"/>
      <c r="B157" s="1173" t="s">
        <v>63</v>
      </c>
      <c r="C157" s="1173" t="s">
        <v>29</v>
      </c>
      <c r="D157" s="2359" t="s">
        <v>1433</v>
      </c>
      <c r="E157" s="2360"/>
      <c r="F157" s="2360"/>
      <c r="G157" s="2361"/>
      <c r="H157" s="1566">
        <f>Form2!N78</f>
        <v>0</v>
      </c>
      <c r="I157" s="726">
        <v>100</v>
      </c>
      <c r="J157" s="724">
        <v>0</v>
      </c>
      <c r="K157" s="1566">
        <f t="shared" si="4"/>
        <v>0</v>
      </c>
      <c r="L157" s="722">
        <f t="shared" si="5"/>
        <v>0</v>
      </c>
      <c r="M157" s="579"/>
    </row>
    <row r="158" spans="1:13" ht="15" customHeight="1" x14ac:dyDescent="0.3">
      <c r="A158" s="509"/>
      <c r="B158" s="1173" t="s">
        <v>64</v>
      </c>
      <c r="C158" s="1173" t="s">
        <v>58</v>
      </c>
      <c r="D158" s="2359" t="s">
        <v>1780</v>
      </c>
      <c r="E158" s="2360"/>
      <c r="F158" s="2360"/>
      <c r="G158" s="2361"/>
      <c r="H158" s="1566">
        <f>Form2!N79</f>
        <v>0</v>
      </c>
      <c r="I158" s="726"/>
      <c r="J158" s="724"/>
      <c r="K158" s="1566"/>
      <c r="L158" s="722">
        <f>SUM(L159:L162)</f>
        <v>0</v>
      </c>
      <c r="M158" s="579"/>
    </row>
    <row r="159" spans="1:13" ht="15" customHeight="1" x14ac:dyDescent="0.3">
      <c r="A159" s="509"/>
      <c r="B159" s="1159"/>
      <c r="C159" s="1159"/>
      <c r="D159" s="2371" t="s">
        <v>1736</v>
      </c>
      <c r="E159" s="2372"/>
      <c r="F159" s="2372"/>
      <c r="G159" s="2373"/>
      <c r="H159" s="725">
        <f>Form2!N80</f>
        <v>0</v>
      </c>
      <c r="I159" s="726">
        <v>100</v>
      </c>
      <c r="J159" s="721">
        <v>0</v>
      </c>
      <c r="K159" s="1566">
        <f>SUM(H159-J159)</f>
        <v>0</v>
      </c>
      <c r="L159" s="722">
        <f>ROUND(K159*(I159/100),0)</f>
        <v>0</v>
      </c>
      <c r="M159" s="579"/>
    </row>
    <row r="160" spans="1:13" ht="15" customHeight="1" x14ac:dyDescent="0.3">
      <c r="A160" s="509"/>
      <c r="B160" s="1159"/>
      <c r="C160" s="1159"/>
      <c r="D160" s="2350" t="s">
        <v>1672</v>
      </c>
      <c r="E160" s="2351"/>
      <c r="F160" s="2351"/>
      <c r="G160" s="2352"/>
      <c r="H160" s="725">
        <f>Form2!N81</f>
        <v>0</v>
      </c>
      <c r="I160" s="726">
        <v>100</v>
      </c>
      <c r="J160" s="721">
        <v>0</v>
      </c>
      <c r="K160" s="1566">
        <f>SUM(H160-J160)</f>
        <v>0</v>
      </c>
      <c r="L160" s="722">
        <f>ROUND(K160*(I160/100),0)</f>
        <v>0</v>
      </c>
      <c r="M160" s="579"/>
    </row>
    <row r="161" spans="1:13" ht="15" customHeight="1" x14ac:dyDescent="0.3">
      <c r="A161" s="509"/>
      <c r="B161" s="1159"/>
      <c r="C161" s="1159"/>
      <c r="D161" s="2350" t="s">
        <v>1673</v>
      </c>
      <c r="E161" s="2351"/>
      <c r="F161" s="2351"/>
      <c r="G161" s="2352"/>
      <c r="H161" s="725">
        <f>Form2!N82</f>
        <v>0</v>
      </c>
      <c r="I161" s="726">
        <v>100</v>
      </c>
      <c r="J161" s="721">
        <v>0</v>
      </c>
      <c r="K161" s="1566">
        <f>SUM(H161-J161)</f>
        <v>0</v>
      </c>
      <c r="L161" s="722">
        <f>ROUND(K161*(I161/100),0)</f>
        <v>0</v>
      </c>
      <c r="M161" s="579"/>
    </row>
    <row r="162" spans="1:13" ht="15" customHeight="1" x14ac:dyDescent="0.3">
      <c r="A162" s="509"/>
      <c r="B162" s="1159"/>
      <c r="C162" s="1159"/>
      <c r="D162" s="2350" t="s">
        <v>1674</v>
      </c>
      <c r="E162" s="2351"/>
      <c r="F162" s="2351"/>
      <c r="G162" s="2352"/>
      <c r="H162" s="725">
        <f>Form2!N83</f>
        <v>0</v>
      </c>
      <c r="I162" s="726">
        <v>100</v>
      </c>
      <c r="J162" s="721">
        <v>0</v>
      </c>
      <c r="K162" s="1566">
        <f>SUM(H162-J162)</f>
        <v>0</v>
      </c>
      <c r="L162" s="722">
        <f>ROUND(K162*(I162/100),0)</f>
        <v>0</v>
      </c>
      <c r="M162" s="579"/>
    </row>
    <row r="163" spans="1:13" ht="15" customHeight="1" x14ac:dyDescent="0.3">
      <c r="A163" s="509"/>
      <c r="B163" s="1175" t="s">
        <v>65</v>
      </c>
      <c r="C163" s="1175" t="s">
        <v>59</v>
      </c>
      <c r="D163" s="1090" t="s">
        <v>1781</v>
      </c>
      <c r="E163" s="1087"/>
      <c r="F163" s="1088"/>
      <c r="G163" s="1089"/>
      <c r="H163" s="723">
        <f>Form2!N84</f>
        <v>0</v>
      </c>
      <c r="I163" s="1086"/>
      <c r="J163" s="723"/>
      <c r="K163" s="723"/>
      <c r="L163" s="723">
        <f>SUM(L56:L58,L72,L88,L108,L140,L150,L153,L154,L155,L156,L157,L158)</f>
        <v>0</v>
      </c>
      <c r="M163" s="579"/>
    </row>
    <row r="164" spans="1:13" ht="15" hidden="1" customHeight="1" x14ac:dyDescent="0.25">
      <c r="A164" s="509"/>
      <c r="B164" s="582"/>
      <c r="C164" s="458"/>
      <c r="D164" s="458"/>
      <c r="E164" s="458"/>
      <c r="F164" s="458"/>
      <c r="G164" s="458"/>
      <c r="H164" s="458"/>
      <c r="I164" s="458"/>
      <c r="J164" s="458"/>
      <c r="K164" s="458"/>
      <c r="L164" s="485"/>
      <c r="M164" s="579"/>
    </row>
    <row r="165" spans="1:13" ht="15" customHeight="1" x14ac:dyDescent="0.3">
      <c r="A165" s="509"/>
      <c r="B165" s="597"/>
      <c r="C165" s="600"/>
      <c r="D165" s="600"/>
      <c r="E165" s="600"/>
      <c r="F165" s="600"/>
      <c r="G165" s="600"/>
      <c r="H165" s="600"/>
      <c r="I165" s="600"/>
      <c r="J165" s="600"/>
      <c r="K165" s="600"/>
      <c r="L165" s="482"/>
      <c r="M165" s="579"/>
    </row>
    <row r="166" spans="1:13" ht="15" customHeight="1" x14ac:dyDescent="0.3">
      <c r="A166" s="509"/>
      <c r="B166" s="1159" t="s">
        <v>1675</v>
      </c>
      <c r="C166" s="2374" t="s">
        <v>1733</v>
      </c>
      <c r="D166" s="2375"/>
      <c r="E166" s="2375"/>
      <c r="F166" s="2376"/>
      <c r="G166" s="1402">
        <f>L163</f>
        <v>0</v>
      </c>
      <c r="H166" s="600"/>
      <c r="I166" s="600"/>
      <c r="J166" s="600"/>
      <c r="K166" s="600"/>
      <c r="L166" s="482"/>
      <c r="M166" s="579"/>
    </row>
    <row r="167" spans="1:13" ht="15" customHeight="1" x14ac:dyDescent="0.3">
      <c r="A167" s="509"/>
      <c r="B167" s="1159" t="s">
        <v>1676</v>
      </c>
      <c r="C167" s="2365" t="s">
        <v>1734</v>
      </c>
      <c r="D167" s="2366"/>
      <c r="E167" s="2366"/>
      <c r="F167" s="2367"/>
      <c r="G167" s="1402">
        <f>'OFF Balance Sheet (Non-Deriv)'!K114 + 'OFF Balance Sheet (Deriv)'!P91</f>
        <v>0</v>
      </c>
      <c r="H167" s="600"/>
      <c r="I167" s="600"/>
      <c r="J167" s="600"/>
      <c r="K167" s="600"/>
      <c r="L167" s="482"/>
      <c r="M167" s="579"/>
    </row>
    <row r="168" spans="1:13" ht="15" customHeight="1" x14ac:dyDescent="0.3">
      <c r="A168" s="509"/>
      <c r="B168" s="1159" t="s">
        <v>1677</v>
      </c>
      <c r="C168" s="2368" t="s">
        <v>1775</v>
      </c>
      <c r="D168" s="2369"/>
      <c r="E168" s="2369"/>
      <c r="F168" s="2370"/>
      <c r="G168" s="1402">
        <f>G173*12.5</f>
        <v>0</v>
      </c>
      <c r="H168" s="600"/>
      <c r="I168" s="600"/>
      <c r="J168" s="600"/>
      <c r="K168" s="600"/>
      <c r="L168" s="482"/>
      <c r="M168" s="579"/>
    </row>
    <row r="169" spans="1:13" ht="15" customHeight="1" x14ac:dyDescent="0.3">
      <c r="A169" s="509"/>
      <c r="B169" s="1159" t="s">
        <v>1678</v>
      </c>
      <c r="C169" s="2365" t="s">
        <v>1570</v>
      </c>
      <c r="D169" s="2366"/>
      <c r="E169" s="2366"/>
      <c r="F169" s="2367"/>
      <c r="G169" s="1402">
        <f>SUM(G166:G167)</f>
        <v>0</v>
      </c>
      <c r="H169" s="600"/>
      <c r="I169" s="600"/>
      <c r="J169" s="600"/>
      <c r="K169" s="600"/>
      <c r="L169" s="482"/>
      <c r="M169" s="579"/>
    </row>
    <row r="170" spans="1:13" ht="15" customHeight="1" x14ac:dyDescent="0.3">
      <c r="A170" s="509"/>
      <c r="B170" s="1159" t="s">
        <v>1679</v>
      </c>
      <c r="C170" s="2365" t="s">
        <v>1680</v>
      </c>
      <c r="D170" s="2366"/>
      <c r="E170" s="2366"/>
      <c r="F170" s="2367"/>
      <c r="G170" s="1730"/>
      <c r="H170" s="600"/>
      <c r="I170" s="600"/>
      <c r="J170" s="600"/>
      <c r="K170" s="600"/>
      <c r="L170" s="482"/>
      <c r="M170" s="579"/>
    </row>
    <row r="171" spans="1:13" ht="15" customHeight="1" x14ac:dyDescent="0.3">
      <c r="A171" s="509"/>
      <c r="B171" s="1159" t="s">
        <v>1681</v>
      </c>
      <c r="C171" s="595" t="s">
        <v>1682</v>
      </c>
      <c r="D171" s="598"/>
      <c r="E171" s="598"/>
      <c r="F171" s="596"/>
      <c r="G171" s="1730"/>
      <c r="H171" s="600"/>
      <c r="I171" s="600"/>
      <c r="J171" s="600"/>
      <c r="K171" s="600"/>
      <c r="L171" s="482"/>
      <c r="M171" s="579"/>
    </row>
    <row r="172" spans="1:13" ht="15" customHeight="1" x14ac:dyDescent="0.3">
      <c r="A172" s="509"/>
      <c r="B172" s="1159" t="s">
        <v>1683</v>
      </c>
      <c r="C172" s="2365" t="s">
        <v>1485</v>
      </c>
      <c r="D172" s="2366"/>
      <c r="E172" s="2366"/>
      <c r="F172" s="2367"/>
      <c r="G172" s="1402">
        <f>IF(G170 = "",((G166 + G167)-G168)*0.08,((G166 + G167)-G168)*G170)</f>
        <v>0</v>
      </c>
      <c r="H172" s="600"/>
      <c r="I172" s="600"/>
      <c r="J172" s="600"/>
      <c r="K172" s="600"/>
      <c r="L172" s="482"/>
      <c r="M172" s="579"/>
    </row>
    <row r="173" spans="1:13" ht="15" customHeight="1" x14ac:dyDescent="0.3">
      <c r="A173" s="509"/>
      <c r="B173" s="1159" t="s">
        <v>1684</v>
      </c>
      <c r="C173" s="2365" t="s">
        <v>1486</v>
      </c>
      <c r="D173" s="2366"/>
      <c r="E173" s="2366"/>
      <c r="F173" s="2367"/>
      <c r="G173" s="1402">
        <f>'IRR-Specific'!K21 + FX!E28 + Equity!H31 + Commodities!H31</f>
        <v>0</v>
      </c>
      <c r="H173" s="486"/>
      <c r="I173" s="600"/>
      <c r="J173" s="600"/>
      <c r="K173" s="600"/>
      <c r="L173" s="482"/>
      <c r="M173" s="579"/>
    </row>
    <row r="174" spans="1:13" ht="15" customHeight="1" x14ac:dyDescent="0.3">
      <c r="A174" s="509"/>
      <c r="B174" s="1159" t="s">
        <v>1685</v>
      </c>
      <c r="C174" s="2365" t="s">
        <v>1686</v>
      </c>
      <c r="D174" s="2366"/>
      <c r="E174" s="2366"/>
      <c r="F174" s="2367"/>
      <c r="G174" s="1402">
        <f>SUM(G172:G173)</f>
        <v>0</v>
      </c>
      <c r="H174" s="600"/>
      <c r="I174" s="600"/>
      <c r="J174" s="600"/>
      <c r="K174" s="600"/>
      <c r="L174" s="482"/>
      <c r="M174" s="579"/>
    </row>
    <row r="175" spans="1:13" ht="15" customHeight="1" x14ac:dyDescent="0.3">
      <c r="A175" s="509"/>
      <c r="B175" s="1159" t="s">
        <v>1687</v>
      </c>
      <c r="C175" s="2365" t="s">
        <v>1484</v>
      </c>
      <c r="D175" s="2366"/>
      <c r="E175" s="2366"/>
      <c r="F175" s="2367"/>
      <c r="G175" s="1402">
        <f>H49</f>
        <v>0</v>
      </c>
      <c r="H175" s="600"/>
      <c r="I175" s="600"/>
      <c r="J175" s="600"/>
      <c r="K175" s="600"/>
      <c r="L175" s="482"/>
      <c r="M175" s="579"/>
    </row>
    <row r="176" spans="1:13" ht="15" customHeight="1" x14ac:dyDescent="0.3">
      <c r="A176" s="509"/>
      <c r="B176" s="1159" t="s">
        <v>1688</v>
      </c>
      <c r="C176" s="2368" t="s">
        <v>1689</v>
      </c>
      <c r="D176" s="2369"/>
      <c r="E176" s="2369"/>
      <c r="F176" s="2370"/>
      <c r="G176" s="1403">
        <f>SUM(G175-G174)</f>
        <v>0</v>
      </c>
      <c r="H176" s="600"/>
      <c r="I176" s="600"/>
      <c r="J176" s="600"/>
      <c r="K176" s="600"/>
      <c r="L176" s="482"/>
      <c r="M176" s="579"/>
    </row>
    <row r="177" spans="1:13" ht="15" customHeight="1" x14ac:dyDescent="0.3">
      <c r="A177" s="509"/>
      <c r="B177" s="1176" t="s">
        <v>1690</v>
      </c>
      <c r="C177" s="2365" t="s">
        <v>1735</v>
      </c>
      <c r="D177" s="2366"/>
      <c r="E177" s="2366"/>
      <c r="F177" s="2367"/>
      <c r="G177" s="1729" t="e">
        <f>G175/G169</f>
        <v>#DIV/0!</v>
      </c>
      <c r="H177" s="2362" t="e">
        <f>IF(G177&lt;G170,IF(G177&lt;(G171 + 0.01), "Critically Non-Compliant", "Non-Compliant"), "Compliant")</f>
        <v>#DIV/0!</v>
      </c>
      <c r="I177" s="2363"/>
      <c r="J177" s="2363"/>
      <c r="K177" s="2363"/>
      <c r="L177" s="2364"/>
      <c r="M177" s="579"/>
    </row>
    <row r="178" spans="1:13" ht="15" customHeight="1" thickBot="1" x14ac:dyDescent="0.35">
      <c r="A178" s="580"/>
      <c r="B178" s="578"/>
      <c r="C178" s="577"/>
      <c r="D178" s="577"/>
      <c r="E178" s="577"/>
      <c r="F178" s="577"/>
      <c r="G178" s="577"/>
      <c r="H178" s="577"/>
      <c r="I178" s="577"/>
      <c r="J178" s="577"/>
      <c r="K178" s="577"/>
      <c r="L178" s="577"/>
      <c r="M178" s="581"/>
    </row>
    <row r="179" spans="1:13" ht="15" customHeight="1" x14ac:dyDescent="0.3"/>
  </sheetData>
  <sheetProtection password="C4B6" sheet="1" objects="1" scenarios="1"/>
  <mergeCells count="148">
    <mergeCell ref="D155:G155"/>
    <mergeCell ref="D156:G156"/>
    <mergeCell ref="D157:G157"/>
    <mergeCell ref="D158:G158"/>
    <mergeCell ref="D87:G87"/>
    <mergeCell ref="D72:G72"/>
    <mergeCell ref="D56:G56"/>
    <mergeCell ref="D57:G57"/>
    <mergeCell ref="D58:G58"/>
    <mergeCell ref="D151:G151"/>
    <mergeCell ref="D150:G150"/>
    <mergeCell ref="D148:G148"/>
    <mergeCell ref="D147:G147"/>
    <mergeCell ref="D146:G146"/>
    <mergeCell ref="D145:G145"/>
    <mergeCell ref="D144:G144"/>
    <mergeCell ref="D143:G143"/>
    <mergeCell ref="D142:G142"/>
    <mergeCell ref="D141:G141"/>
    <mergeCell ref="D94:G94"/>
    <mergeCell ref="D95:G95"/>
    <mergeCell ref="D91:G91"/>
    <mergeCell ref="D154:G154"/>
    <mergeCell ref="D153:G153"/>
    <mergeCell ref="B4:H4"/>
    <mergeCell ref="C36:G36"/>
    <mergeCell ref="B53:F54"/>
    <mergeCell ref="I32:K32"/>
    <mergeCell ref="C37:G37"/>
    <mergeCell ref="C38:G38"/>
    <mergeCell ref="C15:G15"/>
    <mergeCell ref="C16:G16"/>
    <mergeCell ref="C14:G14"/>
    <mergeCell ref="C13:G13"/>
    <mergeCell ref="C12:G12"/>
    <mergeCell ref="C6:G6"/>
    <mergeCell ref="C22:G22"/>
    <mergeCell ref="C23:G23"/>
    <mergeCell ref="C24:G24"/>
    <mergeCell ref="C26:G26"/>
    <mergeCell ref="C27:G27"/>
    <mergeCell ref="C5:G5"/>
    <mergeCell ref="C18:G18"/>
    <mergeCell ref="C19:G19"/>
    <mergeCell ref="C20:G20"/>
    <mergeCell ref="C21:G21"/>
    <mergeCell ref="C7:G7"/>
    <mergeCell ref="J51:J52"/>
    <mergeCell ref="K51:K52"/>
    <mergeCell ref="L51:L52"/>
    <mergeCell ref="H53:H54"/>
    <mergeCell ref="I53:I54"/>
    <mergeCell ref="J53:J54"/>
    <mergeCell ref="K53:K54"/>
    <mergeCell ref="L53:L54"/>
    <mergeCell ref="I51:I52"/>
    <mergeCell ref="H51:H52"/>
    <mergeCell ref="C8:G8"/>
    <mergeCell ref="C34:G34"/>
    <mergeCell ref="D63:G63"/>
    <mergeCell ref="D69:G69"/>
    <mergeCell ref="D77:G77"/>
    <mergeCell ref="D85:G85"/>
    <mergeCell ref="D82:G82"/>
    <mergeCell ref="C28:G28"/>
    <mergeCell ref="C29:G29"/>
    <mergeCell ref="C30:G30"/>
    <mergeCell ref="C31:G31"/>
    <mergeCell ref="C32:G32"/>
    <mergeCell ref="C55:G55"/>
    <mergeCell ref="D59:F59"/>
    <mergeCell ref="C41:G41"/>
    <mergeCell ref="C43:G43"/>
    <mergeCell ref="C44:G44"/>
    <mergeCell ref="C40:G40"/>
    <mergeCell ref="C46:G46"/>
    <mergeCell ref="C47:G47"/>
    <mergeCell ref="C9:G9"/>
    <mergeCell ref="C10:G10"/>
    <mergeCell ref="C11:G11"/>
    <mergeCell ref="H177:L177"/>
    <mergeCell ref="C177:F177"/>
    <mergeCell ref="C176:F176"/>
    <mergeCell ref="C175:F175"/>
    <mergeCell ref="C174:F174"/>
    <mergeCell ref="D162:G162"/>
    <mergeCell ref="D161:G161"/>
    <mergeCell ref="D160:G160"/>
    <mergeCell ref="D159:G159"/>
    <mergeCell ref="C173:F173"/>
    <mergeCell ref="C172:F172"/>
    <mergeCell ref="C170:F170"/>
    <mergeCell ref="C169:F169"/>
    <mergeCell ref="C168:F168"/>
    <mergeCell ref="C167:F167"/>
    <mergeCell ref="C166:F166"/>
    <mergeCell ref="D152:G152"/>
    <mergeCell ref="D134:G134"/>
    <mergeCell ref="D133:G133"/>
    <mergeCell ref="D132:G132"/>
    <mergeCell ref="D131:G131"/>
    <mergeCell ref="D128:G128"/>
    <mergeCell ref="D129:G129"/>
    <mergeCell ref="D139:G139"/>
    <mergeCell ref="D138:G138"/>
    <mergeCell ref="D137:G137"/>
    <mergeCell ref="D136:G136"/>
    <mergeCell ref="D135:G135"/>
    <mergeCell ref="D140:G140"/>
    <mergeCell ref="D149:G149"/>
    <mergeCell ref="D126:G126"/>
    <mergeCell ref="D123:G123"/>
    <mergeCell ref="D120:G120"/>
    <mergeCell ref="D119:G119"/>
    <mergeCell ref="D127:G127"/>
    <mergeCell ref="D130:G130"/>
    <mergeCell ref="D124:G124"/>
    <mergeCell ref="D125:G125"/>
    <mergeCell ref="D121:G121"/>
    <mergeCell ref="D122:G122"/>
    <mergeCell ref="D113:G113"/>
    <mergeCell ref="D116:G116"/>
    <mergeCell ref="D109:G109"/>
    <mergeCell ref="D111:G111"/>
    <mergeCell ref="D110:G110"/>
    <mergeCell ref="D117:G117"/>
    <mergeCell ref="D118:G118"/>
    <mergeCell ref="D114:G114"/>
    <mergeCell ref="D115:G115"/>
    <mergeCell ref="D90:G90"/>
    <mergeCell ref="D89:G89"/>
    <mergeCell ref="D88:G88"/>
    <mergeCell ref="D108:G108"/>
    <mergeCell ref="D107:G107"/>
    <mergeCell ref="D104:G104"/>
    <mergeCell ref="D96:G96"/>
    <mergeCell ref="D93:G93"/>
    <mergeCell ref="D112:G112"/>
    <mergeCell ref="D92:G92"/>
    <mergeCell ref="D97:G97"/>
    <mergeCell ref="D105:G105"/>
    <mergeCell ref="D106:G106"/>
    <mergeCell ref="D102:G102"/>
    <mergeCell ref="D103:G103"/>
    <mergeCell ref="D98:G98"/>
    <mergeCell ref="D99:G99"/>
    <mergeCell ref="D101:G101"/>
    <mergeCell ref="D100:G100"/>
  </mergeCells>
  <dataValidations count="2">
    <dataValidation allowBlank="1" showInputMessage="1" showErrorMessage="1" promptTitle="Target Ratio" prompt="Enter Target Ratio assigned by the Central Bank" sqref="G170"/>
    <dataValidation allowBlank="1" showInputMessage="1" showErrorMessage="1" promptTitle="Trigger Ratio" prompt="If there is no Trigger Ratio, please leave this cell blank." sqref="G171"/>
  </dataValidations>
  <pageMargins left="0.7" right="0.7" top="0.5" bottom="0.25" header="0.3" footer="0.3"/>
  <pageSetup paperSize="5" scale="56" fitToHeight="0" orientation="portrait" r:id="rId1"/>
  <ignoredErrors>
    <ignoredError sqref="H56" unlockedFormula="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pageSetUpPr fitToPage="1"/>
  </sheetPr>
  <dimension ref="A1:L117"/>
  <sheetViews>
    <sheetView topLeftCell="A51" workbookViewId="0">
      <selection activeCell="F55" sqref="F55"/>
    </sheetView>
  </sheetViews>
  <sheetFormatPr defaultRowHeight="14.4" x14ac:dyDescent="0.3"/>
  <cols>
    <col min="1" max="1" width="2.6640625" customWidth="1"/>
    <col min="2" max="2" width="4.6640625" customWidth="1"/>
    <col min="4" max="4" width="13.33203125" customWidth="1"/>
    <col min="5" max="5" width="12.6640625" customWidth="1"/>
    <col min="6" max="11" width="15.6640625" customWidth="1"/>
    <col min="12" max="12" width="2.6640625" customWidth="1"/>
  </cols>
  <sheetData>
    <row r="1" spans="1:12" ht="15" hidden="1" customHeight="1" x14ac:dyDescent="0.25">
      <c r="A1" s="256"/>
      <c r="B1" s="256"/>
      <c r="C1" s="256"/>
      <c r="D1" s="256"/>
      <c r="E1" s="256"/>
      <c r="F1" s="256"/>
      <c r="G1" s="256"/>
      <c r="H1" s="256"/>
      <c r="I1" s="256"/>
      <c r="J1" s="256"/>
      <c r="K1" s="256"/>
      <c r="L1" s="256"/>
    </row>
    <row r="2" spans="1:12" ht="15" hidden="1" customHeight="1" x14ac:dyDescent="0.25">
      <c r="A2" s="256"/>
      <c r="B2" s="256"/>
      <c r="C2" s="256"/>
      <c r="D2" s="256"/>
      <c r="E2" s="256"/>
      <c r="F2" s="256"/>
      <c r="G2" s="256"/>
      <c r="H2" s="256"/>
      <c r="I2" s="256"/>
      <c r="J2" s="256"/>
      <c r="K2" s="256"/>
      <c r="L2" s="256"/>
    </row>
    <row r="3" spans="1:12" ht="15" hidden="1" customHeight="1" x14ac:dyDescent="0.25">
      <c r="A3" s="256"/>
      <c r="B3" s="256"/>
      <c r="C3" s="256"/>
      <c r="D3" s="256"/>
      <c r="E3" s="256"/>
      <c r="F3" s="256"/>
      <c r="G3" s="256"/>
      <c r="H3" s="256"/>
      <c r="I3" s="256"/>
      <c r="J3" s="256"/>
      <c r="K3" s="256"/>
      <c r="L3" s="256"/>
    </row>
    <row r="4" spans="1:12" ht="15" hidden="1" customHeight="1" x14ac:dyDescent="0.25">
      <c r="A4" s="256"/>
      <c r="B4" s="256"/>
      <c r="C4" s="256"/>
      <c r="D4" s="256"/>
      <c r="E4" s="256"/>
      <c r="F4" s="256"/>
      <c r="G4" s="256"/>
      <c r="H4" s="256"/>
      <c r="I4" s="256"/>
      <c r="J4" s="256"/>
      <c r="K4" s="256"/>
      <c r="L4" s="256"/>
    </row>
    <row r="5" spans="1:12" ht="15" hidden="1" customHeight="1" x14ac:dyDescent="0.25">
      <c r="A5" s="256"/>
      <c r="B5" s="256"/>
      <c r="C5" s="256"/>
      <c r="D5" s="256"/>
      <c r="E5" s="256"/>
      <c r="F5" s="256"/>
      <c r="G5" s="256"/>
      <c r="H5" s="256"/>
      <c r="I5" s="256"/>
      <c r="J5" s="256"/>
      <c r="K5" s="256"/>
      <c r="L5" s="256"/>
    </row>
    <row r="6" spans="1:12" ht="15" hidden="1" customHeight="1" x14ac:dyDescent="0.25">
      <c r="A6" s="256"/>
      <c r="B6" s="256"/>
      <c r="C6" s="256"/>
      <c r="D6" s="256"/>
      <c r="E6" s="256"/>
      <c r="F6" s="256"/>
      <c r="G6" s="256"/>
      <c r="H6" s="256"/>
      <c r="I6" s="256"/>
      <c r="J6" s="256"/>
      <c r="K6" s="256"/>
      <c r="L6" s="256"/>
    </row>
    <row r="7" spans="1:12" ht="15" hidden="1" customHeight="1" x14ac:dyDescent="0.25">
      <c r="A7" s="256"/>
      <c r="B7" s="256"/>
      <c r="C7" s="256"/>
      <c r="D7" s="256"/>
      <c r="E7" s="256"/>
      <c r="F7" s="256"/>
      <c r="G7" s="256"/>
      <c r="H7" s="256"/>
      <c r="I7" s="256"/>
      <c r="J7" s="256"/>
      <c r="K7" s="256"/>
      <c r="L7" s="256"/>
    </row>
    <row r="8" spans="1:12" ht="15" hidden="1" customHeight="1" x14ac:dyDescent="0.25">
      <c r="A8" s="256"/>
      <c r="B8" s="256"/>
      <c r="C8" s="256"/>
      <c r="D8" s="256"/>
      <c r="E8" s="256"/>
      <c r="F8" s="256"/>
      <c r="G8" s="256"/>
      <c r="H8" s="256"/>
      <c r="I8" s="256"/>
      <c r="J8" s="256"/>
      <c r="K8" s="256"/>
      <c r="L8" s="256"/>
    </row>
    <row r="9" spans="1:12" ht="15" hidden="1" customHeight="1" x14ac:dyDescent="0.25">
      <c r="A9" s="256"/>
      <c r="B9" s="256"/>
      <c r="C9" s="256"/>
      <c r="D9" s="256"/>
      <c r="E9" s="256"/>
      <c r="F9" s="256"/>
      <c r="G9" s="256"/>
      <c r="H9" s="256"/>
      <c r="I9" s="256"/>
      <c r="J9" s="256"/>
      <c r="K9" s="256"/>
      <c r="L9" s="256"/>
    </row>
    <row r="10" spans="1:12" ht="15" hidden="1" customHeight="1" x14ac:dyDescent="0.25">
      <c r="A10" s="256"/>
      <c r="B10" s="256"/>
      <c r="C10" s="256"/>
      <c r="D10" s="256"/>
      <c r="E10" s="256"/>
      <c r="F10" s="256"/>
      <c r="G10" s="256"/>
      <c r="H10" s="256"/>
      <c r="I10" s="256"/>
      <c r="J10" s="256"/>
      <c r="K10" s="256"/>
      <c r="L10" s="256"/>
    </row>
    <row r="11" spans="1:12" ht="15" hidden="1" customHeight="1" x14ac:dyDescent="0.25">
      <c r="A11" s="256"/>
      <c r="B11" s="256"/>
      <c r="C11" s="256"/>
      <c r="D11" s="256"/>
      <c r="E11" s="256"/>
      <c r="F11" s="256"/>
      <c r="G11" s="256"/>
      <c r="H11" s="256"/>
      <c r="I11" s="256"/>
      <c r="J11" s="256"/>
      <c r="K11" s="256"/>
      <c r="L11" s="256"/>
    </row>
    <row r="12" spans="1:12" ht="15" hidden="1" customHeight="1" x14ac:dyDescent="0.25">
      <c r="A12" s="256"/>
      <c r="B12" s="256"/>
      <c r="C12" s="256"/>
      <c r="D12" s="256"/>
      <c r="E12" s="256"/>
      <c r="F12" s="256"/>
      <c r="G12" s="256"/>
      <c r="H12" s="256"/>
      <c r="I12" s="256"/>
      <c r="J12" s="256"/>
      <c r="K12" s="256"/>
      <c r="L12" s="256"/>
    </row>
    <row r="13" spans="1:12" ht="15" hidden="1" customHeight="1" x14ac:dyDescent="0.25">
      <c r="A13" s="256"/>
      <c r="B13" s="256"/>
      <c r="C13" s="256"/>
      <c r="D13" s="256"/>
      <c r="E13" s="256"/>
      <c r="F13" s="256"/>
      <c r="G13" s="256"/>
      <c r="H13" s="256"/>
      <c r="I13" s="256"/>
      <c r="J13" s="256"/>
      <c r="K13" s="256"/>
      <c r="L13" s="256"/>
    </row>
    <row r="14" spans="1:12" ht="15" hidden="1" customHeight="1" x14ac:dyDescent="0.25">
      <c r="A14" s="256"/>
      <c r="B14" s="256"/>
      <c r="C14" s="256"/>
      <c r="D14" s="256"/>
      <c r="E14" s="256"/>
      <c r="F14" s="256"/>
      <c r="G14" s="256"/>
      <c r="H14" s="256"/>
      <c r="I14" s="256"/>
      <c r="J14" s="256"/>
      <c r="K14" s="256"/>
      <c r="L14" s="256"/>
    </row>
    <row r="15" spans="1:12" ht="15" hidden="1" customHeight="1" x14ac:dyDescent="0.25">
      <c r="A15" s="256"/>
      <c r="B15" s="256"/>
      <c r="C15" s="256"/>
      <c r="D15" s="256"/>
      <c r="E15" s="256"/>
      <c r="F15" s="256"/>
      <c r="G15" s="256"/>
      <c r="H15" s="256"/>
      <c r="I15" s="256"/>
      <c r="J15" s="256"/>
      <c r="K15" s="256"/>
      <c r="L15" s="256"/>
    </row>
    <row r="16" spans="1:12" ht="15" hidden="1" customHeight="1" x14ac:dyDescent="0.25">
      <c r="A16" s="256"/>
      <c r="B16" s="256"/>
      <c r="C16" s="256"/>
      <c r="D16" s="256"/>
      <c r="E16" s="256"/>
      <c r="F16" s="256"/>
      <c r="G16" s="256"/>
      <c r="H16" s="256"/>
      <c r="I16" s="256"/>
      <c r="J16" s="256"/>
      <c r="K16" s="256"/>
      <c r="L16" s="256"/>
    </row>
    <row r="17" spans="1:12" ht="15" hidden="1" customHeight="1" x14ac:dyDescent="0.25">
      <c r="A17" s="256"/>
      <c r="B17" s="256"/>
      <c r="C17" s="256"/>
      <c r="D17" s="256"/>
      <c r="E17" s="256"/>
      <c r="F17" s="256"/>
      <c r="G17" s="256"/>
      <c r="H17" s="256"/>
      <c r="I17" s="256"/>
      <c r="J17" s="256"/>
      <c r="K17" s="256"/>
      <c r="L17" s="256"/>
    </row>
    <row r="18" spans="1:12" ht="15" hidden="1" customHeight="1" x14ac:dyDescent="0.25">
      <c r="A18" s="256"/>
      <c r="B18" s="256"/>
      <c r="C18" s="256"/>
      <c r="D18" s="256"/>
      <c r="E18" s="256"/>
      <c r="F18" s="256"/>
      <c r="G18" s="256"/>
      <c r="H18" s="256"/>
      <c r="I18" s="256"/>
      <c r="J18" s="256"/>
      <c r="K18" s="256"/>
      <c r="L18" s="256"/>
    </row>
    <row r="19" spans="1:12" ht="15" hidden="1" customHeight="1" x14ac:dyDescent="0.25">
      <c r="A19" s="256"/>
      <c r="B19" s="256"/>
      <c r="C19" s="256"/>
      <c r="D19" s="256"/>
      <c r="E19" s="256"/>
      <c r="F19" s="256"/>
      <c r="G19" s="256"/>
      <c r="H19" s="256"/>
      <c r="I19" s="256"/>
      <c r="J19" s="256"/>
      <c r="K19" s="256"/>
      <c r="L19" s="256"/>
    </row>
    <row r="20" spans="1:12" ht="15" hidden="1" customHeight="1" x14ac:dyDescent="0.25">
      <c r="A20" s="256"/>
      <c r="B20" s="256"/>
      <c r="C20" s="256"/>
      <c r="D20" s="256"/>
      <c r="E20" s="256"/>
      <c r="F20" s="256"/>
      <c r="G20" s="256"/>
      <c r="H20" s="256"/>
      <c r="I20" s="256"/>
      <c r="J20" s="256"/>
      <c r="K20" s="256"/>
      <c r="L20" s="256"/>
    </row>
    <row r="21" spans="1:12" ht="15" hidden="1" customHeight="1" x14ac:dyDescent="0.25">
      <c r="A21" s="256"/>
      <c r="B21" s="256"/>
      <c r="C21" s="256"/>
      <c r="D21" s="256"/>
      <c r="E21" s="256"/>
      <c r="F21" s="256"/>
      <c r="G21" s="256"/>
      <c r="H21" s="256"/>
      <c r="I21" s="256"/>
      <c r="J21" s="256"/>
      <c r="K21" s="256"/>
      <c r="L21" s="256"/>
    </row>
    <row r="22" spans="1:12" ht="15" hidden="1" customHeight="1" x14ac:dyDescent="0.25">
      <c r="A22" s="256"/>
      <c r="B22" s="256"/>
      <c r="C22" s="256"/>
      <c r="D22" s="256"/>
      <c r="E22" s="256"/>
      <c r="F22" s="256"/>
      <c r="G22" s="256"/>
      <c r="H22" s="256"/>
      <c r="I22" s="256"/>
      <c r="J22" s="256"/>
      <c r="K22" s="256"/>
      <c r="L22" s="256"/>
    </row>
    <row r="23" spans="1:12" ht="15" hidden="1" customHeight="1" x14ac:dyDescent="0.25">
      <c r="A23" s="256"/>
      <c r="B23" s="256"/>
      <c r="C23" s="256"/>
      <c r="D23" s="256"/>
      <c r="E23" s="256"/>
      <c r="F23" s="256"/>
      <c r="G23" s="256"/>
      <c r="H23" s="256"/>
      <c r="I23" s="256"/>
      <c r="J23" s="256"/>
      <c r="K23" s="256"/>
      <c r="L23" s="256"/>
    </row>
    <row r="24" spans="1:12" ht="15" hidden="1" customHeight="1" x14ac:dyDescent="0.25">
      <c r="A24" s="256"/>
      <c r="B24" s="256"/>
      <c r="C24" s="256"/>
      <c r="D24" s="256"/>
      <c r="E24" s="256"/>
      <c r="F24" s="256"/>
      <c r="G24" s="256"/>
      <c r="H24" s="256"/>
      <c r="I24" s="256"/>
      <c r="J24" s="256"/>
      <c r="K24" s="256"/>
      <c r="L24" s="256"/>
    </row>
    <row r="25" spans="1:12" ht="15" hidden="1" customHeight="1" x14ac:dyDescent="0.25">
      <c r="A25" s="256"/>
      <c r="B25" s="256"/>
      <c r="C25" s="256"/>
      <c r="D25" s="256"/>
      <c r="E25" s="256"/>
      <c r="F25" s="256"/>
      <c r="G25" s="256"/>
      <c r="H25" s="256"/>
      <c r="I25" s="256"/>
      <c r="J25" s="256"/>
      <c r="K25" s="256"/>
      <c r="L25" s="256"/>
    </row>
    <row r="26" spans="1:12" ht="15" hidden="1" customHeight="1" x14ac:dyDescent="0.25">
      <c r="A26" s="256"/>
      <c r="B26" s="256"/>
      <c r="C26" s="256"/>
      <c r="D26" s="256"/>
      <c r="E26" s="256"/>
      <c r="F26" s="256"/>
      <c r="G26" s="256"/>
      <c r="H26" s="256"/>
      <c r="I26" s="256"/>
      <c r="J26" s="256"/>
      <c r="K26" s="256"/>
      <c r="L26" s="256"/>
    </row>
    <row r="27" spans="1:12" ht="15" hidden="1" customHeight="1" x14ac:dyDescent="0.25">
      <c r="A27" s="256"/>
      <c r="B27" s="256"/>
      <c r="C27" s="256"/>
      <c r="D27" s="256"/>
      <c r="E27" s="256"/>
      <c r="F27" s="256"/>
      <c r="G27" s="256"/>
      <c r="H27" s="256"/>
      <c r="I27" s="256"/>
      <c r="J27" s="256"/>
      <c r="K27" s="256"/>
      <c r="L27" s="256"/>
    </row>
    <row r="28" spans="1:12" ht="15" hidden="1" customHeight="1" x14ac:dyDescent="0.25">
      <c r="A28" s="256"/>
      <c r="B28" s="256"/>
      <c r="C28" s="256"/>
      <c r="D28" s="256"/>
      <c r="E28" s="256"/>
      <c r="F28" s="256"/>
      <c r="G28" s="256"/>
      <c r="H28" s="256"/>
      <c r="I28" s="256"/>
      <c r="J28" s="256"/>
      <c r="K28" s="256"/>
      <c r="L28" s="256"/>
    </row>
    <row r="29" spans="1:12" ht="15" hidden="1" customHeight="1" x14ac:dyDescent="0.25">
      <c r="A29" s="256"/>
      <c r="B29" s="256"/>
      <c r="C29" s="256"/>
      <c r="D29" s="256"/>
      <c r="E29" s="256"/>
      <c r="F29" s="256"/>
      <c r="G29" s="256"/>
      <c r="H29" s="256"/>
      <c r="I29" s="256"/>
      <c r="J29" s="256"/>
      <c r="K29" s="256"/>
      <c r="L29" s="256"/>
    </row>
    <row r="30" spans="1:12" ht="15" hidden="1" customHeight="1" x14ac:dyDescent="0.25">
      <c r="A30" s="256"/>
      <c r="B30" s="256"/>
      <c r="C30" s="256"/>
      <c r="D30" s="256"/>
      <c r="E30" s="256"/>
      <c r="F30" s="256"/>
      <c r="G30" s="256"/>
      <c r="H30" s="256"/>
      <c r="I30" s="256"/>
      <c r="J30" s="256"/>
      <c r="K30" s="256"/>
      <c r="L30" s="256"/>
    </row>
    <row r="31" spans="1:12" ht="15" hidden="1" customHeight="1" x14ac:dyDescent="0.25">
      <c r="A31" s="256"/>
      <c r="B31" s="256"/>
      <c r="C31" s="256"/>
      <c r="D31" s="256"/>
      <c r="E31" s="256"/>
      <c r="F31" s="256"/>
      <c r="G31" s="256"/>
      <c r="H31" s="256"/>
      <c r="I31" s="256"/>
      <c r="J31" s="256"/>
      <c r="K31" s="256"/>
      <c r="L31" s="256"/>
    </row>
    <row r="32" spans="1:12" ht="15" hidden="1" customHeight="1" x14ac:dyDescent="0.25">
      <c r="A32" s="256"/>
      <c r="B32" s="256"/>
      <c r="C32" s="256"/>
      <c r="D32" s="256"/>
      <c r="E32" s="256"/>
      <c r="F32" s="256"/>
      <c r="G32" s="256"/>
      <c r="H32" s="256"/>
      <c r="I32" s="256"/>
      <c r="J32" s="256"/>
      <c r="K32" s="256"/>
      <c r="L32" s="256"/>
    </row>
    <row r="33" spans="1:12" ht="15" hidden="1" customHeight="1" x14ac:dyDescent="0.25">
      <c r="A33" s="256"/>
      <c r="B33" s="256"/>
      <c r="C33" s="256"/>
      <c r="D33" s="256"/>
      <c r="E33" s="256"/>
      <c r="F33" s="256"/>
      <c r="G33" s="256"/>
      <c r="H33" s="256"/>
      <c r="I33" s="256"/>
      <c r="J33" s="256"/>
      <c r="K33" s="256"/>
      <c r="L33" s="256"/>
    </row>
    <row r="34" spans="1:12" ht="15" hidden="1" customHeight="1" x14ac:dyDescent="0.25">
      <c r="A34" s="256"/>
      <c r="B34" s="256"/>
      <c r="C34" s="256"/>
      <c r="D34" s="256"/>
      <c r="E34" s="256"/>
      <c r="F34" s="256"/>
      <c r="G34" s="256"/>
      <c r="H34" s="256"/>
      <c r="I34" s="256"/>
      <c r="J34" s="256"/>
      <c r="K34" s="256"/>
      <c r="L34" s="256"/>
    </row>
    <row r="35" spans="1:12" ht="15" hidden="1" customHeight="1" x14ac:dyDescent="0.25">
      <c r="A35" s="256"/>
      <c r="B35" s="256"/>
      <c r="C35" s="256"/>
      <c r="D35" s="256"/>
      <c r="E35" s="256"/>
      <c r="F35" s="256"/>
      <c r="G35" s="256"/>
      <c r="H35" s="256"/>
      <c r="I35" s="256"/>
      <c r="J35" s="256"/>
      <c r="K35" s="256"/>
      <c r="L35" s="256"/>
    </row>
    <row r="36" spans="1:12" ht="15" hidden="1" customHeight="1" x14ac:dyDescent="0.25">
      <c r="A36" s="256"/>
      <c r="B36" s="256"/>
      <c r="C36" s="256"/>
      <c r="D36" s="256"/>
      <c r="E36" s="256"/>
      <c r="F36" s="256"/>
      <c r="G36" s="256"/>
      <c r="H36" s="256"/>
      <c r="I36" s="256"/>
      <c r="J36" s="256"/>
      <c r="K36" s="256"/>
      <c r="L36" s="256"/>
    </row>
    <row r="37" spans="1:12" ht="15" hidden="1" customHeight="1" x14ac:dyDescent="0.25">
      <c r="A37" s="256"/>
      <c r="B37" s="256"/>
      <c r="C37" s="256"/>
      <c r="D37" s="256"/>
      <c r="E37" s="256"/>
      <c r="F37" s="256"/>
      <c r="G37" s="256"/>
      <c r="H37" s="256"/>
      <c r="I37" s="256"/>
      <c r="J37" s="256"/>
      <c r="K37" s="256"/>
      <c r="L37" s="256"/>
    </row>
    <row r="38" spans="1:12" ht="15" hidden="1" customHeight="1" x14ac:dyDescent="0.25">
      <c r="A38" s="256"/>
      <c r="B38" s="256"/>
      <c r="C38" s="256"/>
      <c r="D38" s="256"/>
      <c r="E38" s="256"/>
      <c r="F38" s="256"/>
      <c r="G38" s="256"/>
      <c r="H38" s="256"/>
      <c r="I38" s="256"/>
      <c r="J38" s="256"/>
      <c r="K38" s="256"/>
      <c r="L38" s="256"/>
    </row>
    <row r="39" spans="1:12" ht="15" hidden="1" customHeight="1" x14ac:dyDescent="0.25">
      <c r="A39" s="256"/>
      <c r="B39" s="256"/>
      <c r="C39" s="256"/>
      <c r="D39" s="256"/>
      <c r="E39" s="256"/>
      <c r="F39" s="256"/>
      <c r="G39" s="256"/>
      <c r="H39" s="256"/>
      <c r="I39" s="256"/>
      <c r="J39" s="256"/>
      <c r="K39" s="256"/>
      <c r="L39" s="256"/>
    </row>
    <row r="40" spans="1:12" ht="15" hidden="1" customHeight="1" x14ac:dyDescent="0.25">
      <c r="A40" s="256"/>
      <c r="B40" s="256"/>
      <c r="C40" s="256"/>
      <c r="D40" s="256"/>
      <c r="E40" s="256"/>
      <c r="F40" s="256"/>
      <c r="G40" s="256"/>
      <c r="H40" s="256"/>
      <c r="I40" s="256"/>
      <c r="J40" s="256"/>
      <c r="K40" s="256"/>
      <c r="L40" s="256"/>
    </row>
    <row r="41" spans="1:12" ht="15" hidden="1" customHeight="1" x14ac:dyDescent="0.25">
      <c r="A41" s="256"/>
      <c r="B41" s="256"/>
      <c r="C41" s="256"/>
      <c r="D41" s="256"/>
      <c r="E41" s="256"/>
      <c r="F41" s="256"/>
      <c r="G41" s="256"/>
      <c r="H41" s="256"/>
      <c r="I41" s="256"/>
      <c r="J41" s="256"/>
      <c r="K41" s="256"/>
      <c r="L41" s="256"/>
    </row>
    <row r="42" spans="1:12" ht="15" hidden="1" customHeight="1" x14ac:dyDescent="0.25">
      <c r="A42" s="256"/>
      <c r="B42" s="256"/>
      <c r="C42" s="256"/>
      <c r="D42" s="256"/>
      <c r="E42" s="256"/>
      <c r="F42" s="256"/>
      <c r="G42" s="256"/>
      <c r="H42" s="256"/>
      <c r="I42" s="256"/>
      <c r="J42" s="256"/>
      <c r="K42" s="256"/>
      <c r="L42" s="256"/>
    </row>
    <row r="43" spans="1:12" ht="15" hidden="1" customHeight="1" x14ac:dyDescent="0.25">
      <c r="A43" s="256"/>
      <c r="B43" s="256"/>
      <c r="C43" s="256"/>
      <c r="D43" s="256"/>
      <c r="E43" s="256"/>
      <c r="F43" s="256"/>
      <c r="G43" s="256"/>
      <c r="H43" s="256"/>
      <c r="I43" s="256"/>
      <c r="J43" s="256"/>
      <c r="K43" s="256"/>
      <c r="L43" s="256"/>
    </row>
    <row r="44" spans="1:12" ht="15" hidden="1" customHeight="1" x14ac:dyDescent="0.25">
      <c r="A44" s="256"/>
      <c r="B44" s="256"/>
      <c r="C44" s="256"/>
      <c r="D44" s="256"/>
      <c r="E44" s="256"/>
      <c r="F44" s="256"/>
      <c r="G44" s="256"/>
      <c r="H44" s="256"/>
      <c r="I44" s="256"/>
      <c r="J44" s="256"/>
      <c r="K44" s="256"/>
      <c r="L44" s="256"/>
    </row>
    <row r="45" spans="1:12" ht="15" hidden="1" customHeight="1" x14ac:dyDescent="0.25">
      <c r="A45" s="256"/>
      <c r="B45" s="256"/>
      <c r="C45" s="256"/>
      <c r="D45" s="256"/>
      <c r="E45" s="256"/>
      <c r="F45" s="256"/>
      <c r="G45" s="256"/>
      <c r="H45" s="256"/>
      <c r="I45" s="256"/>
      <c r="J45" s="256"/>
      <c r="K45" s="256"/>
      <c r="L45" s="256"/>
    </row>
    <row r="46" spans="1:12" ht="15" hidden="1" customHeight="1" x14ac:dyDescent="0.25">
      <c r="A46" s="256"/>
      <c r="B46" s="256"/>
      <c r="C46" s="256"/>
      <c r="D46" s="256"/>
      <c r="E46" s="256"/>
      <c r="F46" s="256"/>
      <c r="G46" s="256"/>
      <c r="H46" s="256"/>
      <c r="I46" s="256"/>
      <c r="J46" s="256"/>
      <c r="K46" s="256"/>
      <c r="L46" s="256"/>
    </row>
    <row r="47" spans="1:12" ht="15" hidden="1" customHeight="1" thickBot="1" x14ac:dyDescent="0.3">
      <c r="A47" s="256"/>
      <c r="B47" s="256"/>
      <c r="C47" s="256"/>
      <c r="D47" s="256"/>
      <c r="E47" s="256"/>
      <c r="F47" s="256"/>
      <c r="G47" s="256"/>
      <c r="H47" s="256"/>
      <c r="I47" s="256"/>
      <c r="J47" s="256"/>
      <c r="K47" s="256"/>
      <c r="L47" s="256"/>
    </row>
    <row r="48" spans="1:12" ht="15" customHeight="1" x14ac:dyDescent="0.25">
      <c r="A48" s="508"/>
      <c r="B48" s="237"/>
      <c r="C48" s="237"/>
      <c r="D48" s="237"/>
      <c r="E48" s="237"/>
      <c r="F48" s="237"/>
      <c r="G48" s="237"/>
      <c r="H48" s="237"/>
      <c r="I48" s="237"/>
      <c r="J48" s="237"/>
      <c r="K48" s="237"/>
      <c r="L48" s="238"/>
    </row>
    <row r="49" spans="1:12" ht="15" customHeight="1" x14ac:dyDescent="0.25">
      <c r="A49" s="509"/>
      <c r="B49" s="607"/>
      <c r="C49" s="607"/>
      <c r="D49" s="607"/>
      <c r="E49" s="607"/>
      <c r="F49" s="607"/>
      <c r="G49" s="607"/>
      <c r="H49" s="607"/>
      <c r="I49" s="607"/>
      <c r="J49" s="607"/>
      <c r="K49" s="607"/>
      <c r="L49" s="579"/>
    </row>
    <row r="50" spans="1:12" ht="30" customHeight="1" x14ac:dyDescent="0.25">
      <c r="A50" s="509"/>
      <c r="B50" s="1732"/>
      <c r="C50" s="417"/>
      <c r="D50" s="417"/>
      <c r="E50" s="2431" t="s">
        <v>2265</v>
      </c>
      <c r="F50" s="2431"/>
      <c r="G50" s="2431"/>
      <c r="H50" s="2431"/>
      <c r="I50" s="2431"/>
      <c r="J50" s="1735"/>
      <c r="K50" s="417"/>
      <c r="L50" s="579"/>
    </row>
    <row r="51" spans="1:12" ht="19.95" customHeight="1" x14ac:dyDescent="0.3">
      <c r="A51" s="509"/>
      <c r="B51" s="2433" t="s">
        <v>1958</v>
      </c>
      <c r="C51" s="2434"/>
      <c r="D51" s="2434"/>
      <c r="E51" s="2433" t="s">
        <v>1530</v>
      </c>
      <c r="F51" s="2433" t="s">
        <v>2294</v>
      </c>
      <c r="G51" s="2434"/>
      <c r="H51" s="2433" t="s">
        <v>2295</v>
      </c>
      <c r="I51" s="2434"/>
      <c r="J51" s="2434"/>
      <c r="K51" s="2433" t="s">
        <v>1532</v>
      </c>
      <c r="L51" s="579"/>
    </row>
    <row r="52" spans="1:12" ht="55.2" customHeight="1" x14ac:dyDescent="0.3">
      <c r="A52" s="509"/>
      <c r="B52" s="2434"/>
      <c r="C52" s="2434"/>
      <c r="D52" s="2434"/>
      <c r="E52" s="2434"/>
      <c r="F52" s="1200" t="s">
        <v>1950</v>
      </c>
      <c r="G52" s="1200" t="s">
        <v>1571</v>
      </c>
      <c r="H52" s="1199" t="s">
        <v>1950</v>
      </c>
      <c r="I52" s="1199" t="s">
        <v>1572</v>
      </c>
      <c r="J52" s="1199" t="s">
        <v>1573</v>
      </c>
      <c r="K52" s="2433"/>
      <c r="L52" s="579"/>
    </row>
    <row r="53" spans="1:12" ht="15" customHeight="1" x14ac:dyDescent="0.25">
      <c r="A53" s="509"/>
      <c r="B53" s="1206"/>
      <c r="C53" s="2429" t="s">
        <v>1574</v>
      </c>
      <c r="D53" s="2429"/>
      <c r="E53" s="2435"/>
      <c r="F53" s="2432"/>
      <c r="G53" s="2422"/>
      <c r="H53" s="2422"/>
      <c r="I53" s="2422"/>
      <c r="J53" s="2422"/>
      <c r="K53" s="2423"/>
      <c r="L53" s="579"/>
    </row>
    <row r="54" spans="1:12" ht="15" customHeight="1" x14ac:dyDescent="0.25">
      <c r="A54" s="509"/>
      <c r="B54" s="1201" t="s">
        <v>20</v>
      </c>
      <c r="C54" s="2428" t="s">
        <v>1881</v>
      </c>
      <c r="D54" s="2428"/>
      <c r="E54" s="2428"/>
      <c r="F54" s="2428"/>
      <c r="G54" s="2422"/>
      <c r="H54" s="2422"/>
      <c r="I54" s="2422"/>
      <c r="J54" s="2422"/>
      <c r="K54" s="2423"/>
      <c r="L54" s="579"/>
    </row>
    <row r="55" spans="1:12" ht="15" customHeight="1" x14ac:dyDescent="0.25">
      <c r="A55" s="509"/>
      <c r="B55" s="1204"/>
      <c r="C55" s="454"/>
      <c r="D55" s="1106"/>
      <c r="E55" s="1178" t="s">
        <v>1575</v>
      </c>
      <c r="F55" s="1187"/>
      <c r="G55" s="1189">
        <f>F55*0</f>
        <v>0</v>
      </c>
      <c r="H55" s="1187"/>
      <c r="I55" s="1189">
        <f>H55*0</f>
        <v>0</v>
      </c>
      <c r="J55" s="1187"/>
      <c r="K55" s="1186">
        <f>(G55+J55)*0</f>
        <v>0</v>
      </c>
      <c r="L55" s="579"/>
    </row>
    <row r="56" spans="1:12" ht="15" customHeight="1" x14ac:dyDescent="0.25">
      <c r="A56" s="509"/>
      <c r="B56" s="1205"/>
      <c r="C56" s="2429" t="s">
        <v>1576</v>
      </c>
      <c r="D56" s="2429"/>
      <c r="E56" s="2429"/>
      <c r="F56" s="2427"/>
      <c r="G56" s="2422"/>
      <c r="H56" s="2422"/>
      <c r="I56" s="2422"/>
      <c r="J56" s="2422"/>
      <c r="K56" s="2423"/>
      <c r="L56" s="579"/>
    </row>
    <row r="57" spans="1:12" ht="15" customHeight="1" x14ac:dyDescent="0.25">
      <c r="A57" s="509"/>
      <c r="B57" s="1201" t="s">
        <v>21</v>
      </c>
      <c r="C57" s="2428" t="s">
        <v>1951</v>
      </c>
      <c r="D57" s="2428"/>
      <c r="E57" s="2428"/>
      <c r="F57" s="2428"/>
      <c r="G57" s="2422"/>
      <c r="H57" s="2422"/>
      <c r="I57" s="2422"/>
      <c r="J57" s="2422"/>
      <c r="K57" s="2423"/>
      <c r="L57" s="579"/>
    </row>
    <row r="58" spans="1:12" ht="15" customHeight="1" x14ac:dyDescent="0.25">
      <c r="A58" s="509"/>
      <c r="B58" s="1202"/>
      <c r="C58" s="454"/>
      <c r="D58" s="1106"/>
      <c r="E58" s="1179">
        <v>0</v>
      </c>
      <c r="F58" s="1187"/>
      <c r="G58" s="1189">
        <f>F58*0.2</f>
        <v>0</v>
      </c>
      <c r="H58" s="1187"/>
      <c r="I58" s="1189">
        <f>H58*0.2</f>
        <v>0</v>
      </c>
      <c r="J58" s="1187"/>
      <c r="K58" s="1186">
        <f>(G58+J58)*(E58/100)</f>
        <v>0</v>
      </c>
      <c r="L58" s="579"/>
    </row>
    <row r="59" spans="1:12" ht="15" customHeight="1" x14ac:dyDescent="0.25">
      <c r="A59" s="509"/>
      <c r="B59" s="1202"/>
      <c r="C59" s="454"/>
      <c r="D59" s="1106"/>
      <c r="E59" s="1179">
        <v>20</v>
      </c>
      <c r="F59" s="1187"/>
      <c r="G59" s="1189">
        <f t="shared" ref="G59:G68" si="0">F59*0.2</f>
        <v>0</v>
      </c>
      <c r="H59" s="1187"/>
      <c r="I59" s="1189">
        <f t="shared" ref="I59:I68" si="1">H59*0.2</f>
        <v>0</v>
      </c>
      <c r="J59" s="1187"/>
      <c r="K59" s="1186">
        <f>(G59+J59)*(E59/100)</f>
        <v>0</v>
      </c>
      <c r="L59" s="579"/>
    </row>
    <row r="60" spans="1:12" ht="15" customHeight="1" x14ac:dyDescent="0.25">
      <c r="A60" s="509"/>
      <c r="B60" s="1202"/>
      <c r="C60" s="454"/>
      <c r="D60" s="1106"/>
      <c r="E60" s="1179">
        <v>50</v>
      </c>
      <c r="F60" s="1187"/>
      <c r="G60" s="1189">
        <f t="shared" si="0"/>
        <v>0</v>
      </c>
      <c r="H60" s="1187"/>
      <c r="I60" s="1189">
        <f t="shared" si="1"/>
        <v>0</v>
      </c>
      <c r="J60" s="1187"/>
      <c r="K60" s="1186">
        <f>(G60+J60)*(E60/100)</f>
        <v>0</v>
      </c>
      <c r="L60" s="579"/>
    </row>
    <row r="61" spans="1:12" ht="15" customHeight="1" x14ac:dyDescent="0.25">
      <c r="A61" s="509"/>
      <c r="B61" s="1202"/>
      <c r="C61" s="454"/>
      <c r="D61" s="1106"/>
      <c r="E61" s="1179">
        <v>100</v>
      </c>
      <c r="F61" s="1187"/>
      <c r="G61" s="1189">
        <f t="shared" si="0"/>
        <v>0</v>
      </c>
      <c r="H61" s="1187"/>
      <c r="I61" s="1189">
        <f t="shared" si="1"/>
        <v>0</v>
      </c>
      <c r="J61" s="1187"/>
      <c r="K61" s="1186">
        <f>(G61+J61)*(E61/100)</f>
        <v>0</v>
      </c>
      <c r="L61" s="579"/>
    </row>
    <row r="62" spans="1:12" ht="15" customHeight="1" x14ac:dyDescent="0.25">
      <c r="A62" s="509"/>
      <c r="B62" s="1202"/>
      <c r="C62" s="1106"/>
      <c r="D62" s="455"/>
      <c r="E62" s="1179">
        <v>150</v>
      </c>
      <c r="F62" s="1188"/>
      <c r="G62" s="1189">
        <f t="shared" si="0"/>
        <v>0</v>
      </c>
      <c r="H62" s="1188"/>
      <c r="I62" s="1189">
        <f t="shared" si="1"/>
        <v>0</v>
      </c>
      <c r="J62" s="1188"/>
      <c r="K62" s="1186">
        <f>(G62+J62)*(E62/100)</f>
        <v>0</v>
      </c>
      <c r="L62" s="579"/>
    </row>
    <row r="63" spans="1:12" ht="15" customHeight="1" x14ac:dyDescent="0.25">
      <c r="A63" s="509"/>
      <c r="B63" s="1201" t="s">
        <v>22</v>
      </c>
      <c r="C63" s="2428" t="s">
        <v>2267</v>
      </c>
      <c r="D63" s="2428"/>
      <c r="E63" s="2428"/>
      <c r="F63" s="2428"/>
      <c r="G63" s="2422"/>
      <c r="H63" s="2422"/>
      <c r="I63" s="2422"/>
      <c r="J63" s="2422"/>
      <c r="K63" s="2423"/>
      <c r="L63" s="579"/>
    </row>
    <row r="64" spans="1:12" ht="15" customHeight="1" x14ac:dyDescent="0.25">
      <c r="A64" s="509"/>
      <c r="B64" s="1202"/>
      <c r="C64" s="454"/>
      <c r="D64" s="1106"/>
      <c r="E64" s="1179">
        <v>0</v>
      </c>
      <c r="F64" s="1187"/>
      <c r="G64" s="1189">
        <f t="shared" si="0"/>
        <v>0</v>
      </c>
      <c r="H64" s="1187"/>
      <c r="I64" s="1189">
        <f t="shared" si="1"/>
        <v>0</v>
      </c>
      <c r="J64" s="1187"/>
      <c r="K64" s="1186">
        <f>(G64+J64)*(E64/100)</f>
        <v>0</v>
      </c>
      <c r="L64" s="579"/>
    </row>
    <row r="65" spans="1:12" ht="15" customHeight="1" x14ac:dyDescent="0.25">
      <c r="A65" s="509"/>
      <c r="B65" s="1202"/>
      <c r="C65" s="454"/>
      <c r="D65" s="1106"/>
      <c r="E65" s="1179">
        <v>20</v>
      </c>
      <c r="F65" s="1187"/>
      <c r="G65" s="1189">
        <f t="shared" si="0"/>
        <v>0</v>
      </c>
      <c r="H65" s="1187"/>
      <c r="I65" s="1189">
        <f t="shared" si="1"/>
        <v>0</v>
      </c>
      <c r="J65" s="1187"/>
      <c r="K65" s="1186">
        <f>(G65+J65)*(E65/100)</f>
        <v>0</v>
      </c>
      <c r="L65" s="579"/>
    </row>
    <row r="66" spans="1:12" ht="15" customHeight="1" x14ac:dyDescent="0.25">
      <c r="A66" s="509"/>
      <c r="B66" s="1202"/>
      <c r="C66" s="454"/>
      <c r="D66" s="1106"/>
      <c r="E66" s="1179">
        <v>50</v>
      </c>
      <c r="F66" s="1187"/>
      <c r="G66" s="1189">
        <f t="shared" si="0"/>
        <v>0</v>
      </c>
      <c r="H66" s="1187"/>
      <c r="I66" s="1189">
        <f t="shared" si="1"/>
        <v>0</v>
      </c>
      <c r="J66" s="1187"/>
      <c r="K66" s="1186">
        <f>(G66+J66)*(E66/100)</f>
        <v>0</v>
      </c>
      <c r="L66" s="579"/>
    </row>
    <row r="67" spans="1:12" ht="15" customHeight="1" x14ac:dyDescent="0.3">
      <c r="A67" s="509"/>
      <c r="B67" s="1202"/>
      <c r="C67" s="454"/>
      <c r="D67" s="1106"/>
      <c r="E67" s="1179">
        <v>100</v>
      </c>
      <c r="F67" s="1187"/>
      <c r="G67" s="1189">
        <f t="shared" si="0"/>
        <v>0</v>
      </c>
      <c r="H67" s="1187"/>
      <c r="I67" s="1189">
        <f t="shared" si="1"/>
        <v>0</v>
      </c>
      <c r="J67" s="1187"/>
      <c r="K67" s="1186">
        <f>(G67+J67)*(E67/100)</f>
        <v>0</v>
      </c>
      <c r="L67" s="579"/>
    </row>
    <row r="68" spans="1:12" ht="15" customHeight="1" x14ac:dyDescent="0.3">
      <c r="A68" s="509"/>
      <c r="B68" s="1202"/>
      <c r="C68" s="1106"/>
      <c r="D68" s="1107"/>
      <c r="E68" s="1179">
        <v>150</v>
      </c>
      <c r="F68" s="1188"/>
      <c r="G68" s="1189">
        <f t="shared" si="0"/>
        <v>0</v>
      </c>
      <c r="H68" s="1188"/>
      <c r="I68" s="1189">
        <f t="shared" si="1"/>
        <v>0</v>
      </c>
      <c r="J68" s="1188"/>
      <c r="K68" s="1186">
        <f>(G68+J68)*(E68/100)</f>
        <v>0</v>
      </c>
      <c r="L68" s="579"/>
    </row>
    <row r="69" spans="1:12" ht="15" customHeight="1" x14ac:dyDescent="0.3">
      <c r="A69" s="509"/>
      <c r="B69" s="1205"/>
      <c r="C69" s="2429" t="s">
        <v>1577</v>
      </c>
      <c r="D69" s="2429"/>
      <c r="E69" s="2429"/>
      <c r="F69" s="2427"/>
      <c r="G69" s="2422"/>
      <c r="H69" s="2422"/>
      <c r="I69" s="2422"/>
      <c r="J69" s="2422"/>
      <c r="K69" s="2423"/>
      <c r="L69" s="579"/>
    </row>
    <row r="70" spans="1:12" ht="15" customHeight="1" x14ac:dyDescent="0.3">
      <c r="A70" s="509"/>
      <c r="B70" s="1201" t="s">
        <v>23</v>
      </c>
      <c r="C70" s="2421" t="s">
        <v>2266</v>
      </c>
      <c r="D70" s="2422"/>
      <c r="E70" s="2422"/>
      <c r="F70" s="2422"/>
      <c r="G70" s="2422"/>
      <c r="H70" s="2422"/>
      <c r="I70" s="2422"/>
      <c r="J70" s="2422"/>
      <c r="K70" s="2423"/>
      <c r="L70" s="579"/>
    </row>
    <row r="71" spans="1:12" ht="15" customHeight="1" x14ac:dyDescent="0.3">
      <c r="A71" s="509"/>
      <c r="B71" s="1202"/>
      <c r="C71" s="454"/>
      <c r="D71" s="1106"/>
      <c r="E71" s="1179">
        <v>0</v>
      </c>
      <c r="F71" s="1187"/>
      <c r="G71" s="1189">
        <f>F71*0.5</f>
        <v>0</v>
      </c>
      <c r="H71" s="1187"/>
      <c r="I71" s="1189">
        <f>H71*0.5</f>
        <v>0</v>
      </c>
      <c r="J71" s="1187"/>
      <c r="K71" s="1186">
        <f>(G71+J71)*(E71/100)</f>
        <v>0</v>
      </c>
      <c r="L71" s="579"/>
    </row>
    <row r="72" spans="1:12" ht="15" customHeight="1" x14ac:dyDescent="0.3">
      <c r="A72" s="509"/>
      <c r="B72" s="1202"/>
      <c r="C72" s="454"/>
      <c r="D72" s="1106"/>
      <c r="E72" s="1179">
        <v>20</v>
      </c>
      <c r="F72" s="1187"/>
      <c r="G72" s="1189">
        <f>F72*0.5</f>
        <v>0</v>
      </c>
      <c r="H72" s="1187"/>
      <c r="I72" s="1189">
        <f>H72*0.5</f>
        <v>0</v>
      </c>
      <c r="J72" s="1187"/>
      <c r="K72" s="1186">
        <f>(G72+J72)*(E72/100)</f>
        <v>0</v>
      </c>
      <c r="L72" s="579"/>
    </row>
    <row r="73" spans="1:12" ht="15" customHeight="1" x14ac:dyDescent="0.3">
      <c r="A73" s="509"/>
      <c r="B73" s="1202"/>
      <c r="C73" s="454"/>
      <c r="D73" s="1106"/>
      <c r="E73" s="1179">
        <v>50</v>
      </c>
      <c r="F73" s="1187"/>
      <c r="G73" s="1189">
        <f>F73*0.5</f>
        <v>0</v>
      </c>
      <c r="H73" s="1187"/>
      <c r="I73" s="1189">
        <f>H73*0.5</f>
        <v>0</v>
      </c>
      <c r="J73" s="1187"/>
      <c r="K73" s="1186">
        <f>(G73+J73)*(E73/100)</f>
        <v>0</v>
      </c>
      <c r="L73" s="579"/>
    </row>
    <row r="74" spans="1:12" ht="15" customHeight="1" x14ac:dyDescent="0.3">
      <c r="A74" s="509"/>
      <c r="B74" s="1202"/>
      <c r="C74" s="454"/>
      <c r="D74" s="1106"/>
      <c r="E74" s="1179">
        <v>100</v>
      </c>
      <c r="F74" s="1187"/>
      <c r="G74" s="1189">
        <f>F74*0.5</f>
        <v>0</v>
      </c>
      <c r="H74" s="1187"/>
      <c r="I74" s="1189">
        <f>H74*0.5</f>
        <v>0</v>
      </c>
      <c r="J74" s="1187"/>
      <c r="K74" s="1186">
        <f>(G74+J74)*(E74/100)</f>
        <v>0</v>
      </c>
      <c r="L74" s="579"/>
    </row>
    <row r="75" spans="1:12" ht="15" customHeight="1" x14ac:dyDescent="0.3">
      <c r="A75" s="509"/>
      <c r="B75" s="1202"/>
      <c r="C75" s="1106"/>
      <c r="D75" s="1106"/>
      <c r="E75" s="1179">
        <v>150</v>
      </c>
      <c r="F75" s="1187"/>
      <c r="G75" s="1189">
        <f>F75*0.5</f>
        <v>0</v>
      </c>
      <c r="H75" s="1188"/>
      <c r="I75" s="1189">
        <f>H75*0.5</f>
        <v>0</v>
      </c>
      <c r="J75" s="1188"/>
      <c r="K75" s="1186">
        <f>(G75+J75)*(E75/100)</f>
        <v>0</v>
      </c>
      <c r="L75" s="579"/>
    </row>
    <row r="76" spans="1:12" ht="15" customHeight="1" x14ac:dyDescent="0.3">
      <c r="A76" s="509"/>
      <c r="B76" s="1201" t="s">
        <v>24</v>
      </c>
      <c r="C76" s="2421" t="s">
        <v>1952</v>
      </c>
      <c r="D76" s="2422"/>
      <c r="E76" s="2422"/>
      <c r="F76" s="2422"/>
      <c r="G76" s="2422"/>
      <c r="H76" s="2422"/>
      <c r="I76" s="2422"/>
      <c r="J76" s="2422"/>
      <c r="K76" s="2423"/>
      <c r="L76" s="579"/>
    </row>
    <row r="77" spans="1:12" ht="15" customHeight="1" x14ac:dyDescent="0.3">
      <c r="A77" s="509"/>
      <c r="B77" s="1202"/>
      <c r="C77" s="454"/>
      <c r="D77" s="1106"/>
      <c r="E77" s="1179">
        <v>0</v>
      </c>
      <c r="F77" s="1187"/>
      <c r="G77" s="1189">
        <f>F77*0.5</f>
        <v>0</v>
      </c>
      <c r="H77" s="1187"/>
      <c r="I77" s="1189">
        <f>H77*0.5</f>
        <v>0</v>
      </c>
      <c r="J77" s="1187"/>
      <c r="K77" s="1186">
        <f>(G77+J77)*(E77/100)</f>
        <v>0</v>
      </c>
      <c r="L77" s="579"/>
    </row>
    <row r="78" spans="1:12" ht="15" customHeight="1" x14ac:dyDescent="0.3">
      <c r="A78" s="509"/>
      <c r="B78" s="1202"/>
      <c r="C78" s="454"/>
      <c r="D78" s="1106"/>
      <c r="E78" s="1179">
        <v>20</v>
      </c>
      <c r="F78" s="1187"/>
      <c r="G78" s="1189">
        <f>F78*0.5</f>
        <v>0</v>
      </c>
      <c r="H78" s="1187"/>
      <c r="I78" s="1189">
        <f>H78*0.5</f>
        <v>0</v>
      </c>
      <c r="J78" s="1187"/>
      <c r="K78" s="1186">
        <f>(G78+J78)*(E78/100)</f>
        <v>0</v>
      </c>
      <c r="L78" s="579"/>
    </row>
    <row r="79" spans="1:12" ht="15" customHeight="1" x14ac:dyDescent="0.3">
      <c r="A79" s="509"/>
      <c r="B79" s="1202"/>
      <c r="C79" s="454"/>
      <c r="D79" s="1106"/>
      <c r="E79" s="1179">
        <v>50</v>
      </c>
      <c r="F79" s="1187"/>
      <c r="G79" s="1189">
        <f>F79*0.5</f>
        <v>0</v>
      </c>
      <c r="H79" s="1187"/>
      <c r="I79" s="1189">
        <f>H79*0.5</f>
        <v>0</v>
      </c>
      <c r="J79" s="1187"/>
      <c r="K79" s="1186">
        <f>(G79+J79)*(E79/100)</f>
        <v>0</v>
      </c>
      <c r="L79" s="579"/>
    </row>
    <row r="80" spans="1:12" ht="15" customHeight="1" x14ac:dyDescent="0.3">
      <c r="A80" s="509"/>
      <c r="B80" s="1202"/>
      <c r="C80" s="454"/>
      <c r="D80" s="1106"/>
      <c r="E80" s="1179">
        <v>100</v>
      </c>
      <c r="F80" s="1187"/>
      <c r="G80" s="1189">
        <f>F80*0.5</f>
        <v>0</v>
      </c>
      <c r="H80" s="1187"/>
      <c r="I80" s="1189">
        <f>H80*0.5</f>
        <v>0</v>
      </c>
      <c r="J80" s="1187"/>
      <c r="K80" s="1186">
        <f>(G80+J80)*(E80/100)</f>
        <v>0</v>
      </c>
      <c r="L80" s="579"/>
    </row>
    <row r="81" spans="1:12" ht="15" customHeight="1" x14ac:dyDescent="0.3">
      <c r="A81" s="509"/>
      <c r="B81" s="1202"/>
      <c r="C81" s="1106"/>
      <c r="D81" s="1106"/>
      <c r="E81" s="1179">
        <v>150</v>
      </c>
      <c r="F81" s="1187"/>
      <c r="G81" s="1189">
        <f>F81*0.5</f>
        <v>0</v>
      </c>
      <c r="H81" s="1188"/>
      <c r="I81" s="1189">
        <f>H81*0.5</f>
        <v>0</v>
      </c>
      <c r="J81" s="1188"/>
      <c r="K81" s="1186">
        <f>(G81+J81)*(E81/100)</f>
        <v>0</v>
      </c>
      <c r="L81" s="579"/>
    </row>
    <row r="82" spans="1:12" ht="15" customHeight="1" x14ac:dyDescent="0.3">
      <c r="A82" s="509"/>
      <c r="B82" s="1201" t="s">
        <v>25</v>
      </c>
      <c r="C82" s="2421" t="s">
        <v>1953</v>
      </c>
      <c r="D82" s="2422"/>
      <c r="E82" s="2422"/>
      <c r="F82" s="2422"/>
      <c r="G82" s="2422"/>
      <c r="H82" s="2422"/>
      <c r="I82" s="2422"/>
      <c r="J82" s="2422"/>
      <c r="K82" s="2423"/>
      <c r="L82" s="579"/>
    </row>
    <row r="83" spans="1:12" ht="15" customHeight="1" x14ac:dyDescent="0.3">
      <c r="A83" s="509"/>
      <c r="B83" s="1202"/>
      <c r="C83" s="454"/>
      <c r="D83" s="1106"/>
      <c r="E83" s="1179">
        <v>0</v>
      </c>
      <c r="F83" s="1187"/>
      <c r="G83" s="1189">
        <f>F83*0.5</f>
        <v>0</v>
      </c>
      <c r="H83" s="1187"/>
      <c r="I83" s="1189">
        <f>H83*0.5</f>
        <v>0</v>
      </c>
      <c r="J83" s="1187"/>
      <c r="K83" s="1186">
        <f>(G83+J83)*(E83/100)</f>
        <v>0</v>
      </c>
      <c r="L83" s="579"/>
    </row>
    <row r="84" spans="1:12" ht="15" customHeight="1" x14ac:dyDescent="0.3">
      <c r="A84" s="509"/>
      <c r="B84" s="1202"/>
      <c r="C84" s="454"/>
      <c r="D84" s="1106"/>
      <c r="E84" s="1179">
        <v>20</v>
      </c>
      <c r="F84" s="1187"/>
      <c r="G84" s="1189">
        <f>F84*0.5</f>
        <v>0</v>
      </c>
      <c r="H84" s="1187"/>
      <c r="I84" s="1189">
        <f>H84*0.5</f>
        <v>0</v>
      </c>
      <c r="J84" s="1187"/>
      <c r="K84" s="1186">
        <f>(G84+J84)*(E84/100)</f>
        <v>0</v>
      </c>
      <c r="L84" s="579"/>
    </row>
    <row r="85" spans="1:12" ht="15" customHeight="1" x14ac:dyDescent="0.3">
      <c r="A85" s="509"/>
      <c r="B85" s="1202"/>
      <c r="C85" s="454"/>
      <c r="D85" s="1106"/>
      <c r="E85" s="1179">
        <v>50</v>
      </c>
      <c r="F85" s="1187"/>
      <c r="G85" s="1189">
        <f>F85*0.5</f>
        <v>0</v>
      </c>
      <c r="H85" s="1187"/>
      <c r="I85" s="1189">
        <f>H85*0.5</f>
        <v>0</v>
      </c>
      <c r="J85" s="1187"/>
      <c r="K85" s="1186">
        <f>(G85+J85)*(E85/100)</f>
        <v>0</v>
      </c>
      <c r="L85" s="579"/>
    </row>
    <row r="86" spans="1:12" ht="15" customHeight="1" x14ac:dyDescent="0.3">
      <c r="A86" s="509"/>
      <c r="B86" s="1202"/>
      <c r="C86" s="454"/>
      <c r="D86" s="1106"/>
      <c r="E86" s="1179">
        <v>100</v>
      </c>
      <c r="F86" s="1187"/>
      <c r="G86" s="1189">
        <f>F86*0.5</f>
        <v>0</v>
      </c>
      <c r="H86" s="1187"/>
      <c r="I86" s="1189">
        <f>H86*0.5</f>
        <v>0</v>
      </c>
      <c r="J86" s="1187"/>
      <c r="K86" s="1186">
        <f>(G86+J86)*(E86/100)</f>
        <v>0</v>
      </c>
      <c r="L86" s="579"/>
    </row>
    <row r="87" spans="1:12" ht="15" customHeight="1" x14ac:dyDescent="0.3">
      <c r="A87" s="509"/>
      <c r="B87" s="1202"/>
      <c r="C87" s="1106"/>
      <c r="D87" s="1106"/>
      <c r="E87" s="1179">
        <v>150</v>
      </c>
      <c r="F87" s="1187"/>
      <c r="G87" s="1189">
        <f>F87*0.5</f>
        <v>0</v>
      </c>
      <c r="H87" s="1188"/>
      <c r="I87" s="1189">
        <f>H87*0.5</f>
        <v>0</v>
      </c>
      <c r="J87" s="1188"/>
      <c r="K87" s="1186">
        <f>(G87+J87)*(E87/100)</f>
        <v>0</v>
      </c>
      <c r="L87" s="579"/>
    </row>
    <row r="88" spans="1:12" ht="15" customHeight="1" x14ac:dyDescent="0.3">
      <c r="A88" s="509"/>
      <c r="B88" s="1205"/>
      <c r="C88" s="2430" t="s">
        <v>1578</v>
      </c>
      <c r="D88" s="2429"/>
      <c r="E88" s="2429"/>
      <c r="F88" s="2427"/>
      <c r="G88" s="2422"/>
      <c r="H88" s="2422"/>
      <c r="I88" s="2422"/>
      <c r="J88" s="2422"/>
      <c r="K88" s="2423"/>
      <c r="L88" s="579"/>
    </row>
    <row r="89" spans="1:12" ht="15" customHeight="1" x14ac:dyDescent="0.3">
      <c r="A89" s="509"/>
      <c r="B89" s="1201" t="s">
        <v>26</v>
      </c>
      <c r="C89" s="2421" t="s">
        <v>1954</v>
      </c>
      <c r="D89" s="2422"/>
      <c r="E89" s="2422"/>
      <c r="F89" s="2422"/>
      <c r="G89" s="2422"/>
      <c r="H89" s="2422"/>
      <c r="I89" s="2422"/>
      <c r="J89" s="2422"/>
      <c r="K89" s="2423"/>
      <c r="L89" s="579"/>
    </row>
    <row r="90" spans="1:12" ht="15" customHeight="1" x14ac:dyDescent="0.3">
      <c r="A90" s="509"/>
      <c r="B90" s="1202"/>
      <c r="C90" s="454"/>
      <c r="D90" s="1106"/>
      <c r="E90" s="1179">
        <v>0</v>
      </c>
      <c r="F90" s="1187"/>
      <c r="G90" s="1189">
        <f>F90*1</f>
        <v>0</v>
      </c>
      <c r="H90" s="1187"/>
      <c r="I90" s="1189">
        <f>H90*1</f>
        <v>0</v>
      </c>
      <c r="J90" s="1187"/>
      <c r="K90" s="1186">
        <f>(G90+J90)*(E90/100)</f>
        <v>0</v>
      </c>
      <c r="L90" s="579"/>
    </row>
    <row r="91" spans="1:12" ht="15" customHeight="1" x14ac:dyDescent="0.3">
      <c r="A91" s="509"/>
      <c r="B91" s="1202"/>
      <c r="C91" s="454"/>
      <c r="D91" s="1106"/>
      <c r="E91" s="1179">
        <v>20</v>
      </c>
      <c r="F91" s="1187"/>
      <c r="G91" s="1189">
        <f>F91*1</f>
        <v>0</v>
      </c>
      <c r="H91" s="1187"/>
      <c r="I91" s="1189">
        <f>H91*1</f>
        <v>0</v>
      </c>
      <c r="J91" s="1187"/>
      <c r="K91" s="1186">
        <f>(G91+J91)*(E91/100)</f>
        <v>0</v>
      </c>
      <c r="L91" s="579"/>
    </row>
    <row r="92" spans="1:12" ht="15" customHeight="1" x14ac:dyDescent="0.3">
      <c r="A92" s="509"/>
      <c r="B92" s="1202"/>
      <c r="C92" s="454"/>
      <c r="D92" s="1106"/>
      <c r="E92" s="1179">
        <v>50</v>
      </c>
      <c r="F92" s="1187"/>
      <c r="G92" s="1189">
        <f>F92*1</f>
        <v>0</v>
      </c>
      <c r="H92" s="1187"/>
      <c r="I92" s="1189">
        <f>H92*1</f>
        <v>0</v>
      </c>
      <c r="J92" s="1187"/>
      <c r="K92" s="1186">
        <f>(G92+J92)*(E92/100)</f>
        <v>0</v>
      </c>
      <c r="L92" s="579"/>
    </row>
    <row r="93" spans="1:12" ht="15" customHeight="1" x14ac:dyDescent="0.3">
      <c r="A93" s="509"/>
      <c r="B93" s="1202"/>
      <c r="C93" s="454"/>
      <c r="D93" s="1106"/>
      <c r="E93" s="1179">
        <v>100</v>
      </c>
      <c r="F93" s="1187"/>
      <c r="G93" s="1189">
        <f>F93*1</f>
        <v>0</v>
      </c>
      <c r="H93" s="1187"/>
      <c r="I93" s="1189">
        <f>H93*1</f>
        <v>0</v>
      </c>
      <c r="J93" s="1187"/>
      <c r="K93" s="1186">
        <f>(G93+J93)*(E93/100)</f>
        <v>0</v>
      </c>
      <c r="L93" s="579"/>
    </row>
    <row r="94" spans="1:12" ht="15" customHeight="1" x14ac:dyDescent="0.3">
      <c r="A94" s="509"/>
      <c r="B94" s="1202"/>
      <c r="C94" s="1106"/>
      <c r="D94" s="1106"/>
      <c r="E94" s="1179">
        <v>150</v>
      </c>
      <c r="F94" s="1187"/>
      <c r="G94" s="1189">
        <f>F94*1</f>
        <v>0</v>
      </c>
      <c r="H94" s="1188"/>
      <c r="I94" s="1189">
        <f>H94*1</f>
        <v>0</v>
      </c>
      <c r="J94" s="1188"/>
      <c r="K94" s="1186">
        <f>(G94+J94)*(E94/100)</f>
        <v>0</v>
      </c>
      <c r="L94" s="579"/>
    </row>
    <row r="95" spans="1:12" ht="15" customHeight="1" x14ac:dyDescent="0.3">
      <c r="A95" s="509"/>
      <c r="B95" s="1201" t="s">
        <v>27</v>
      </c>
      <c r="C95" s="2421" t="s">
        <v>1955</v>
      </c>
      <c r="D95" s="2422"/>
      <c r="E95" s="2422"/>
      <c r="F95" s="2422"/>
      <c r="G95" s="2422"/>
      <c r="H95" s="2422"/>
      <c r="I95" s="2422"/>
      <c r="J95" s="2422"/>
      <c r="K95" s="2423"/>
      <c r="L95" s="579"/>
    </row>
    <row r="96" spans="1:12" ht="15" customHeight="1" x14ac:dyDescent="0.3">
      <c r="A96" s="509"/>
      <c r="B96" s="1202"/>
      <c r="C96" s="454"/>
      <c r="D96" s="1106"/>
      <c r="E96" s="1179">
        <v>0</v>
      </c>
      <c r="F96" s="1187"/>
      <c r="G96" s="1189">
        <f>F96*1</f>
        <v>0</v>
      </c>
      <c r="H96" s="1187"/>
      <c r="I96" s="1189">
        <f>H96*1</f>
        <v>0</v>
      </c>
      <c r="J96" s="1187"/>
      <c r="K96" s="1186">
        <f>(G96+J96)*(E96/100)</f>
        <v>0</v>
      </c>
      <c r="L96" s="579"/>
    </row>
    <row r="97" spans="1:12" ht="15" customHeight="1" x14ac:dyDescent="0.3">
      <c r="A97" s="509"/>
      <c r="B97" s="1202"/>
      <c r="C97" s="454"/>
      <c r="D97" s="1106"/>
      <c r="E97" s="1179">
        <v>20</v>
      </c>
      <c r="F97" s="1187"/>
      <c r="G97" s="1189">
        <f>F97*1</f>
        <v>0</v>
      </c>
      <c r="H97" s="1187"/>
      <c r="I97" s="1189">
        <f>H97*1</f>
        <v>0</v>
      </c>
      <c r="J97" s="1187"/>
      <c r="K97" s="1186">
        <f>(G97+J97)*(E97/100)</f>
        <v>0</v>
      </c>
      <c r="L97" s="579"/>
    </row>
    <row r="98" spans="1:12" ht="15" customHeight="1" x14ac:dyDescent="0.3">
      <c r="A98" s="509"/>
      <c r="B98" s="1202"/>
      <c r="C98" s="454"/>
      <c r="D98" s="1106"/>
      <c r="E98" s="1179">
        <v>50</v>
      </c>
      <c r="F98" s="1187"/>
      <c r="G98" s="1189">
        <f>F98*1</f>
        <v>0</v>
      </c>
      <c r="H98" s="1187"/>
      <c r="I98" s="1189">
        <f>H98*1</f>
        <v>0</v>
      </c>
      <c r="J98" s="1187"/>
      <c r="K98" s="1186">
        <f>(G98+J98)*(E98/100)</f>
        <v>0</v>
      </c>
      <c r="L98" s="579"/>
    </row>
    <row r="99" spans="1:12" ht="15" customHeight="1" x14ac:dyDescent="0.3">
      <c r="A99" s="509"/>
      <c r="B99" s="1202"/>
      <c r="C99" s="454"/>
      <c r="D99" s="1106"/>
      <c r="E99" s="1179">
        <v>100</v>
      </c>
      <c r="F99" s="1187"/>
      <c r="G99" s="1189">
        <f>F99*1</f>
        <v>0</v>
      </c>
      <c r="H99" s="1187"/>
      <c r="I99" s="1189">
        <f>H99*1</f>
        <v>0</v>
      </c>
      <c r="J99" s="1187"/>
      <c r="K99" s="1186">
        <f>(G99+J99)*(E99/100)</f>
        <v>0</v>
      </c>
      <c r="L99" s="579"/>
    </row>
    <row r="100" spans="1:12" ht="15" customHeight="1" x14ac:dyDescent="0.3">
      <c r="A100" s="509"/>
      <c r="B100" s="1202"/>
      <c r="C100" s="1106"/>
      <c r="D100" s="1106"/>
      <c r="E100" s="1179">
        <v>150</v>
      </c>
      <c r="F100" s="1187"/>
      <c r="G100" s="1189">
        <f>F100*1</f>
        <v>0</v>
      </c>
      <c r="H100" s="1188"/>
      <c r="I100" s="1189">
        <f>H100*1</f>
        <v>0</v>
      </c>
      <c r="J100" s="1188"/>
      <c r="K100" s="1186">
        <f>(G100+J100)*(E100/100)</f>
        <v>0</v>
      </c>
      <c r="L100" s="579"/>
    </row>
    <row r="101" spans="1:12" ht="15" customHeight="1" x14ac:dyDescent="0.3">
      <c r="A101" s="509"/>
      <c r="B101" s="1201" t="s">
        <v>28</v>
      </c>
      <c r="C101" s="2421" t="s">
        <v>1956</v>
      </c>
      <c r="D101" s="2422"/>
      <c r="E101" s="2422"/>
      <c r="F101" s="2422"/>
      <c r="G101" s="2422"/>
      <c r="H101" s="2422"/>
      <c r="I101" s="2422"/>
      <c r="J101" s="2422"/>
      <c r="K101" s="2423"/>
      <c r="L101" s="579"/>
    </row>
    <row r="102" spans="1:12" ht="15" customHeight="1" x14ac:dyDescent="0.3">
      <c r="A102" s="509"/>
      <c r="B102" s="1202"/>
      <c r="C102" s="454"/>
      <c r="D102" s="1106"/>
      <c r="E102" s="1179">
        <v>0</v>
      </c>
      <c r="F102" s="1187"/>
      <c r="G102" s="1189">
        <f>F102*1</f>
        <v>0</v>
      </c>
      <c r="H102" s="1187"/>
      <c r="I102" s="1189">
        <f>H102*1</f>
        <v>0</v>
      </c>
      <c r="J102" s="1187"/>
      <c r="K102" s="1186">
        <f>(G102+J102)*(E102/100)</f>
        <v>0</v>
      </c>
      <c r="L102" s="579"/>
    </row>
    <row r="103" spans="1:12" ht="15" customHeight="1" x14ac:dyDescent="0.3">
      <c r="A103" s="509"/>
      <c r="B103" s="1202"/>
      <c r="C103" s="454"/>
      <c r="D103" s="1106"/>
      <c r="E103" s="1179">
        <v>20</v>
      </c>
      <c r="F103" s="1187"/>
      <c r="G103" s="1189">
        <f>F103*1</f>
        <v>0</v>
      </c>
      <c r="H103" s="1187"/>
      <c r="I103" s="1189">
        <f>H103*1</f>
        <v>0</v>
      </c>
      <c r="J103" s="1187"/>
      <c r="K103" s="1186">
        <f>(G103+J103)*(E103/100)</f>
        <v>0</v>
      </c>
      <c r="L103" s="579"/>
    </row>
    <row r="104" spans="1:12" ht="15" customHeight="1" x14ac:dyDescent="0.3">
      <c r="A104" s="509"/>
      <c r="B104" s="1202"/>
      <c r="C104" s="454"/>
      <c r="D104" s="1106"/>
      <c r="E104" s="1179">
        <v>50</v>
      </c>
      <c r="F104" s="1187"/>
      <c r="G104" s="1189">
        <f>F104*1</f>
        <v>0</v>
      </c>
      <c r="H104" s="1187"/>
      <c r="I104" s="1189">
        <f>H104*1</f>
        <v>0</v>
      </c>
      <c r="J104" s="1187"/>
      <c r="K104" s="1186">
        <f>(G104+J104)*(E104/100)</f>
        <v>0</v>
      </c>
      <c r="L104" s="579"/>
    </row>
    <row r="105" spans="1:12" ht="15" customHeight="1" x14ac:dyDescent="0.3">
      <c r="A105" s="509"/>
      <c r="B105" s="1202"/>
      <c r="C105" s="454"/>
      <c r="D105" s="1106"/>
      <c r="E105" s="1179">
        <v>100</v>
      </c>
      <c r="F105" s="1187"/>
      <c r="G105" s="1189">
        <f>F105*1</f>
        <v>0</v>
      </c>
      <c r="H105" s="1187"/>
      <c r="I105" s="1189">
        <f>H105*1</f>
        <v>0</v>
      </c>
      <c r="J105" s="1187"/>
      <c r="K105" s="1186">
        <f>(G105+J105)*(E105/100)</f>
        <v>0</v>
      </c>
      <c r="L105" s="579"/>
    </row>
    <row r="106" spans="1:12" ht="15" customHeight="1" x14ac:dyDescent="0.3">
      <c r="A106" s="509"/>
      <c r="B106" s="1202"/>
      <c r="C106" s="1106"/>
      <c r="D106" s="1106"/>
      <c r="E106" s="1179">
        <v>150</v>
      </c>
      <c r="F106" s="1187"/>
      <c r="G106" s="1189">
        <f>F106*1</f>
        <v>0</v>
      </c>
      <c r="H106" s="1188"/>
      <c r="I106" s="1189">
        <f>H106*1</f>
        <v>0</v>
      </c>
      <c r="J106" s="1188"/>
      <c r="K106" s="1186">
        <f>(G106+J106)*(E106/100)</f>
        <v>0</v>
      </c>
      <c r="L106" s="579"/>
    </row>
    <row r="107" spans="1:12" ht="15" customHeight="1" x14ac:dyDescent="0.3">
      <c r="A107" s="509"/>
      <c r="B107" s="1201" t="s">
        <v>29</v>
      </c>
      <c r="C107" s="2421" t="s">
        <v>1957</v>
      </c>
      <c r="D107" s="2422"/>
      <c r="E107" s="2422"/>
      <c r="F107" s="2422"/>
      <c r="G107" s="2422"/>
      <c r="H107" s="2422"/>
      <c r="I107" s="2422"/>
      <c r="J107" s="2422"/>
      <c r="K107" s="2423"/>
      <c r="L107" s="579"/>
    </row>
    <row r="108" spans="1:12" ht="15" customHeight="1" x14ac:dyDescent="0.3">
      <c r="A108" s="509"/>
      <c r="B108" s="1202"/>
      <c r="C108" s="454"/>
      <c r="D108" s="1106"/>
      <c r="E108" s="1179">
        <v>0</v>
      </c>
      <c r="F108" s="1187"/>
      <c r="G108" s="1189">
        <f>F108*1</f>
        <v>0</v>
      </c>
      <c r="H108" s="1187"/>
      <c r="I108" s="1189">
        <f>H108*1</f>
        <v>0</v>
      </c>
      <c r="J108" s="1187"/>
      <c r="K108" s="1186">
        <f>(G108+J108)*(E108/100)</f>
        <v>0</v>
      </c>
      <c r="L108" s="579"/>
    </row>
    <row r="109" spans="1:12" ht="15" customHeight="1" x14ac:dyDescent="0.3">
      <c r="A109" s="509"/>
      <c r="B109" s="1202"/>
      <c r="C109" s="454"/>
      <c r="D109" s="1106"/>
      <c r="E109" s="1179">
        <v>20</v>
      </c>
      <c r="F109" s="1187"/>
      <c r="G109" s="1189">
        <f>F109*1</f>
        <v>0</v>
      </c>
      <c r="H109" s="1187"/>
      <c r="I109" s="1189">
        <f>H109*1</f>
        <v>0</v>
      </c>
      <c r="J109" s="1187"/>
      <c r="K109" s="1186">
        <f>(G109+J109)*(E109/100)</f>
        <v>0</v>
      </c>
      <c r="L109" s="579"/>
    </row>
    <row r="110" spans="1:12" ht="15" customHeight="1" x14ac:dyDescent="0.3">
      <c r="A110" s="509"/>
      <c r="B110" s="1202"/>
      <c r="C110" s="454"/>
      <c r="D110" s="1106"/>
      <c r="E110" s="1179">
        <v>50</v>
      </c>
      <c r="F110" s="1187"/>
      <c r="G110" s="1189">
        <f>F110*1</f>
        <v>0</v>
      </c>
      <c r="H110" s="1187"/>
      <c r="I110" s="1189">
        <f>H110*1</f>
        <v>0</v>
      </c>
      <c r="J110" s="1187"/>
      <c r="K110" s="1186">
        <f>(G110+J110)*(E110/100)</f>
        <v>0</v>
      </c>
      <c r="L110" s="579"/>
    </row>
    <row r="111" spans="1:12" ht="15" customHeight="1" x14ac:dyDescent="0.3">
      <c r="A111" s="509"/>
      <c r="B111" s="1202"/>
      <c r="C111" s="454"/>
      <c r="D111" s="1106"/>
      <c r="E111" s="1179">
        <v>100</v>
      </c>
      <c r="F111" s="1187"/>
      <c r="G111" s="1189">
        <f>F111*1</f>
        <v>0</v>
      </c>
      <c r="H111" s="1187"/>
      <c r="I111" s="1189">
        <f>H111*1</f>
        <v>0</v>
      </c>
      <c r="J111" s="1187"/>
      <c r="K111" s="1186">
        <f>(G111+J111)*(E111/100)</f>
        <v>0</v>
      </c>
      <c r="L111" s="579"/>
    </row>
    <row r="112" spans="1:12" ht="15" customHeight="1" x14ac:dyDescent="0.3">
      <c r="A112" s="509"/>
      <c r="B112" s="1203"/>
      <c r="C112" s="1106"/>
      <c r="D112" s="1106"/>
      <c r="E112" s="1179">
        <v>150</v>
      </c>
      <c r="F112" s="1187"/>
      <c r="G112" s="1189">
        <f>F112*1</f>
        <v>0</v>
      </c>
      <c r="H112" s="1188"/>
      <c r="I112" s="1189">
        <f>H112*1</f>
        <v>0</v>
      </c>
      <c r="J112" s="1188"/>
      <c r="K112" s="1186">
        <f>(G112+J112)*(E112/100)</f>
        <v>0</v>
      </c>
      <c r="L112" s="579"/>
    </row>
    <row r="113" spans="1:12" ht="15" customHeight="1" x14ac:dyDescent="0.3">
      <c r="A113" s="509"/>
      <c r="B113" s="1192"/>
      <c r="C113" s="2424"/>
      <c r="D113" s="2425"/>
      <c r="E113" s="2425"/>
      <c r="F113" s="2425"/>
      <c r="G113" s="2425"/>
      <c r="H113" s="2425"/>
      <c r="I113" s="2425"/>
      <c r="J113" s="2425"/>
      <c r="K113" s="2426"/>
      <c r="L113" s="579"/>
    </row>
    <row r="114" spans="1:12" ht="15" customHeight="1" x14ac:dyDescent="0.3">
      <c r="A114" s="509"/>
      <c r="B114" s="1180" t="s">
        <v>1570</v>
      </c>
      <c r="C114" s="1181"/>
      <c r="D114" s="1182"/>
      <c r="E114" s="1183"/>
      <c r="F114" s="1183"/>
      <c r="G114" s="1183"/>
      <c r="H114" s="1183"/>
      <c r="I114" s="1183"/>
      <c r="J114" s="1184"/>
      <c r="K114" s="1185">
        <f>SUM(K54:K112)</f>
        <v>0</v>
      </c>
      <c r="L114" s="579"/>
    </row>
    <row r="115" spans="1:12" ht="15" customHeight="1" x14ac:dyDescent="0.3">
      <c r="A115" s="509"/>
      <c r="B115" s="456"/>
      <c r="C115" s="305"/>
      <c r="D115" s="305"/>
      <c r="E115" s="418"/>
      <c r="F115" s="305"/>
      <c r="G115" s="305"/>
      <c r="H115" s="305"/>
      <c r="I115" s="305"/>
      <c r="J115" s="305"/>
      <c r="K115" s="457"/>
      <c r="L115" s="579"/>
    </row>
    <row r="116" spans="1:12" ht="15" customHeight="1" x14ac:dyDescent="0.3">
      <c r="A116" s="509"/>
      <c r="B116" s="1180" t="s">
        <v>1960</v>
      </c>
      <c r="C116" s="1181"/>
      <c r="D116" s="1181"/>
      <c r="E116" s="1181"/>
      <c r="F116" s="1182"/>
      <c r="G116" s="1183"/>
      <c r="H116" s="1183"/>
      <c r="I116" s="1183"/>
      <c r="J116" s="1184"/>
      <c r="K116" s="1185">
        <f>K114*0.08</f>
        <v>0</v>
      </c>
      <c r="L116" s="579"/>
    </row>
    <row r="117" spans="1:12" ht="15" customHeight="1" thickBot="1" x14ac:dyDescent="0.35">
      <c r="A117" s="580"/>
      <c r="B117" s="608"/>
      <c r="C117" s="608"/>
      <c r="D117" s="608"/>
      <c r="E117" s="608"/>
      <c r="F117" s="608"/>
      <c r="G117" s="608"/>
      <c r="H117" s="608"/>
      <c r="I117" s="608"/>
      <c r="J117" s="608"/>
      <c r="K117" s="608"/>
      <c r="L117" s="581"/>
    </row>
  </sheetData>
  <sheetProtection password="C4B6" sheet="1" selectLockedCells="1"/>
  <mergeCells count="25">
    <mergeCell ref="E50:I50"/>
    <mergeCell ref="F53:K53"/>
    <mergeCell ref="B51:D52"/>
    <mergeCell ref="E51:E52"/>
    <mergeCell ref="F51:G51"/>
    <mergeCell ref="H51:J51"/>
    <mergeCell ref="K51:K52"/>
    <mergeCell ref="C53:E53"/>
    <mergeCell ref="F56:K56"/>
    <mergeCell ref="C89:K89"/>
    <mergeCell ref="C54:K54"/>
    <mergeCell ref="C57:K57"/>
    <mergeCell ref="C63:K63"/>
    <mergeCell ref="F69:K69"/>
    <mergeCell ref="C56:E56"/>
    <mergeCell ref="C69:E69"/>
    <mergeCell ref="C88:E88"/>
    <mergeCell ref="C95:K95"/>
    <mergeCell ref="C101:K101"/>
    <mergeCell ref="C107:K107"/>
    <mergeCell ref="C113:K113"/>
    <mergeCell ref="C70:K70"/>
    <mergeCell ref="C76:K76"/>
    <mergeCell ref="C82:K82"/>
    <mergeCell ref="F88:K88"/>
  </mergeCells>
  <pageMargins left="0.75" right="0.75" top="0.75" bottom="0.75" header="0.31496062992126" footer="0.31496062992126"/>
  <pageSetup scale="60"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pageSetUpPr fitToPage="1"/>
  </sheetPr>
  <dimension ref="D1:Q94"/>
  <sheetViews>
    <sheetView showGridLines="0" topLeftCell="D37" zoomScaleNormal="100" workbookViewId="0">
      <selection activeCell="I43" sqref="I43"/>
    </sheetView>
  </sheetViews>
  <sheetFormatPr defaultRowHeight="14.4" x14ac:dyDescent="0.3"/>
  <cols>
    <col min="1" max="3" width="0" hidden="1" customWidth="1"/>
    <col min="4" max="4" width="2.6640625" customWidth="1"/>
    <col min="5" max="5" width="5.6640625" style="430" customWidth="1"/>
    <col min="6" max="6" width="40.6640625" style="430" customWidth="1"/>
    <col min="7" max="8" width="12.6640625" style="430" customWidth="1"/>
    <col min="9" max="16" width="15.6640625" style="430" customWidth="1"/>
    <col min="17" max="17" width="2.6640625" customWidth="1"/>
  </cols>
  <sheetData>
    <row r="1" ht="15" hidden="1" x14ac:dyDescent="0.25"/>
    <row r="2" ht="15" hidden="1" x14ac:dyDescent="0.25"/>
    <row r="3" ht="15" hidden="1" x14ac:dyDescent="0.25"/>
    <row r="4" ht="15" hidden="1" x14ac:dyDescent="0.25"/>
    <row r="5" ht="15" hidden="1" x14ac:dyDescent="0.25"/>
    <row r="6" ht="15" hidden="1" x14ac:dyDescent="0.25"/>
    <row r="7" ht="15" hidden="1" x14ac:dyDescent="0.25"/>
    <row r="8" ht="15" hidden="1" x14ac:dyDescent="0.25"/>
    <row r="9" ht="15" hidden="1" x14ac:dyDescent="0.25"/>
    <row r="10" ht="15" hidden="1" x14ac:dyDescent="0.25"/>
    <row r="11" ht="15" hidden="1" x14ac:dyDescent="0.25"/>
    <row r="12" ht="15" hidden="1" x14ac:dyDescent="0.25"/>
    <row r="13" ht="15" hidden="1" x14ac:dyDescent="0.25"/>
    <row r="14" ht="15" hidden="1" x14ac:dyDescent="0.25"/>
    <row r="15" ht="15" hidden="1" x14ac:dyDescent="0.25"/>
    <row r="16" ht="15" hidden="1" x14ac:dyDescent="0.25"/>
    <row r="17" ht="15" hidden="1" x14ac:dyDescent="0.25"/>
    <row r="18" ht="15" hidden="1" x14ac:dyDescent="0.25"/>
    <row r="19" ht="15" hidden="1" x14ac:dyDescent="0.25"/>
    <row r="20" ht="15" hidden="1" x14ac:dyDescent="0.25"/>
    <row r="21" ht="15" hidden="1" x14ac:dyDescent="0.25"/>
    <row r="22" ht="15" hidden="1" x14ac:dyDescent="0.25"/>
    <row r="23" ht="15" hidden="1" x14ac:dyDescent="0.25"/>
    <row r="24" ht="15" hidden="1" x14ac:dyDescent="0.25"/>
    <row r="25" ht="15" hidden="1" x14ac:dyDescent="0.25"/>
    <row r="26" ht="15" hidden="1" x14ac:dyDescent="0.25"/>
    <row r="27" ht="15" hidden="1" x14ac:dyDescent="0.25"/>
    <row r="28" ht="15" hidden="1" x14ac:dyDescent="0.25"/>
    <row r="29" ht="15" hidden="1" x14ac:dyDescent="0.25"/>
    <row r="30" ht="15" hidden="1" x14ac:dyDescent="0.25"/>
    <row r="31" ht="15" hidden="1" x14ac:dyDescent="0.25"/>
    <row r="32" ht="15" hidden="1" x14ac:dyDescent="0.25"/>
    <row r="33" spans="4:17" ht="15" hidden="1" x14ac:dyDescent="0.25"/>
    <row r="34" spans="4:17" ht="15" hidden="1" x14ac:dyDescent="0.25"/>
    <row r="35" spans="4:17" ht="15" hidden="1" x14ac:dyDescent="0.25"/>
    <row r="36" spans="4:17" ht="15.75" hidden="1" thickBot="1" x14ac:dyDescent="0.3"/>
    <row r="37" spans="4:17" ht="15" x14ac:dyDescent="0.25">
      <c r="D37" s="508"/>
      <c r="E37" s="1191"/>
      <c r="F37" s="1191"/>
      <c r="G37" s="1191"/>
      <c r="H37" s="1191"/>
      <c r="I37" s="1191"/>
      <c r="J37" s="1191"/>
      <c r="K37" s="1191"/>
      <c r="L37" s="1191"/>
      <c r="M37" s="1191"/>
      <c r="N37" s="1191"/>
      <c r="O37" s="1191"/>
      <c r="P37" s="1191"/>
      <c r="Q37" s="238"/>
    </row>
    <row r="38" spans="4:17" ht="15" x14ac:dyDescent="0.25">
      <c r="D38" s="509"/>
      <c r="E38" s="1824"/>
      <c r="F38" s="1824"/>
      <c r="G38" s="1824"/>
      <c r="H38" s="1824"/>
      <c r="I38" s="1824"/>
      <c r="J38" s="1824"/>
      <c r="K38" s="1824"/>
      <c r="L38" s="1824"/>
      <c r="M38" s="1824"/>
      <c r="N38" s="1824"/>
      <c r="O38" s="1824"/>
      <c r="P38" s="1824"/>
      <c r="Q38" s="579"/>
    </row>
    <row r="39" spans="4:17" ht="30" customHeight="1" x14ac:dyDescent="0.25">
      <c r="D39" s="509"/>
      <c r="E39" s="2440" t="s">
        <v>2268</v>
      </c>
      <c r="F39" s="2441"/>
      <c r="G39" s="2441"/>
      <c r="H39" s="2441"/>
      <c r="I39" s="2441"/>
      <c r="J39" s="2441"/>
      <c r="K39" s="2441"/>
      <c r="L39" s="2441"/>
      <c r="M39" s="2441"/>
      <c r="N39" s="2441"/>
      <c r="O39" s="2441"/>
      <c r="P39" s="2442"/>
      <c r="Q39" s="579"/>
    </row>
    <row r="40" spans="4:17" ht="19.95" customHeight="1" x14ac:dyDescent="0.3">
      <c r="D40" s="509"/>
      <c r="E40" s="2445" t="s">
        <v>1963</v>
      </c>
      <c r="F40" s="2446"/>
      <c r="G40" s="1198"/>
      <c r="H40" s="1193"/>
      <c r="I40" s="2443" t="s">
        <v>2294</v>
      </c>
      <c r="J40" s="2443"/>
      <c r="K40" s="2443"/>
      <c r="L40" s="2443" t="s">
        <v>2295</v>
      </c>
      <c r="M40" s="2443"/>
      <c r="N40" s="2443"/>
      <c r="O40" s="2444"/>
      <c r="P40" s="2449" t="s">
        <v>1532</v>
      </c>
      <c r="Q40" s="579"/>
    </row>
    <row r="41" spans="4:17" ht="52.5" customHeight="1" x14ac:dyDescent="0.3">
      <c r="D41" s="509"/>
      <c r="E41" s="2447"/>
      <c r="F41" s="2448"/>
      <c r="G41" s="1200" t="s">
        <v>1530</v>
      </c>
      <c r="H41" s="1200" t="s">
        <v>1531</v>
      </c>
      <c r="I41" s="1200" t="s">
        <v>1961</v>
      </c>
      <c r="J41" s="1200" t="s">
        <v>1962</v>
      </c>
      <c r="K41" s="1200" t="s">
        <v>1571</v>
      </c>
      <c r="L41" s="1200" t="s">
        <v>1961</v>
      </c>
      <c r="M41" s="1200" t="s">
        <v>1962</v>
      </c>
      <c r="N41" s="1200" t="s">
        <v>1572</v>
      </c>
      <c r="O41" s="1200" t="s">
        <v>1573</v>
      </c>
      <c r="P41" s="2450"/>
      <c r="Q41" s="579"/>
    </row>
    <row r="42" spans="4:17" ht="15" customHeight="1" x14ac:dyDescent="0.25">
      <c r="D42" s="509"/>
      <c r="E42" s="1194" t="s">
        <v>0</v>
      </c>
      <c r="F42" s="1207" t="s">
        <v>1964</v>
      </c>
      <c r="G42" s="1208"/>
      <c r="H42" s="1209"/>
      <c r="I42" s="1209"/>
      <c r="J42" s="1209"/>
      <c r="K42" s="1209"/>
      <c r="L42" s="1209"/>
      <c r="M42" s="1209"/>
      <c r="N42" s="1209"/>
      <c r="O42" s="1209"/>
      <c r="P42" s="1209"/>
      <c r="Q42" s="579"/>
    </row>
    <row r="43" spans="4:17" ht="15" customHeight="1" x14ac:dyDescent="0.25">
      <c r="D43" s="509"/>
      <c r="E43" s="1195" t="s">
        <v>1533</v>
      </c>
      <c r="F43" s="442" t="s">
        <v>2057</v>
      </c>
      <c r="G43" s="446">
        <v>20</v>
      </c>
      <c r="H43" s="446">
        <v>0</v>
      </c>
      <c r="I43" s="1217"/>
      <c r="J43" s="1217"/>
      <c r="K43" s="1218">
        <f t="shared" ref="K43:K48" si="0">I43+(J43*(H43/100))</f>
        <v>0</v>
      </c>
      <c r="L43" s="1217"/>
      <c r="M43" s="1217"/>
      <c r="N43" s="1218">
        <f t="shared" ref="N43:N48" si="1">L43+(M43*(H43/100))</f>
        <v>0</v>
      </c>
      <c r="O43" s="1217"/>
      <c r="P43" s="1219">
        <f t="shared" ref="P43:P48" si="2">(K43+O43)*(G43/100)</f>
        <v>0</v>
      </c>
      <c r="Q43" s="579"/>
    </row>
    <row r="44" spans="4:17" ht="15" customHeight="1" x14ac:dyDescent="0.25">
      <c r="D44" s="509"/>
      <c r="E44" s="1195" t="s">
        <v>1534</v>
      </c>
      <c r="F44" s="1105" t="s">
        <v>2058</v>
      </c>
      <c r="G44" s="446">
        <v>50</v>
      </c>
      <c r="H44" s="448">
        <v>0.5</v>
      </c>
      <c r="I44" s="1217"/>
      <c r="J44" s="1217"/>
      <c r="K44" s="1218">
        <f t="shared" si="0"/>
        <v>0</v>
      </c>
      <c r="L44" s="1217"/>
      <c r="M44" s="1217"/>
      <c r="N44" s="1218">
        <f t="shared" si="1"/>
        <v>0</v>
      </c>
      <c r="O44" s="1217"/>
      <c r="P44" s="1219">
        <f t="shared" si="2"/>
        <v>0</v>
      </c>
      <c r="Q44" s="579"/>
    </row>
    <row r="45" spans="4:17" ht="15" customHeight="1" x14ac:dyDescent="0.25">
      <c r="D45" s="509"/>
      <c r="E45" s="1195" t="s">
        <v>1535</v>
      </c>
      <c r="F45" s="1105" t="s">
        <v>2061</v>
      </c>
      <c r="G45" s="446">
        <v>50</v>
      </c>
      <c r="H45" s="448">
        <v>1.5</v>
      </c>
      <c r="I45" s="1217"/>
      <c r="J45" s="1217"/>
      <c r="K45" s="1218">
        <f t="shared" si="0"/>
        <v>0</v>
      </c>
      <c r="L45" s="1217"/>
      <c r="M45" s="1217"/>
      <c r="N45" s="1218">
        <f t="shared" si="1"/>
        <v>0</v>
      </c>
      <c r="O45" s="1217"/>
      <c r="P45" s="1219">
        <f t="shared" si="2"/>
        <v>0</v>
      </c>
      <c r="Q45" s="579"/>
    </row>
    <row r="46" spans="4:17" ht="25.5" x14ac:dyDescent="0.25">
      <c r="D46" s="509"/>
      <c r="E46" s="1195" t="s">
        <v>1536</v>
      </c>
      <c r="F46" s="443" t="s">
        <v>2062</v>
      </c>
      <c r="G46" s="446">
        <v>50</v>
      </c>
      <c r="H46" s="448">
        <v>1.5</v>
      </c>
      <c r="I46" s="1217"/>
      <c r="J46" s="1217"/>
      <c r="K46" s="1218">
        <f t="shared" si="0"/>
        <v>0</v>
      </c>
      <c r="L46" s="1217"/>
      <c r="M46" s="1217"/>
      <c r="N46" s="1218">
        <f t="shared" si="1"/>
        <v>0</v>
      </c>
      <c r="O46" s="1217"/>
      <c r="P46" s="1219">
        <f t="shared" si="2"/>
        <v>0</v>
      </c>
      <c r="Q46" s="579"/>
    </row>
    <row r="47" spans="4:17" ht="15" customHeight="1" x14ac:dyDescent="0.25">
      <c r="D47" s="509"/>
      <c r="E47" s="1195" t="s">
        <v>1537</v>
      </c>
      <c r="F47" s="1105" t="s">
        <v>2060</v>
      </c>
      <c r="G47" s="446">
        <v>50</v>
      </c>
      <c r="H47" s="449"/>
      <c r="I47" s="1217"/>
      <c r="J47" s="1217"/>
      <c r="K47" s="1218">
        <f t="shared" si="0"/>
        <v>0</v>
      </c>
      <c r="L47" s="1217"/>
      <c r="M47" s="1217"/>
      <c r="N47" s="1218">
        <f t="shared" si="1"/>
        <v>0</v>
      </c>
      <c r="O47" s="1217"/>
      <c r="P47" s="1219">
        <f t="shared" si="2"/>
        <v>0</v>
      </c>
      <c r="Q47" s="579"/>
    </row>
    <row r="48" spans="4:17" ht="15" customHeight="1" x14ac:dyDescent="0.25">
      <c r="D48" s="509"/>
      <c r="E48" s="1195" t="s">
        <v>1538</v>
      </c>
      <c r="F48" s="1105" t="s">
        <v>2059</v>
      </c>
      <c r="G48" s="446">
        <v>50</v>
      </c>
      <c r="H48" s="449"/>
      <c r="I48" s="1217"/>
      <c r="J48" s="1217"/>
      <c r="K48" s="1218">
        <f t="shared" si="0"/>
        <v>0</v>
      </c>
      <c r="L48" s="1217"/>
      <c r="M48" s="1217"/>
      <c r="N48" s="1218">
        <f t="shared" si="1"/>
        <v>0</v>
      </c>
      <c r="O48" s="1217"/>
      <c r="P48" s="1219">
        <f t="shared" si="2"/>
        <v>0</v>
      </c>
      <c r="Q48" s="579"/>
    </row>
    <row r="49" spans="4:17" ht="15" customHeight="1" x14ac:dyDescent="0.25">
      <c r="D49" s="509"/>
      <c r="E49" s="1195" t="s">
        <v>1539</v>
      </c>
      <c r="F49" s="1213" t="s">
        <v>30</v>
      </c>
      <c r="G49" s="1211"/>
      <c r="H49" s="1214"/>
      <c r="I49" s="1215"/>
      <c r="J49" s="1215"/>
      <c r="K49" s="1210"/>
      <c r="L49" s="1215"/>
      <c r="M49" s="1215"/>
      <c r="N49" s="1210"/>
      <c r="O49" s="1215"/>
      <c r="P49" s="1220">
        <f>SUM(P43:P48)</f>
        <v>0</v>
      </c>
      <c r="Q49" s="579"/>
    </row>
    <row r="50" spans="4:17" ht="15" customHeight="1" x14ac:dyDescent="0.25">
      <c r="D50" s="509"/>
      <c r="E50" s="1195"/>
      <c r="F50" s="444"/>
      <c r="G50" s="450"/>
      <c r="H50" s="450"/>
      <c r="I50" s="450"/>
      <c r="J50" s="450"/>
      <c r="K50" s="450"/>
      <c r="L50" s="450"/>
      <c r="M50" s="450"/>
      <c r="N50" s="450"/>
      <c r="O50" s="450"/>
      <c r="P50" s="1211"/>
      <c r="Q50" s="579"/>
    </row>
    <row r="51" spans="4:17" ht="15" customHeight="1" x14ac:dyDescent="0.25">
      <c r="D51" s="509"/>
      <c r="E51" s="1196" t="s">
        <v>1</v>
      </c>
      <c r="F51" s="1207" t="s">
        <v>1965</v>
      </c>
      <c r="G51" s="1208"/>
      <c r="H51" s="1209"/>
      <c r="I51" s="1209"/>
      <c r="J51" s="1209"/>
      <c r="K51" s="1209"/>
      <c r="L51" s="1209"/>
      <c r="M51" s="1209"/>
      <c r="N51" s="1209"/>
      <c r="O51" s="1209"/>
      <c r="P51" s="1209"/>
      <c r="Q51" s="579"/>
    </row>
    <row r="52" spans="4:17" ht="15" customHeight="1" x14ac:dyDescent="0.25">
      <c r="D52" s="509"/>
      <c r="E52" s="1197" t="s">
        <v>1540</v>
      </c>
      <c r="F52" s="442" t="s">
        <v>2057</v>
      </c>
      <c r="G52" s="446">
        <v>20</v>
      </c>
      <c r="H52" s="446">
        <v>1</v>
      </c>
      <c r="I52" s="1217"/>
      <c r="J52" s="1217"/>
      <c r="K52" s="1218">
        <f>I52+(J52*(H52/100))</f>
        <v>0</v>
      </c>
      <c r="L52" s="1217"/>
      <c r="M52" s="1217"/>
      <c r="N52" s="1218">
        <f>L52+(M52*(H52/100))</f>
        <v>0</v>
      </c>
      <c r="O52" s="1217"/>
      <c r="P52" s="1219">
        <f>(K52+O52)*(G52/100)</f>
        <v>0</v>
      </c>
      <c r="Q52" s="579"/>
    </row>
    <row r="53" spans="4:17" ht="15" customHeight="1" x14ac:dyDescent="0.25">
      <c r="D53" s="509"/>
      <c r="E53" s="1197" t="s">
        <v>1541</v>
      </c>
      <c r="F53" s="1105" t="s">
        <v>2058</v>
      </c>
      <c r="G53" s="446">
        <v>50</v>
      </c>
      <c r="H53" s="446">
        <v>5</v>
      </c>
      <c r="I53" s="1217"/>
      <c r="J53" s="1217"/>
      <c r="K53" s="1218">
        <f>I53+(J53*(H53/100))</f>
        <v>0</v>
      </c>
      <c r="L53" s="1217"/>
      <c r="M53" s="1217"/>
      <c r="N53" s="1218">
        <f>L53+(M53*(H53/100))</f>
        <v>0</v>
      </c>
      <c r="O53" s="1217"/>
      <c r="P53" s="1219">
        <f>(K53+O53)*(G53/100)</f>
        <v>0</v>
      </c>
      <c r="Q53" s="579"/>
    </row>
    <row r="54" spans="4:17" ht="15" customHeight="1" x14ac:dyDescent="0.25">
      <c r="D54" s="509"/>
      <c r="E54" s="1197" t="s">
        <v>1542</v>
      </c>
      <c r="F54" s="1105" t="s">
        <v>2061</v>
      </c>
      <c r="G54" s="446">
        <v>50</v>
      </c>
      <c r="H54" s="448">
        <v>7.5</v>
      </c>
      <c r="I54" s="1217"/>
      <c r="J54" s="1217"/>
      <c r="K54" s="1218">
        <f>I54+(J54*(H54/100))</f>
        <v>0</v>
      </c>
      <c r="L54" s="1217"/>
      <c r="M54" s="1217"/>
      <c r="N54" s="1218">
        <f>L54+(M54*(H54/100))</f>
        <v>0</v>
      </c>
      <c r="O54" s="1217"/>
      <c r="P54" s="1219">
        <f>(K54+O54)*(G54/100)</f>
        <v>0</v>
      </c>
      <c r="Q54" s="579"/>
    </row>
    <row r="55" spans="4:17" ht="15" customHeight="1" x14ac:dyDescent="0.3">
      <c r="D55" s="509"/>
      <c r="E55" s="1197" t="s">
        <v>1543</v>
      </c>
      <c r="F55" s="1105" t="s">
        <v>2060</v>
      </c>
      <c r="G55" s="446">
        <v>50</v>
      </c>
      <c r="H55" s="449"/>
      <c r="I55" s="1217"/>
      <c r="J55" s="1217"/>
      <c r="K55" s="1218">
        <f>I55+(J55*(H55/100))</f>
        <v>0</v>
      </c>
      <c r="L55" s="1217"/>
      <c r="M55" s="1217"/>
      <c r="N55" s="1218">
        <f>L55+(M55*(H55/100))</f>
        <v>0</v>
      </c>
      <c r="O55" s="1217"/>
      <c r="P55" s="1219">
        <f>(K55+O55)*(G55/100)</f>
        <v>0</v>
      </c>
      <c r="Q55" s="579"/>
    </row>
    <row r="56" spans="4:17" ht="15" customHeight="1" x14ac:dyDescent="0.3">
      <c r="D56" s="509"/>
      <c r="E56" s="1197" t="s">
        <v>1544</v>
      </c>
      <c r="F56" s="1105" t="s">
        <v>2059</v>
      </c>
      <c r="G56" s="446">
        <v>50</v>
      </c>
      <c r="H56" s="449"/>
      <c r="I56" s="1217"/>
      <c r="J56" s="1217"/>
      <c r="K56" s="1218">
        <f>I56+(J56*(H56/100))</f>
        <v>0</v>
      </c>
      <c r="L56" s="1217"/>
      <c r="M56" s="1217"/>
      <c r="N56" s="1218">
        <f>L56+(M56*(H56/100))</f>
        <v>0</v>
      </c>
      <c r="O56" s="1217"/>
      <c r="P56" s="1219">
        <f>(K56+O56)*(G56/100)</f>
        <v>0</v>
      </c>
      <c r="Q56" s="579"/>
    </row>
    <row r="57" spans="4:17" ht="15" customHeight="1" x14ac:dyDescent="0.3">
      <c r="D57" s="509"/>
      <c r="E57" s="1197" t="s">
        <v>1545</v>
      </c>
      <c r="F57" s="1216" t="s">
        <v>30</v>
      </c>
      <c r="G57" s="1211"/>
      <c r="H57" s="1214"/>
      <c r="I57" s="1215"/>
      <c r="J57" s="1215"/>
      <c r="K57" s="1210"/>
      <c r="L57" s="1215"/>
      <c r="M57" s="1215"/>
      <c r="N57" s="1210"/>
      <c r="O57" s="1215"/>
      <c r="P57" s="1220">
        <f>SUM(P52:P56)</f>
        <v>0</v>
      </c>
      <c r="Q57" s="579"/>
    </row>
    <row r="58" spans="4:17" ht="15" customHeight="1" x14ac:dyDescent="0.3">
      <c r="D58" s="509"/>
      <c r="E58" s="1197"/>
      <c r="F58" s="445"/>
      <c r="G58" s="450"/>
      <c r="H58" s="451"/>
      <c r="I58" s="452"/>
      <c r="J58" s="452"/>
      <c r="K58" s="453"/>
      <c r="L58" s="452"/>
      <c r="M58" s="452"/>
      <c r="N58" s="453"/>
      <c r="O58" s="452"/>
      <c r="P58" s="1212"/>
      <c r="Q58" s="579"/>
    </row>
    <row r="59" spans="4:17" ht="15" customHeight="1" x14ac:dyDescent="0.3">
      <c r="D59" s="509"/>
      <c r="E59" s="1196" t="s">
        <v>2</v>
      </c>
      <c r="F59" s="1207" t="s">
        <v>2110</v>
      </c>
      <c r="G59" s="1208"/>
      <c r="H59" s="1209"/>
      <c r="I59" s="1209"/>
      <c r="J59" s="1209"/>
      <c r="K59" s="1209"/>
      <c r="L59" s="1209"/>
      <c r="M59" s="1209"/>
      <c r="N59" s="1209"/>
      <c r="O59" s="1209"/>
      <c r="P59" s="1209"/>
      <c r="Q59" s="579"/>
    </row>
    <row r="60" spans="4:17" ht="15" customHeight="1" x14ac:dyDescent="0.3">
      <c r="D60" s="509"/>
      <c r="E60" s="1197" t="s">
        <v>1546</v>
      </c>
      <c r="F60" s="442" t="s">
        <v>2057</v>
      </c>
      <c r="G60" s="446">
        <v>20</v>
      </c>
      <c r="H60" s="446">
        <v>6</v>
      </c>
      <c r="I60" s="1217"/>
      <c r="J60" s="1217"/>
      <c r="K60" s="1218">
        <f>I60+(J60*(H60/100))</f>
        <v>0</v>
      </c>
      <c r="L60" s="1217"/>
      <c r="M60" s="1217"/>
      <c r="N60" s="1218">
        <f>L60+(M60*(H60/100))</f>
        <v>0</v>
      </c>
      <c r="O60" s="1217"/>
      <c r="P60" s="1219">
        <f>(K60+O60)*(G60/100)</f>
        <v>0</v>
      </c>
      <c r="Q60" s="579"/>
    </row>
    <row r="61" spans="4:17" ht="15" customHeight="1" x14ac:dyDescent="0.3">
      <c r="D61" s="509"/>
      <c r="E61" s="1197" t="s">
        <v>1547</v>
      </c>
      <c r="F61" s="1105" t="s">
        <v>2058</v>
      </c>
      <c r="G61" s="446">
        <v>50</v>
      </c>
      <c r="H61" s="446">
        <v>8</v>
      </c>
      <c r="I61" s="1217"/>
      <c r="J61" s="1217"/>
      <c r="K61" s="1218">
        <f>I61+(J61*(H61/100))</f>
        <v>0</v>
      </c>
      <c r="L61" s="1217"/>
      <c r="M61" s="1217"/>
      <c r="N61" s="1218">
        <f>L61+(M61*(H61/100))</f>
        <v>0</v>
      </c>
      <c r="O61" s="1217"/>
      <c r="P61" s="1219">
        <f>(K61+O61)*(G61/100)</f>
        <v>0</v>
      </c>
      <c r="Q61" s="579"/>
    </row>
    <row r="62" spans="4:17" ht="15" customHeight="1" x14ac:dyDescent="0.3">
      <c r="D62" s="509"/>
      <c r="E62" s="1197" t="s">
        <v>1548</v>
      </c>
      <c r="F62" s="1105" t="s">
        <v>2061</v>
      </c>
      <c r="G62" s="446">
        <v>50</v>
      </c>
      <c r="H62" s="446">
        <v>10</v>
      </c>
      <c r="I62" s="1217"/>
      <c r="J62" s="1217"/>
      <c r="K62" s="1218">
        <f>I62+(J62*(H62/100))</f>
        <v>0</v>
      </c>
      <c r="L62" s="1217"/>
      <c r="M62" s="1217"/>
      <c r="N62" s="1218">
        <f>L62+(M62*(H62/100))</f>
        <v>0</v>
      </c>
      <c r="O62" s="1217"/>
      <c r="P62" s="1219">
        <f>(K62+O62)*(G62/100)</f>
        <v>0</v>
      </c>
      <c r="Q62" s="579"/>
    </row>
    <row r="63" spans="4:17" ht="15" customHeight="1" x14ac:dyDescent="0.3">
      <c r="D63" s="509"/>
      <c r="E63" s="1197" t="s">
        <v>1549</v>
      </c>
      <c r="F63" s="1105" t="s">
        <v>2060</v>
      </c>
      <c r="G63" s="446">
        <v>50</v>
      </c>
      <c r="H63" s="449"/>
      <c r="I63" s="1217"/>
      <c r="J63" s="1217"/>
      <c r="K63" s="1218">
        <f>I63+(J63*(H63/100))</f>
        <v>0</v>
      </c>
      <c r="L63" s="1217"/>
      <c r="M63" s="1217"/>
      <c r="N63" s="1218">
        <f>L63+(M63*(H63/100))</f>
        <v>0</v>
      </c>
      <c r="O63" s="1217"/>
      <c r="P63" s="1219">
        <f>(K63+O63)*(G63/100)</f>
        <v>0</v>
      </c>
      <c r="Q63" s="579"/>
    </row>
    <row r="64" spans="4:17" ht="15" customHeight="1" x14ac:dyDescent="0.3">
      <c r="D64" s="509"/>
      <c r="E64" s="1197" t="s">
        <v>1550</v>
      </c>
      <c r="F64" s="1105" t="s">
        <v>2059</v>
      </c>
      <c r="G64" s="446">
        <v>50</v>
      </c>
      <c r="H64" s="449"/>
      <c r="I64" s="1217"/>
      <c r="J64" s="1217"/>
      <c r="K64" s="1218">
        <f>I64+(J64*(H64/100))</f>
        <v>0</v>
      </c>
      <c r="L64" s="1217"/>
      <c r="M64" s="1217"/>
      <c r="N64" s="1218">
        <f>L64+(M64*(H64/100))</f>
        <v>0</v>
      </c>
      <c r="O64" s="1217"/>
      <c r="P64" s="1219">
        <f>(K64+O64)*(G64/100)</f>
        <v>0</v>
      </c>
      <c r="Q64" s="579"/>
    </row>
    <row r="65" spans="4:17" ht="15" customHeight="1" x14ac:dyDescent="0.3">
      <c r="D65" s="509"/>
      <c r="E65" s="1197" t="s">
        <v>1551</v>
      </c>
      <c r="F65" s="1216" t="s">
        <v>30</v>
      </c>
      <c r="G65" s="1211"/>
      <c r="H65" s="1214"/>
      <c r="I65" s="1215"/>
      <c r="J65" s="1215"/>
      <c r="K65" s="1210"/>
      <c r="L65" s="1215"/>
      <c r="M65" s="1215"/>
      <c r="N65" s="1210"/>
      <c r="O65" s="1215"/>
      <c r="P65" s="1220">
        <f>SUM(P60:P64)</f>
        <v>0</v>
      </c>
      <c r="Q65" s="579"/>
    </row>
    <row r="66" spans="4:17" ht="15" customHeight="1" x14ac:dyDescent="0.3">
      <c r="D66" s="509"/>
      <c r="E66" s="1196"/>
      <c r="F66" s="445"/>
      <c r="G66" s="450"/>
      <c r="H66" s="450"/>
      <c r="I66" s="450"/>
      <c r="J66" s="450"/>
      <c r="K66" s="450"/>
      <c r="L66" s="450"/>
      <c r="M66" s="450"/>
      <c r="N66" s="450"/>
      <c r="O66" s="450"/>
      <c r="P66" s="1212"/>
      <c r="Q66" s="579"/>
    </row>
    <row r="67" spans="4:17" ht="15" customHeight="1" x14ac:dyDescent="0.3">
      <c r="D67" s="509"/>
      <c r="E67" s="1196" t="s">
        <v>31</v>
      </c>
      <c r="F67" s="1207" t="s">
        <v>1966</v>
      </c>
      <c r="G67" s="1208"/>
      <c r="H67" s="1209"/>
      <c r="I67" s="1209"/>
      <c r="J67" s="1209"/>
      <c r="K67" s="1209"/>
      <c r="L67" s="1209"/>
      <c r="M67" s="1209"/>
      <c r="N67" s="1209"/>
      <c r="O67" s="1209"/>
      <c r="P67" s="1209"/>
      <c r="Q67" s="579"/>
    </row>
    <row r="68" spans="4:17" ht="15" customHeight="1" x14ac:dyDescent="0.3">
      <c r="D68" s="509"/>
      <c r="E68" s="1197" t="s">
        <v>1552</v>
      </c>
      <c r="F68" s="442" t="s">
        <v>2057</v>
      </c>
      <c r="G68" s="446">
        <v>20</v>
      </c>
      <c r="H68" s="446">
        <v>7</v>
      </c>
      <c r="I68" s="1217"/>
      <c r="J68" s="1217"/>
      <c r="K68" s="1218">
        <f>I68+(J68*(H68/100))</f>
        <v>0</v>
      </c>
      <c r="L68" s="1217"/>
      <c r="M68" s="1217"/>
      <c r="N68" s="1218">
        <f>L68+(M68*(H68/100))</f>
        <v>0</v>
      </c>
      <c r="O68" s="1217"/>
      <c r="P68" s="1219">
        <f>(K68+O68)*(G68/100)</f>
        <v>0</v>
      </c>
      <c r="Q68" s="579"/>
    </row>
    <row r="69" spans="4:17" ht="15" customHeight="1" x14ac:dyDescent="0.3">
      <c r="D69" s="509"/>
      <c r="E69" s="1197" t="s">
        <v>1553</v>
      </c>
      <c r="F69" s="1105" t="s">
        <v>2058</v>
      </c>
      <c r="G69" s="446">
        <v>50</v>
      </c>
      <c r="H69" s="446">
        <v>7</v>
      </c>
      <c r="I69" s="1217"/>
      <c r="J69" s="1217"/>
      <c r="K69" s="1218">
        <f>I69+(J69*(H69/100))</f>
        <v>0</v>
      </c>
      <c r="L69" s="1217"/>
      <c r="M69" s="1217"/>
      <c r="N69" s="1218">
        <f>L69+(M69*(H69/100))</f>
        <v>0</v>
      </c>
      <c r="O69" s="1217"/>
      <c r="P69" s="1219">
        <f>(K69+O69)*(G69/100)</f>
        <v>0</v>
      </c>
      <c r="Q69" s="579"/>
    </row>
    <row r="70" spans="4:17" ht="15" customHeight="1" x14ac:dyDescent="0.3">
      <c r="D70" s="509"/>
      <c r="E70" s="1197" t="s">
        <v>1554</v>
      </c>
      <c r="F70" s="1105" t="s">
        <v>2061</v>
      </c>
      <c r="G70" s="446">
        <v>50</v>
      </c>
      <c r="H70" s="446">
        <v>8</v>
      </c>
      <c r="I70" s="1217"/>
      <c r="J70" s="1217"/>
      <c r="K70" s="1218">
        <f>I70+(J70*(H70/100))</f>
        <v>0</v>
      </c>
      <c r="L70" s="1217"/>
      <c r="M70" s="1217"/>
      <c r="N70" s="1218">
        <f>L70+(M70*(H70/100))</f>
        <v>0</v>
      </c>
      <c r="O70" s="1217"/>
      <c r="P70" s="1219">
        <f>(K70+O70)*(G70/100)</f>
        <v>0</v>
      </c>
      <c r="Q70" s="579"/>
    </row>
    <row r="71" spans="4:17" ht="15" customHeight="1" x14ac:dyDescent="0.3">
      <c r="D71" s="509"/>
      <c r="E71" s="1197" t="s">
        <v>1555</v>
      </c>
      <c r="F71" s="1105" t="s">
        <v>2060</v>
      </c>
      <c r="G71" s="446">
        <v>50</v>
      </c>
      <c r="H71" s="449"/>
      <c r="I71" s="1217"/>
      <c r="J71" s="1217"/>
      <c r="K71" s="1218">
        <f>I71+(J71*(H71/100))</f>
        <v>0</v>
      </c>
      <c r="L71" s="1217"/>
      <c r="M71" s="1217"/>
      <c r="N71" s="1218">
        <f>L71+(M71*(H71/100))</f>
        <v>0</v>
      </c>
      <c r="O71" s="1217"/>
      <c r="P71" s="1219">
        <f>(K71+O71)*(G71/100)</f>
        <v>0</v>
      </c>
      <c r="Q71" s="579"/>
    </row>
    <row r="72" spans="4:17" ht="15" customHeight="1" x14ac:dyDescent="0.3">
      <c r="D72" s="509"/>
      <c r="E72" s="1197" t="s">
        <v>1556</v>
      </c>
      <c r="F72" s="1105" t="s">
        <v>2059</v>
      </c>
      <c r="G72" s="446">
        <v>50</v>
      </c>
      <c r="H72" s="449"/>
      <c r="I72" s="1217"/>
      <c r="J72" s="1217"/>
      <c r="K72" s="1218">
        <f>I72+(J72*(H72/100))</f>
        <v>0</v>
      </c>
      <c r="L72" s="1217"/>
      <c r="M72" s="1217"/>
      <c r="N72" s="1218">
        <f>L72+(M72*(H72/100))</f>
        <v>0</v>
      </c>
      <c r="O72" s="1217"/>
      <c r="P72" s="1219">
        <f>(K72+O72)*(G72/100)</f>
        <v>0</v>
      </c>
      <c r="Q72" s="579"/>
    </row>
    <row r="73" spans="4:17" ht="15" customHeight="1" x14ac:dyDescent="0.3">
      <c r="D73" s="509"/>
      <c r="E73" s="1197" t="s">
        <v>1557</v>
      </c>
      <c r="F73" s="1216" t="s">
        <v>30</v>
      </c>
      <c r="G73" s="1211"/>
      <c r="H73" s="1214"/>
      <c r="I73" s="1215"/>
      <c r="J73" s="1215"/>
      <c r="K73" s="1210"/>
      <c r="L73" s="1215"/>
      <c r="M73" s="1215"/>
      <c r="N73" s="1210"/>
      <c r="O73" s="1215"/>
      <c r="P73" s="1221">
        <f>SUM(P68:P72)</f>
        <v>0</v>
      </c>
      <c r="Q73" s="579"/>
    </row>
    <row r="74" spans="4:17" ht="15" customHeight="1" x14ac:dyDescent="0.3">
      <c r="D74" s="509"/>
      <c r="E74" s="1196"/>
      <c r="F74" s="445"/>
      <c r="G74" s="450"/>
      <c r="H74" s="450"/>
      <c r="I74" s="450"/>
      <c r="J74" s="450"/>
      <c r="K74" s="450"/>
      <c r="L74" s="450"/>
      <c r="M74" s="450"/>
      <c r="N74" s="450"/>
      <c r="O74" s="450"/>
      <c r="P74" s="1211"/>
      <c r="Q74" s="579"/>
    </row>
    <row r="75" spans="4:17" ht="15" customHeight="1" x14ac:dyDescent="0.3">
      <c r="D75" s="509"/>
      <c r="E75" s="1196" t="s">
        <v>32</v>
      </c>
      <c r="F75" s="1207" t="s">
        <v>1967</v>
      </c>
      <c r="G75" s="1208"/>
      <c r="H75" s="1209"/>
      <c r="I75" s="1209"/>
      <c r="J75" s="1209"/>
      <c r="K75" s="1209"/>
      <c r="L75" s="1209"/>
      <c r="M75" s="1209"/>
      <c r="N75" s="1209"/>
      <c r="O75" s="1209"/>
      <c r="P75" s="1209"/>
      <c r="Q75" s="579"/>
    </row>
    <row r="76" spans="4:17" ht="15" customHeight="1" x14ac:dyDescent="0.3">
      <c r="D76" s="509"/>
      <c r="E76" s="1197" t="s">
        <v>1558</v>
      </c>
      <c r="F76" s="442" t="s">
        <v>2057</v>
      </c>
      <c r="G76" s="446">
        <v>20</v>
      </c>
      <c r="H76" s="446">
        <v>10</v>
      </c>
      <c r="I76" s="1217"/>
      <c r="J76" s="1217"/>
      <c r="K76" s="1218">
        <f>I76+(J76*(H76/100))</f>
        <v>0</v>
      </c>
      <c r="L76" s="1217"/>
      <c r="M76" s="1217"/>
      <c r="N76" s="1218">
        <f>L76+(M76*(H76/100))</f>
        <v>0</v>
      </c>
      <c r="O76" s="1217"/>
      <c r="P76" s="1219">
        <f>(K76+O76)*(G76/100)</f>
        <v>0</v>
      </c>
      <c r="Q76" s="579"/>
    </row>
    <row r="77" spans="4:17" ht="15" customHeight="1" x14ac:dyDescent="0.3">
      <c r="D77" s="509"/>
      <c r="E77" s="1197" t="s">
        <v>1559</v>
      </c>
      <c r="F77" s="1105" t="s">
        <v>2058</v>
      </c>
      <c r="G77" s="446">
        <v>50</v>
      </c>
      <c r="H77" s="446">
        <v>12</v>
      </c>
      <c r="I77" s="1217"/>
      <c r="J77" s="1217"/>
      <c r="K77" s="1218">
        <f>I77+(J77*(H77/100))</f>
        <v>0</v>
      </c>
      <c r="L77" s="1217"/>
      <c r="M77" s="1217"/>
      <c r="N77" s="1218">
        <f>L77+(M77*(H77/100))</f>
        <v>0</v>
      </c>
      <c r="O77" s="1217"/>
      <c r="P77" s="1219">
        <f>(K77+O77)*(G77/100)</f>
        <v>0</v>
      </c>
      <c r="Q77" s="579"/>
    </row>
    <row r="78" spans="4:17" ht="15" customHeight="1" x14ac:dyDescent="0.3">
      <c r="D78" s="509"/>
      <c r="E78" s="1197" t="s">
        <v>1560</v>
      </c>
      <c r="F78" s="1105" t="s">
        <v>2061</v>
      </c>
      <c r="G78" s="446">
        <v>50</v>
      </c>
      <c r="H78" s="446">
        <v>15</v>
      </c>
      <c r="I78" s="1217"/>
      <c r="J78" s="1217"/>
      <c r="K78" s="1218">
        <f>I78+(J78*(H78/100))</f>
        <v>0</v>
      </c>
      <c r="L78" s="1217"/>
      <c r="M78" s="1217"/>
      <c r="N78" s="1218">
        <f>L78+(M78*(H78/100))</f>
        <v>0</v>
      </c>
      <c r="O78" s="1217"/>
      <c r="P78" s="1219">
        <f>(K78+O78)*(G78/100)</f>
        <v>0</v>
      </c>
      <c r="Q78" s="579"/>
    </row>
    <row r="79" spans="4:17" ht="15" customHeight="1" x14ac:dyDescent="0.3">
      <c r="D79" s="509"/>
      <c r="E79" s="1197" t="s">
        <v>1561</v>
      </c>
      <c r="F79" s="1105" t="s">
        <v>2060</v>
      </c>
      <c r="G79" s="446">
        <v>50</v>
      </c>
      <c r="H79" s="449"/>
      <c r="I79" s="1217"/>
      <c r="J79" s="1217"/>
      <c r="K79" s="1218">
        <f>I79+(J79*(H79/100))</f>
        <v>0</v>
      </c>
      <c r="L79" s="1217"/>
      <c r="M79" s="1217"/>
      <c r="N79" s="1218">
        <f>L79+(M79*(H79/100))</f>
        <v>0</v>
      </c>
      <c r="O79" s="1217"/>
      <c r="P79" s="1219">
        <f>(K79+O79)*(G79/100)</f>
        <v>0</v>
      </c>
      <c r="Q79" s="579"/>
    </row>
    <row r="80" spans="4:17" ht="15" customHeight="1" x14ac:dyDescent="0.3">
      <c r="D80" s="509"/>
      <c r="E80" s="1197" t="s">
        <v>1562</v>
      </c>
      <c r="F80" s="1105" t="s">
        <v>2059</v>
      </c>
      <c r="G80" s="446">
        <v>50</v>
      </c>
      <c r="H80" s="449"/>
      <c r="I80" s="1217"/>
      <c r="J80" s="1217"/>
      <c r="K80" s="1218">
        <f>I80+(J80*(H80/100))</f>
        <v>0</v>
      </c>
      <c r="L80" s="1217"/>
      <c r="M80" s="447"/>
      <c r="N80" s="1218">
        <f>L80+(M80*(H80/100))</f>
        <v>0</v>
      </c>
      <c r="O80" s="1217"/>
      <c r="P80" s="1219">
        <f>(K80+O80)*(G80/100)</f>
        <v>0</v>
      </c>
      <c r="Q80" s="579"/>
    </row>
    <row r="81" spans="4:17" ht="15" customHeight="1" x14ac:dyDescent="0.3">
      <c r="D81" s="509"/>
      <c r="E81" s="1197" t="s">
        <v>1563</v>
      </c>
      <c r="F81" s="1216" t="s">
        <v>30</v>
      </c>
      <c r="G81" s="1211"/>
      <c r="H81" s="1214"/>
      <c r="I81" s="1215"/>
      <c r="J81" s="1215"/>
      <c r="K81" s="1210"/>
      <c r="L81" s="1215"/>
      <c r="M81" s="1215"/>
      <c r="N81" s="1210"/>
      <c r="O81" s="1215"/>
      <c r="P81" s="1221">
        <f>SUM(P76:P80)</f>
        <v>0</v>
      </c>
      <c r="Q81" s="579"/>
    </row>
    <row r="82" spans="4:17" ht="15" customHeight="1" x14ac:dyDescent="0.3">
      <c r="D82" s="509"/>
      <c r="E82" s="1196"/>
      <c r="F82" s="445"/>
      <c r="G82" s="450"/>
      <c r="H82" s="450"/>
      <c r="I82" s="450"/>
      <c r="J82" s="450"/>
      <c r="K82" s="450"/>
      <c r="L82" s="450"/>
      <c r="M82" s="450"/>
      <c r="N82" s="450"/>
      <c r="O82" s="450"/>
      <c r="P82" s="1211"/>
      <c r="Q82" s="579"/>
    </row>
    <row r="83" spans="4:17" ht="15" customHeight="1" x14ac:dyDescent="0.3">
      <c r="D83" s="509"/>
      <c r="E83" s="1196" t="s">
        <v>33</v>
      </c>
      <c r="F83" s="1207" t="s">
        <v>2269</v>
      </c>
      <c r="G83" s="1208"/>
      <c r="H83" s="1209"/>
      <c r="I83" s="1209"/>
      <c r="J83" s="1209"/>
      <c r="K83" s="1209"/>
      <c r="L83" s="1209"/>
      <c r="M83" s="1209"/>
      <c r="N83" s="1209"/>
      <c r="O83" s="1209"/>
      <c r="P83" s="1209"/>
      <c r="Q83" s="579"/>
    </row>
    <row r="84" spans="4:17" ht="15" customHeight="1" x14ac:dyDescent="0.3">
      <c r="D84" s="509"/>
      <c r="E84" s="1197" t="s">
        <v>1564</v>
      </c>
      <c r="F84" s="442" t="s">
        <v>2057</v>
      </c>
      <c r="G84" s="446">
        <v>20</v>
      </c>
      <c r="H84" s="446">
        <v>10</v>
      </c>
      <c r="I84" s="1217"/>
      <c r="J84" s="1217"/>
      <c r="K84" s="1218">
        <f>I84+(J84*(H84/100))</f>
        <v>0</v>
      </c>
      <c r="L84" s="1217"/>
      <c r="M84" s="1217"/>
      <c r="N84" s="1218">
        <f>L84+(M84*(H84/100))</f>
        <v>0</v>
      </c>
      <c r="O84" s="1217"/>
      <c r="P84" s="1219">
        <f>(K84+O84)*(G84/100)</f>
        <v>0</v>
      </c>
      <c r="Q84" s="579"/>
    </row>
    <row r="85" spans="4:17" ht="15" customHeight="1" x14ac:dyDescent="0.3">
      <c r="D85" s="509"/>
      <c r="E85" s="1197" t="s">
        <v>1565</v>
      </c>
      <c r="F85" s="1105" t="s">
        <v>2058</v>
      </c>
      <c r="G85" s="446">
        <v>50</v>
      </c>
      <c r="H85" s="446">
        <v>12</v>
      </c>
      <c r="I85" s="1217"/>
      <c r="J85" s="1217"/>
      <c r="K85" s="1218">
        <f>I85+(J85*(H85/100))</f>
        <v>0</v>
      </c>
      <c r="L85" s="1217"/>
      <c r="M85" s="1217"/>
      <c r="N85" s="1218">
        <f>L85+(M85*(H85/100))</f>
        <v>0</v>
      </c>
      <c r="O85" s="1217"/>
      <c r="P85" s="1219">
        <f>(K85+O85)*(G85/100)</f>
        <v>0</v>
      </c>
      <c r="Q85" s="579"/>
    </row>
    <row r="86" spans="4:17" ht="15" customHeight="1" x14ac:dyDescent="0.3">
      <c r="D86" s="509"/>
      <c r="E86" s="1197" t="s">
        <v>1566</v>
      </c>
      <c r="F86" s="1105" t="s">
        <v>2061</v>
      </c>
      <c r="G86" s="446">
        <v>50</v>
      </c>
      <c r="H86" s="446">
        <v>15</v>
      </c>
      <c r="I86" s="1217"/>
      <c r="J86" s="1217"/>
      <c r="K86" s="1218">
        <f>I86+(J86*(H86/100))</f>
        <v>0</v>
      </c>
      <c r="L86" s="1217"/>
      <c r="M86" s="1217"/>
      <c r="N86" s="1218">
        <f>L86+(M86*(H86/100))</f>
        <v>0</v>
      </c>
      <c r="O86" s="1217"/>
      <c r="P86" s="1219">
        <f>(K86+O86)*(G86/100)</f>
        <v>0</v>
      </c>
      <c r="Q86" s="579"/>
    </row>
    <row r="87" spans="4:17" ht="15" customHeight="1" x14ac:dyDescent="0.3">
      <c r="D87" s="509"/>
      <c r="E87" s="1197" t="s">
        <v>1567</v>
      </c>
      <c r="F87" s="1105" t="s">
        <v>2060</v>
      </c>
      <c r="G87" s="446">
        <v>50</v>
      </c>
      <c r="H87" s="449"/>
      <c r="I87" s="1217"/>
      <c r="J87" s="1217"/>
      <c r="K87" s="1218">
        <f>I87+(J87*(H87/100))</f>
        <v>0</v>
      </c>
      <c r="L87" s="1217"/>
      <c r="M87" s="1217"/>
      <c r="N87" s="1218">
        <f>L87+(M87*(H87/100))</f>
        <v>0</v>
      </c>
      <c r="O87" s="1217"/>
      <c r="P87" s="1219">
        <f>(K87+O87)*(G87/100)</f>
        <v>0</v>
      </c>
      <c r="Q87" s="579"/>
    </row>
    <row r="88" spans="4:17" ht="15" customHeight="1" x14ac:dyDescent="0.3">
      <c r="D88" s="509"/>
      <c r="E88" s="1197" t="s">
        <v>1568</v>
      </c>
      <c r="F88" s="1105" t="s">
        <v>2059</v>
      </c>
      <c r="G88" s="446">
        <v>50</v>
      </c>
      <c r="H88" s="449"/>
      <c r="I88" s="1217"/>
      <c r="J88" s="1217"/>
      <c r="K88" s="1218">
        <f>I88+(J88*(H88/100))</f>
        <v>0</v>
      </c>
      <c r="L88" s="1217"/>
      <c r="M88" s="1217"/>
      <c r="N88" s="1218">
        <f>L88+(M88*(H88/100))</f>
        <v>0</v>
      </c>
      <c r="O88" s="1217"/>
      <c r="P88" s="1219">
        <f>(K88+O88)*(G88/100)</f>
        <v>0</v>
      </c>
      <c r="Q88" s="579"/>
    </row>
    <row r="89" spans="4:17" ht="15" customHeight="1" x14ac:dyDescent="0.3">
      <c r="D89" s="509"/>
      <c r="E89" s="1197" t="s">
        <v>1569</v>
      </c>
      <c r="F89" s="1761" t="s">
        <v>30</v>
      </c>
      <c r="G89" s="1762"/>
      <c r="H89" s="1763"/>
      <c r="I89" s="1764"/>
      <c r="J89" s="1764"/>
      <c r="K89" s="1765"/>
      <c r="L89" s="1764"/>
      <c r="M89" s="1764"/>
      <c r="N89" s="1765"/>
      <c r="O89" s="1764"/>
      <c r="P89" s="1766">
        <f>SUM(P84:P88)</f>
        <v>0</v>
      </c>
      <c r="Q89" s="579"/>
    </row>
    <row r="90" spans="4:17" ht="15" customHeight="1" x14ac:dyDescent="0.3">
      <c r="D90" s="509"/>
      <c r="E90" s="1767"/>
      <c r="F90" s="1768"/>
      <c r="G90" s="1769"/>
      <c r="H90" s="1768"/>
      <c r="I90" s="1768"/>
      <c r="J90" s="1768"/>
      <c r="K90" s="1768"/>
      <c r="L90" s="1768"/>
      <c r="M90" s="1768"/>
      <c r="N90" s="1768"/>
      <c r="O90" s="1768"/>
      <c r="P90" s="1770"/>
      <c r="Q90" s="579"/>
    </row>
    <row r="91" spans="4:17" ht="15" customHeight="1" x14ac:dyDescent="0.3">
      <c r="D91" s="509"/>
      <c r="E91" s="2436" t="s">
        <v>1570</v>
      </c>
      <c r="F91" s="2437"/>
      <c r="G91" s="2437"/>
      <c r="H91" s="2437"/>
      <c r="I91" s="2437"/>
      <c r="J91" s="2437"/>
      <c r="K91" s="2437"/>
      <c r="L91" s="2437"/>
      <c r="M91" s="2437"/>
      <c r="N91" s="2437"/>
      <c r="O91" s="2438"/>
      <c r="P91" s="1771">
        <f>SUM(P49,P57,P65,P73,P81,P89)</f>
        <v>0</v>
      </c>
      <c r="Q91" s="579"/>
    </row>
    <row r="92" spans="4:17" ht="15" customHeight="1" x14ac:dyDescent="0.3">
      <c r="D92" s="509"/>
      <c r="E92" s="1775"/>
      <c r="F92" s="1768"/>
      <c r="G92" s="1769"/>
      <c r="H92" s="1768"/>
      <c r="I92" s="1768"/>
      <c r="J92" s="1768"/>
      <c r="K92" s="1768"/>
      <c r="L92" s="1768"/>
      <c r="M92" s="1768"/>
      <c r="N92" s="1768"/>
      <c r="O92" s="1776"/>
      <c r="P92" s="1770"/>
      <c r="Q92" s="579"/>
    </row>
    <row r="93" spans="4:17" ht="15" customHeight="1" x14ac:dyDescent="0.3">
      <c r="D93" s="509"/>
      <c r="E93" s="2439" t="s">
        <v>1968</v>
      </c>
      <c r="F93" s="2428"/>
      <c r="G93" s="2428"/>
      <c r="H93" s="2428"/>
      <c r="I93" s="2428"/>
      <c r="J93" s="2428"/>
      <c r="K93" s="1772"/>
      <c r="L93" s="1772"/>
      <c r="M93" s="1772"/>
      <c r="N93" s="1773"/>
      <c r="O93" s="1774">
        <f>P91*0.08</f>
        <v>0</v>
      </c>
      <c r="P93" s="1773"/>
      <c r="Q93" s="579"/>
    </row>
    <row r="94" spans="4:17" ht="15" customHeight="1" thickBot="1" x14ac:dyDescent="0.35">
      <c r="D94" s="580"/>
      <c r="E94" s="1190"/>
      <c r="F94" s="1190"/>
      <c r="G94" s="1190"/>
      <c r="H94" s="1190"/>
      <c r="I94" s="1190"/>
      <c r="J94" s="1190"/>
      <c r="K94" s="1190"/>
      <c r="L94" s="1190"/>
      <c r="M94" s="1190"/>
      <c r="N94" s="1190"/>
      <c r="O94" s="1190"/>
      <c r="P94" s="1190"/>
      <c r="Q94" s="581"/>
    </row>
  </sheetData>
  <sheetProtection password="C4B6" sheet="1" selectLockedCells="1"/>
  <mergeCells count="7">
    <mergeCell ref="E91:O91"/>
    <mergeCell ref="E93:J93"/>
    <mergeCell ref="E39:P39"/>
    <mergeCell ref="I40:K40"/>
    <mergeCell ref="L40:O40"/>
    <mergeCell ref="E40:F41"/>
    <mergeCell ref="P40:P41"/>
  </mergeCells>
  <pageMargins left="0.7" right="0.7" top="1" bottom="1" header="0.3" footer="0.3"/>
  <pageSetup paperSize="5" scale="79"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9"/>
  <sheetViews>
    <sheetView workbookViewId="0">
      <selection activeCell="B5" sqref="B5"/>
    </sheetView>
  </sheetViews>
  <sheetFormatPr defaultColWidth="8.88671875" defaultRowHeight="14.4" x14ac:dyDescent="0.3"/>
  <cols>
    <col min="1" max="1" width="15.6640625" style="1826" customWidth="1"/>
    <col min="2" max="2" width="35.6640625" style="1826" customWidth="1"/>
    <col min="3" max="4" width="10.6640625" style="1826" customWidth="1"/>
    <col min="5" max="5" width="8.88671875" style="1826"/>
    <col min="6" max="6" width="15.6640625" style="1826" customWidth="1"/>
    <col min="7" max="7" width="12.6640625" style="1867" bestFit="1" customWidth="1"/>
    <col min="8" max="16384" width="8.88671875" style="1826"/>
  </cols>
  <sheetData>
    <row r="1" spans="1:6" s="1826" customFormat="1" x14ac:dyDescent="0.3">
      <c r="A1" s="2465" t="s">
        <v>2085</v>
      </c>
      <c r="B1" s="2466"/>
      <c r="C1" s="2466"/>
      <c r="D1" s="2466"/>
      <c r="E1" s="2466"/>
      <c r="F1" s="2467"/>
    </row>
    <row r="2" spans="1:6" s="1826" customFormat="1" x14ac:dyDescent="0.3">
      <c r="A2" s="2468"/>
      <c r="B2" s="2469"/>
      <c r="C2" s="2469"/>
      <c r="D2" s="2469"/>
      <c r="E2" s="2469"/>
      <c r="F2" s="2470"/>
    </row>
    <row r="3" spans="1:6" s="1826" customFormat="1" ht="15" x14ac:dyDescent="0.25">
      <c r="A3" s="2460" t="s">
        <v>2296</v>
      </c>
      <c r="B3" s="2461"/>
      <c r="C3" s="2471"/>
      <c r="D3" s="2471"/>
      <c r="E3" s="2471"/>
      <c r="F3" s="2472"/>
    </row>
    <row r="4" spans="1:6" s="1826" customFormat="1" x14ac:dyDescent="0.3">
      <c r="A4" s="1827"/>
      <c r="B4" s="1828" t="s">
        <v>2297</v>
      </c>
      <c r="C4" s="2474" t="s">
        <v>2535</v>
      </c>
      <c r="D4" s="2475"/>
      <c r="E4" s="2475"/>
      <c r="F4" s="2476"/>
    </row>
    <row r="5" spans="1:6" s="1826" customFormat="1" x14ac:dyDescent="0.3">
      <c r="A5" s="1829" t="s">
        <v>2298</v>
      </c>
      <c r="B5" s="1830"/>
      <c r="C5" s="2477"/>
      <c r="D5" s="2478"/>
      <c r="E5" s="2478"/>
      <c r="F5" s="2479"/>
    </row>
    <row r="6" spans="1:6" s="1826" customFormat="1" x14ac:dyDescent="0.3">
      <c r="A6" s="1829" t="s">
        <v>2299</v>
      </c>
      <c r="B6" s="1830"/>
      <c r="C6" s="2477"/>
      <c r="D6" s="2478"/>
      <c r="E6" s="2478"/>
      <c r="F6" s="2479"/>
    </row>
    <row r="7" spans="1:6" s="1826" customFormat="1" x14ac:dyDescent="0.3">
      <c r="A7" s="1831" t="s">
        <v>2300</v>
      </c>
      <c r="B7" s="1832"/>
      <c r="C7" s="2480"/>
      <c r="D7" s="2481"/>
      <c r="E7" s="2481"/>
      <c r="F7" s="2482"/>
    </row>
    <row r="8" spans="1:6" s="1826" customFormat="1" ht="15" x14ac:dyDescent="0.25">
      <c r="A8" s="1833"/>
      <c r="B8" s="1834"/>
      <c r="C8" s="1835"/>
      <c r="D8" s="1835"/>
      <c r="E8" s="1835"/>
      <c r="F8" s="1836"/>
    </row>
    <row r="9" spans="1:6" s="1826" customFormat="1" ht="15" x14ac:dyDescent="0.25">
      <c r="A9" s="2460" t="s">
        <v>2301</v>
      </c>
      <c r="B9" s="2461"/>
      <c r="C9" s="2461"/>
      <c r="D9" s="2461"/>
      <c r="E9" s="2461"/>
      <c r="F9" s="2462"/>
    </row>
    <row r="10" spans="1:6" s="1826" customFormat="1" ht="24" customHeight="1" x14ac:dyDescent="0.25">
      <c r="A10" s="1837" t="s">
        <v>2302</v>
      </c>
      <c r="B10" s="1838" t="s">
        <v>2517</v>
      </c>
      <c r="C10" s="2473" t="s">
        <v>2303</v>
      </c>
      <c r="D10" s="2473"/>
      <c r="E10" s="1838" t="s">
        <v>2304</v>
      </c>
      <c r="F10" s="1839" t="s">
        <v>10</v>
      </c>
    </row>
    <row r="11" spans="1:6" s="1826" customFormat="1" ht="15" x14ac:dyDescent="0.25">
      <c r="A11" s="1840">
        <f>+B5</f>
        <v>0</v>
      </c>
      <c r="B11" s="1938"/>
      <c r="C11" s="2464">
        <f>IF(B11&lt;=0,0,B11)</f>
        <v>0</v>
      </c>
      <c r="D11" s="2464"/>
      <c r="E11" s="1841">
        <v>15</v>
      </c>
      <c r="F11" s="1937">
        <f>C11*E11/100</f>
        <v>0</v>
      </c>
    </row>
    <row r="12" spans="1:6" s="1826" customFormat="1" ht="15" x14ac:dyDescent="0.25">
      <c r="A12" s="1840">
        <f>+B6</f>
        <v>0</v>
      </c>
      <c r="B12" s="1938"/>
      <c r="C12" s="2464">
        <f>IF(B12&lt;=0,0,B12)</f>
        <v>0</v>
      </c>
      <c r="D12" s="2464"/>
      <c r="E12" s="1841">
        <v>15</v>
      </c>
      <c r="F12" s="1937">
        <f>C12*E12/100</f>
        <v>0</v>
      </c>
    </row>
    <row r="13" spans="1:6" s="1826" customFormat="1" ht="15" x14ac:dyDescent="0.25">
      <c r="A13" s="1840">
        <f>+B7</f>
        <v>0</v>
      </c>
      <c r="B13" s="1938"/>
      <c r="C13" s="2454">
        <f>IF(B13&lt;=0,0,B13)</f>
        <v>0</v>
      </c>
      <c r="D13" s="2454"/>
      <c r="E13" s="1841">
        <v>15</v>
      </c>
      <c r="F13" s="1937">
        <f>C13*E13/100</f>
        <v>0</v>
      </c>
    </row>
    <row r="14" spans="1:6" s="1826" customFormat="1" ht="15" x14ac:dyDescent="0.25">
      <c r="A14" s="1842" t="s">
        <v>2305</v>
      </c>
      <c r="B14" s="1843"/>
      <c r="C14" s="1843"/>
      <c r="D14" s="1844"/>
      <c r="E14" s="1845"/>
      <c r="F14" s="1937">
        <f>COUNTIF(F11:F13,"&gt;0")</f>
        <v>0</v>
      </c>
    </row>
    <row r="15" spans="1:6" s="1826" customFormat="1" ht="15" x14ac:dyDescent="0.25">
      <c r="A15" s="2455" t="s">
        <v>2306</v>
      </c>
      <c r="B15" s="2456"/>
      <c r="C15" s="2457"/>
      <c r="D15" s="2457"/>
      <c r="E15" s="2456"/>
      <c r="F15" s="1934">
        <f>ROUND(IF(F14=0,0,SUM(F11:F13)/F14),0)</f>
        <v>0</v>
      </c>
    </row>
    <row r="16" spans="1:6" s="1826" customFormat="1" ht="15" x14ac:dyDescent="0.25">
      <c r="A16" s="2458" t="s">
        <v>2307</v>
      </c>
      <c r="B16" s="2459"/>
      <c r="C16" s="2459"/>
      <c r="D16" s="2459"/>
      <c r="E16" s="2459"/>
      <c r="F16" s="1935">
        <f>F15*12.5</f>
        <v>0</v>
      </c>
    </row>
    <row r="17" spans="1:6" s="1826" customFormat="1" ht="15" x14ac:dyDescent="0.25">
      <c r="A17" s="1846"/>
      <c r="B17" s="1834"/>
      <c r="C17" s="1834"/>
      <c r="D17" s="1834"/>
      <c r="E17" s="1834"/>
      <c r="F17" s="1847"/>
    </row>
    <row r="18" spans="1:6" s="1826" customFormat="1" ht="15" x14ac:dyDescent="0.25">
      <c r="A18" s="2460" t="s">
        <v>2308</v>
      </c>
      <c r="B18" s="2461"/>
      <c r="C18" s="2461"/>
      <c r="D18" s="2461"/>
      <c r="E18" s="2461"/>
      <c r="F18" s="2462"/>
    </row>
    <row r="19" spans="1:6" s="1826" customFormat="1" ht="26.25" customHeight="1" x14ac:dyDescent="0.25">
      <c r="A19" s="1848" t="s">
        <v>2302</v>
      </c>
      <c r="B19" s="1838" t="s">
        <v>2309</v>
      </c>
      <c r="C19" s="2463" t="s">
        <v>2518</v>
      </c>
      <c r="D19" s="2463"/>
      <c r="E19" s="1849" t="s">
        <v>2310</v>
      </c>
      <c r="F19" s="1839" t="s">
        <v>10</v>
      </c>
    </row>
    <row r="20" spans="1:6" s="1826" customFormat="1" ht="15" x14ac:dyDescent="0.25">
      <c r="A20" s="1840">
        <f>+B5</f>
        <v>0</v>
      </c>
      <c r="B20" s="1850" t="s">
        <v>2311</v>
      </c>
      <c r="C20" s="2451"/>
      <c r="D20" s="2451"/>
      <c r="E20" s="1851">
        <v>18</v>
      </c>
      <c r="F20" s="1852">
        <f>MAX((C20*E20),0)/100</f>
        <v>0</v>
      </c>
    </row>
    <row r="21" spans="1:6" s="1826" customFormat="1" ht="15" x14ac:dyDescent="0.25">
      <c r="A21" s="1853"/>
      <c r="B21" s="1850" t="s">
        <v>2312</v>
      </c>
      <c r="C21" s="2451"/>
      <c r="D21" s="2451"/>
      <c r="E21" s="1851">
        <v>18</v>
      </c>
      <c r="F21" s="1852">
        <f t="shared" ref="F21:F27" si="0">MAX((C21*E21),0)/100</f>
        <v>0</v>
      </c>
    </row>
    <row r="22" spans="1:6" s="1826" customFormat="1" ht="15" x14ac:dyDescent="0.25">
      <c r="A22" s="1853"/>
      <c r="B22" s="1850" t="s">
        <v>2313</v>
      </c>
      <c r="C22" s="2451"/>
      <c r="D22" s="2451"/>
      <c r="E22" s="1851">
        <v>12</v>
      </c>
      <c r="F22" s="1852">
        <f t="shared" si="0"/>
        <v>0</v>
      </c>
    </row>
    <row r="23" spans="1:6" s="1826" customFormat="1" x14ac:dyDescent="0.3">
      <c r="A23" s="1853"/>
      <c r="B23" s="1850" t="s">
        <v>2314</v>
      </c>
      <c r="C23" s="2451"/>
      <c r="D23" s="2451"/>
      <c r="E23" s="1851">
        <v>15</v>
      </c>
      <c r="F23" s="1852">
        <f t="shared" si="0"/>
        <v>0</v>
      </c>
    </row>
    <row r="24" spans="1:6" s="1826" customFormat="1" x14ac:dyDescent="0.3">
      <c r="A24" s="1853"/>
      <c r="B24" s="1850" t="s">
        <v>2315</v>
      </c>
      <c r="C24" s="2451"/>
      <c r="D24" s="2451"/>
      <c r="E24" s="1851">
        <v>18</v>
      </c>
      <c r="F24" s="1852">
        <f t="shared" si="0"/>
        <v>0</v>
      </c>
    </row>
    <row r="25" spans="1:6" s="1826" customFormat="1" x14ac:dyDescent="0.3">
      <c r="A25" s="1853"/>
      <c r="B25" s="1850" t="s">
        <v>2316</v>
      </c>
      <c r="C25" s="2451"/>
      <c r="D25" s="2451"/>
      <c r="E25" s="1851">
        <v>15</v>
      </c>
      <c r="F25" s="1852">
        <f t="shared" si="0"/>
        <v>0</v>
      </c>
    </row>
    <row r="26" spans="1:6" s="1826" customFormat="1" x14ac:dyDescent="0.3">
      <c r="A26" s="1853"/>
      <c r="B26" s="1850" t="s">
        <v>2317</v>
      </c>
      <c r="C26" s="2451"/>
      <c r="D26" s="2451"/>
      <c r="E26" s="1851">
        <v>12</v>
      </c>
      <c r="F26" s="1852">
        <f t="shared" si="0"/>
        <v>0</v>
      </c>
    </row>
    <row r="27" spans="1:6" s="1826" customFormat="1" x14ac:dyDescent="0.3">
      <c r="A27" s="1853"/>
      <c r="B27" s="1850" t="s">
        <v>2318</v>
      </c>
      <c r="C27" s="2451"/>
      <c r="D27" s="2451"/>
      <c r="E27" s="1851">
        <v>12</v>
      </c>
      <c r="F27" s="1852">
        <f t="shared" si="0"/>
        <v>0</v>
      </c>
    </row>
    <row r="28" spans="1:6" s="1826" customFormat="1" x14ac:dyDescent="0.3">
      <c r="A28" s="1853"/>
      <c r="B28" s="1854" t="s">
        <v>2319</v>
      </c>
      <c r="C28" s="2453">
        <f>SUM(C20:C27)</f>
        <v>0</v>
      </c>
      <c r="D28" s="2453"/>
      <c r="E28" s="1855"/>
      <c r="F28" s="1936">
        <f>SUM(F20:F27)</f>
        <v>0</v>
      </c>
    </row>
    <row r="29" spans="1:6" s="1826" customFormat="1" x14ac:dyDescent="0.3">
      <c r="A29" s="1840">
        <f>B6</f>
        <v>0</v>
      </c>
      <c r="B29" s="1856" t="s">
        <v>2311</v>
      </c>
      <c r="C29" s="2451"/>
      <c r="D29" s="2451"/>
      <c r="E29" s="1851">
        <v>18</v>
      </c>
      <c r="F29" s="1852">
        <f>MAX((C29*E29), 0)/100</f>
        <v>0</v>
      </c>
    </row>
    <row r="30" spans="1:6" s="1826" customFormat="1" x14ac:dyDescent="0.3">
      <c r="A30" s="1853"/>
      <c r="B30" s="1856" t="s">
        <v>2312</v>
      </c>
      <c r="C30" s="2451"/>
      <c r="D30" s="2451"/>
      <c r="E30" s="1851">
        <v>18</v>
      </c>
      <c r="F30" s="1852">
        <f t="shared" ref="F30:F36" si="1">MAX((C30*E30), 0)/100</f>
        <v>0</v>
      </c>
    </row>
    <row r="31" spans="1:6" s="1826" customFormat="1" x14ac:dyDescent="0.3">
      <c r="A31" s="1853"/>
      <c r="B31" s="1856" t="s">
        <v>2313</v>
      </c>
      <c r="C31" s="2451"/>
      <c r="D31" s="2451"/>
      <c r="E31" s="1851">
        <v>12</v>
      </c>
      <c r="F31" s="1852">
        <f t="shared" si="1"/>
        <v>0</v>
      </c>
    </row>
    <row r="32" spans="1:6" s="1826" customFormat="1" x14ac:dyDescent="0.3">
      <c r="A32" s="1853"/>
      <c r="B32" s="1856" t="s">
        <v>2314</v>
      </c>
      <c r="C32" s="2451"/>
      <c r="D32" s="2451"/>
      <c r="E32" s="1851">
        <v>15</v>
      </c>
      <c r="F32" s="1852">
        <f t="shared" si="1"/>
        <v>0</v>
      </c>
    </row>
    <row r="33" spans="1:6" s="1826" customFormat="1" x14ac:dyDescent="0.3">
      <c r="A33" s="1853"/>
      <c r="B33" s="1856" t="s">
        <v>2315</v>
      </c>
      <c r="C33" s="2451"/>
      <c r="D33" s="2451"/>
      <c r="E33" s="1851">
        <v>18</v>
      </c>
      <c r="F33" s="1852">
        <f t="shared" si="1"/>
        <v>0</v>
      </c>
    </row>
    <row r="34" spans="1:6" s="1826" customFormat="1" x14ac:dyDescent="0.3">
      <c r="A34" s="1853"/>
      <c r="B34" s="1856" t="s">
        <v>2316</v>
      </c>
      <c r="C34" s="2451"/>
      <c r="D34" s="2451"/>
      <c r="E34" s="1851">
        <v>15</v>
      </c>
      <c r="F34" s="1852">
        <f t="shared" si="1"/>
        <v>0</v>
      </c>
    </row>
    <row r="35" spans="1:6" s="1826" customFormat="1" x14ac:dyDescent="0.3">
      <c r="A35" s="1853"/>
      <c r="B35" s="1856" t="s">
        <v>2317</v>
      </c>
      <c r="C35" s="2451"/>
      <c r="D35" s="2451"/>
      <c r="E35" s="1851">
        <v>12</v>
      </c>
      <c r="F35" s="1852">
        <f t="shared" si="1"/>
        <v>0</v>
      </c>
    </row>
    <row r="36" spans="1:6" s="1826" customFormat="1" x14ac:dyDescent="0.3">
      <c r="A36" s="1853"/>
      <c r="B36" s="1856" t="s">
        <v>2318</v>
      </c>
      <c r="C36" s="2451"/>
      <c r="D36" s="2451"/>
      <c r="E36" s="1851">
        <v>12</v>
      </c>
      <c r="F36" s="1852">
        <f t="shared" si="1"/>
        <v>0</v>
      </c>
    </row>
    <row r="37" spans="1:6" s="1826" customFormat="1" x14ac:dyDescent="0.3">
      <c r="A37" s="1853"/>
      <c r="B37" s="1854" t="s">
        <v>2319</v>
      </c>
      <c r="C37" s="2453">
        <f>SUM(C29:C36)</f>
        <v>0</v>
      </c>
      <c r="D37" s="2453"/>
      <c r="E37" s="1855"/>
      <c r="F37" s="1936">
        <f>SUM(F29:F36)</f>
        <v>0</v>
      </c>
    </row>
    <row r="38" spans="1:6" s="1826" customFormat="1" x14ac:dyDescent="0.3">
      <c r="A38" s="1840">
        <f>B7</f>
        <v>0</v>
      </c>
      <c r="B38" s="1856" t="s">
        <v>2311</v>
      </c>
      <c r="C38" s="2451"/>
      <c r="D38" s="2451"/>
      <c r="E38" s="1851">
        <v>18</v>
      </c>
      <c r="F38" s="1852">
        <f>MAX((C38*E38), 0)/100</f>
        <v>0</v>
      </c>
    </row>
    <row r="39" spans="1:6" s="1826" customFormat="1" x14ac:dyDescent="0.3">
      <c r="A39" s="1853"/>
      <c r="B39" s="1850" t="s">
        <v>2312</v>
      </c>
      <c r="C39" s="2451"/>
      <c r="D39" s="2451"/>
      <c r="E39" s="1851">
        <v>18</v>
      </c>
      <c r="F39" s="1852">
        <f t="shared" ref="F39:F45" si="2">MAX((C39*E39), 0)/100</f>
        <v>0</v>
      </c>
    </row>
    <row r="40" spans="1:6" s="1826" customFormat="1" x14ac:dyDescent="0.3">
      <c r="A40" s="1853"/>
      <c r="B40" s="1850" t="s">
        <v>2313</v>
      </c>
      <c r="C40" s="2451"/>
      <c r="D40" s="2451"/>
      <c r="E40" s="1851">
        <v>12</v>
      </c>
      <c r="F40" s="1852">
        <f t="shared" si="2"/>
        <v>0</v>
      </c>
    </row>
    <row r="41" spans="1:6" s="1826" customFormat="1" x14ac:dyDescent="0.3">
      <c r="A41" s="1853"/>
      <c r="B41" s="1850" t="s">
        <v>2314</v>
      </c>
      <c r="C41" s="2451"/>
      <c r="D41" s="2451"/>
      <c r="E41" s="1851">
        <v>15</v>
      </c>
      <c r="F41" s="1852">
        <f t="shared" si="2"/>
        <v>0</v>
      </c>
    </row>
    <row r="42" spans="1:6" s="1826" customFormat="1" x14ac:dyDescent="0.3">
      <c r="A42" s="1853"/>
      <c r="B42" s="1850" t="s">
        <v>2315</v>
      </c>
      <c r="C42" s="2451"/>
      <c r="D42" s="2451"/>
      <c r="E42" s="1851">
        <v>18</v>
      </c>
      <c r="F42" s="1852">
        <f t="shared" si="2"/>
        <v>0</v>
      </c>
    </row>
    <row r="43" spans="1:6" s="1826" customFormat="1" x14ac:dyDescent="0.3">
      <c r="A43" s="1853"/>
      <c r="B43" s="1850" t="s">
        <v>2316</v>
      </c>
      <c r="C43" s="2451"/>
      <c r="D43" s="2451"/>
      <c r="E43" s="1851">
        <v>15</v>
      </c>
      <c r="F43" s="1852">
        <f t="shared" si="2"/>
        <v>0</v>
      </c>
    </row>
    <row r="44" spans="1:6" s="1826" customFormat="1" x14ac:dyDescent="0.3">
      <c r="A44" s="1853"/>
      <c r="B44" s="1850" t="s">
        <v>2317</v>
      </c>
      <c r="C44" s="2451"/>
      <c r="D44" s="2451"/>
      <c r="E44" s="1851">
        <v>12</v>
      </c>
      <c r="F44" s="1852">
        <f t="shared" si="2"/>
        <v>0</v>
      </c>
    </row>
    <row r="45" spans="1:6" s="1826" customFormat="1" x14ac:dyDescent="0.3">
      <c r="A45" s="1853"/>
      <c r="B45" s="1850" t="s">
        <v>2318</v>
      </c>
      <c r="C45" s="2451"/>
      <c r="D45" s="2451"/>
      <c r="E45" s="1851">
        <v>12</v>
      </c>
      <c r="F45" s="1852">
        <f t="shared" si="2"/>
        <v>0</v>
      </c>
    </row>
    <row r="46" spans="1:6" s="1826" customFormat="1" x14ac:dyDescent="0.3">
      <c r="A46" s="1857"/>
      <c r="B46" s="1854" t="s">
        <v>2319</v>
      </c>
      <c r="C46" s="2452">
        <f>SUM(C38:C45)</f>
        <v>0</v>
      </c>
      <c r="D46" s="2452"/>
      <c r="E46" s="1858"/>
      <c r="F46" s="1936">
        <f>SUM(F38:F45)</f>
        <v>0</v>
      </c>
    </row>
    <row r="47" spans="1:6" s="1826" customFormat="1" x14ac:dyDescent="0.3">
      <c r="A47" s="1859" t="s">
        <v>2320</v>
      </c>
      <c r="B47" s="1860"/>
      <c r="C47" s="1860"/>
      <c r="D47" s="1860"/>
      <c r="E47" s="1861"/>
      <c r="F47" s="1862">
        <f>ROUND(AVERAGE(F28,F37,F46),0)</f>
        <v>0</v>
      </c>
    </row>
    <row r="48" spans="1:6" s="1826" customFormat="1" x14ac:dyDescent="0.3">
      <c r="A48" s="1859" t="s">
        <v>2307</v>
      </c>
      <c r="B48" s="1860"/>
      <c r="C48" s="1860"/>
      <c r="D48" s="1860"/>
      <c r="E48" s="1861"/>
      <c r="F48" s="1863">
        <f>F47*12.5</f>
        <v>0</v>
      </c>
    </row>
    <row r="49" spans="1:7" x14ac:dyDescent="0.3">
      <c r="A49" s="1864"/>
      <c r="B49" s="1865"/>
      <c r="C49" s="1865"/>
      <c r="D49" s="1865"/>
      <c r="E49" s="1865"/>
      <c r="F49" s="1866"/>
      <c r="G49" s="1826"/>
    </row>
  </sheetData>
  <sheetProtection password="C4B6" sheet="1" selectLockedCells="1"/>
  <mergeCells count="39">
    <mergeCell ref="C12:D12"/>
    <mergeCell ref="A1:F2"/>
    <mergeCell ref="A3:F3"/>
    <mergeCell ref="A9:F9"/>
    <mergeCell ref="C10:D10"/>
    <mergeCell ref="C11:D11"/>
    <mergeCell ref="C4:F7"/>
    <mergeCell ref="C26:D26"/>
    <mergeCell ref="C13:D13"/>
    <mergeCell ref="A15:E15"/>
    <mergeCell ref="A16:E16"/>
    <mergeCell ref="A18:F18"/>
    <mergeCell ref="C19:D19"/>
    <mergeCell ref="C20:D20"/>
    <mergeCell ref="C21:D21"/>
    <mergeCell ref="C22:D22"/>
    <mergeCell ref="C23:D23"/>
    <mergeCell ref="C24:D24"/>
    <mergeCell ref="C25:D25"/>
    <mergeCell ref="C38:D38"/>
    <mergeCell ref="C27:D27"/>
    <mergeCell ref="C28:D28"/>
    <mergeCell ref="C29:D29"/>
    <mergeCell ref="C30:D30"/>
    <mergeCell ref="C31:D31"/>
    <mergeCell ref="C32:D32"/>
    <mergeCell ref="C33:D33"/>
    <mergeCell ref="C34:D34"/>
    <mergeCell ref="C35:D35"/>
    <mergeCell ref="C36:D36"/>
    <mergeCell ref="C37:D37"/>
    <mergeCell ref="C45:D45"/>
    <mergeCell ref="C46:D46"/>
    <mergeCell ref="C39:D39"/>
    <mergeCell ref="C40:D40"/>
    <mergeCell ref="C41:D41"/>
    <mergeCell ref="C42:D42"/>
    <mergeCell ref="C43:D43"/>
    <mergeCell ref="C44:D44"/>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pageSetUpPr fitToPage="1"/>
  </sheetPr>
  <dimension ref="A1:R55"/>
  <sheetViews>
    <sheetView topLeftCell="D6" workbookViewId="0">
      <selection activeCell="N21" sqref="N21"/>
    </sheetView>
  </sheetViews>
  <sheetFormatPr defaultRowHeight="14.4" x14ac:dyDescent="0.3"/>
  <cols>
    <col min="1" max="3" width="0" hidden="1" customWidth="1"/>
    <col min="4" max="4" width="2.6640625" customWidth="1"/>
    <col min="5" max="5" width="4.6640625" customWidth="1"/>
    <col min="6" max="6" width="2.6640625" customWidth="1"/>
    <col min="7" max="8" width="3.6640625" customWidth="1"/>
    <col min="9" max="17" width="10.6640625" customWidth="1"/>
    <col min="18" max="18" width="2.6640625" customWidth="1"/>
  </cols>
  <sheetData>
    <row r="1" spans="1:18" ht="15" hidden="1" customHeight="1" x14ac:dyDescent="0.25">
      <c r="A1" s="256"/>
      <c r="B1" s="256"/>
      <c r="C1" s="256"/>
      <c r="D1" s="256"/>
      <c r="E1" s="256"/>
      <c r="F1" s="256"/>
      <c r="G1" s="256"/>
      <c r="H1" s="256"/>
      <c r="I1" s="256"/>
      <c r="J1" s="256"/>
      <c r="K1" s="256"/>
      <c r="L1" s="256"/>
      <c r="M1" s="256"/>
      <c r="N1" s="256"/>
      <c r="O1" s="256"/>
      <c r="P1" s="256"/>
      <c r="Q1" s="256"/>
      <c r="R1" s="256"/>
    </row>
    <row r="2" spans="1:18" ht="15" hidden="1" customHeight="1" x14ac:dyDescent="0.25">
      <c r="A2" s="256"/>
      <c r="B2" s="256"/>
      <c r="C2" s="256"/>
      <c r="D2" s="256"/>
      <c r="E2" s="256"/>
      <c r="F2" s="256"/>
      <c r="G2" s="256"/>
      <c r="H2" s="256"/>
      <c r="I2" s="256"/>
      <c r="J2" s="256"/>
      <c r="K2" s="256"/>
      <c r="L2" s="256"/>
      <c r="M2" s="256"/>
      <c r="N2" s="256"/>
      <c r="O2" s="256"/>
      <c r="P2" s="256"/>
      <c r="Q2" s="256"/>
      <c r="R2" s="256"/>
    </row>
    <row r="3" spans="1:18" ht="15" hidden="1" customHeight="1" x14ac:dyDescent="0.25">
      <c r="A3" s="256"/>
      <c r="B3" s="256"/>
      <c r="C3" s="256"/>
      <c r="D3" s="256"/>
      <c r="E3" s="256"/>
      <c r="F3" s="256"/>
      <c r="G3" s="256"/>
      <c r="H3" s="256"/>
      <c r="I3" s="256"/>
      <c r="J3" s="256"/>
      <c r="K3" s="256"/>
      <c r="L3" s="256"/>
      <c r="M3" s="256"/>
      <c r="N3" s="256"/>
      <c r="O3" s="256"/>
      <c r="P3" s="256"/>
      <c r="Q3" s="256"/>
      <c r="R3" s="256"/>
    </row>
    <row r="4" spans="1:18" ht="15" hidden="1" customHeight="1" x14ac:dyDescent="0.25">
      <c r="A4" s="256"/>
      <c r="B4" s="256"/>
      <c r="C4" s="256"/>
      <c r="D4" s="256"/>
      <c r="E4" s="256"/>
      <c r="F4" s="256"/>
      <c r="G4" s="256"/>
      <c r="H4" s="256"/>
      <c r="I4" s="256"/>
      <c r="J4" s="256"/>
      <c r="K4" s="256"/>
      <c r="L4" s="256"/>
      <c r="M4" s="256"/>
      <c r="N4" s="256"/>
      <c r="O4" s="256"/>
      <c r="P4" s="256"/>
      <c r="Q4" s="256"/>
      <c r="R4" s="256"/>
    </row>
    <row r="5" spans="1:18" ht="15" hidden="1" customHeight="1" thickBot="1" x14ac:dyDescent="0.3">
      <c r="A5" s="256"/>
      <c r="B5" s="256"/>
      <c r="C5" s="256"/>
      <c r="D5" s="256"/>
      <c r="E5" s="256"/>
      <c r="F5" s="256"/>
      <c r="G5" s="256"/>
      <c r="H5" s="256"/>
      <c r="I5" s="256"/>
      <c r="J5" s="256"/>
      <c r="K5" s="256"/>
      <c r="L5" s="256"/>
      <c r="M5" s="256"/>
      <c r="N5" s="256"/>
      <c r="O5" s="256"/>
      <c r="P5" s="256"/>
      <c r="Q5" s="256"/>
      <c r="R5" s="256"/>
    </row>
    <row r="6" spans="1:18" ht="15" customHeight="1" x14ac:dyDescent="0.25">
      <c r="A6" s="609"/>
      <c r="B6" s="610"/>
      <c r="C6" s="610"/>
      <c r="D6" s="299"/>
      <c r="E6" s="416"/>
      <c r="F6" s="300"/>
      <c r="G6" s="300"/>
      <c r="H6" s="300"/>
      <c r="I6" s="300"/>
      <c r="J6" s="300"/>
      <c r="K6" s="300"/>
      <c r="L6" s="300"/>
      <c r="M6" s="300"/>
      <c r="N6" s="300"/>
      <c r="O6" s="300"/>
      <c r="P6" s="300"/>
      <c r="Q6" s="300"/>
      <c r="R6" s="301"/>
    </row>
    <row r="7" spans="1:18" ht="15" customHeight="1" x14ac:dyDescent="0.3">
      <c r="A7" s="611"/>
      <c r="B7" s="147"/>
      <c r="C7" s="147"/>
      <c r="D7" s="302"/>
      <c r="E7" s="147"/>
      <c r="F7" s="417"/>
      <c r="G7" s="417"/>
      <c r="H7" s="2165" t="s">
        <v>1471</v>
      </c>
      <c r="I7" s="2165"/>
      <c r="J7" s="2165"/>
      <c r="K7" s="2165"/>
      <c r="L7" s="2165"/>
      <c r="M7" s="2165"/>
      <c r="N7" s="2165"/>
      <c r="O7" s="2165"/>
      <c r="P7" s="418"/>
      <c r="Q7" s="419"/>
      <c r="R7" s="304"/>
    </row>
    <row r="8" spans="1:18" ht="15" customHeight="1" x14ac:dyDescent="0.3">
      <c r="A8" s="611"/>
      <c r="B8" s="147"/>
      <c r="C8" s="147"/>
      <c r="D8" s="302"/>
      <c r="E8" s="417"/>
      <c r="F8" s="417"/>
      <c r="G8" s="417"/>
      <c r="H8" s="2165"/>
      <c r="I8" s="2165"/>
      <c r="J8" s="2165"/>
      <c r="K8" s="2165"/>
      <c r="L8" s="2165"/>
      <c r="M8" s="2165"/>
      <c r="N8" s="2165"/>
      <c r="O8" s="2165"/>
      <c r="P8" s="305"/>
      <c r="Q8" s="305"/>
      <c r="R8" s="304"/>
    </row>
    <row r="9" spans="1:18" ht="15" hidden="1" customHeight="1" x14ac:dyDescent="0.25">
      <c r="A9" s="611"/>
      <c r="B9" s="147"/>
      <c r="C9" s="147"/>
      <c r="D9" s="420"/>
      <c r="E9" s="421"/>
      <c r="F9" s="421"/>
      <c r="G9" s="421"/>
      <c r="H9" s="421"/>
      <c r="I9" s="421"/>
      <c r="J9" s="421"/>
      <c r="K9" s="421"/>
      <c r="L9" s="421"/>
      <c r="M9" s="305"/>
      <c r="N9" s="305"/>
      <c r="O9" s="305"/>
      <c r="P9" s="305"/>
      <c r="Q9" s="305"/>
      <c r="R9" s="304"/>
    </row>
    <row r="10" spans="1:18" ht="15" customHeight="1" x14ac:dyDescent="0.25">
      <c r="A10" s="611"/>
      <c r="B10" s="147"/>
      <c r="C10" s="147"/>
      <c r="D10" s="302"/>
      <c r="E10" s="305"/>
      <c r="F10" s="303"/>
      <c r="G10" s="303"/>
      <c r="H10" s="303"/>
      <c r="I10" s="303"/>
      <c r="J10" s="303"/>
      <c r="K10" s="303"/>
      <c r="L10" s="303"/>
      <c r="M10" s="303"/>
      <c r="N10" s="303"/>
      <c r="O10" s="303"/>
      <c r="P10" s="305"/>
      <c r="Q10" s="639" t="s">
        <v>1111</v>
      </c>
      <c r="R10" s="304"/>
    </row>
    <row r="11" spans="1:18" ht="15" customHeight="1" x14ac:dyDescent="0.3">
      <c r="A11" s="611"/>
      <c r="B11" s="147"/>
      <c r="C11" s="147"/>
      <c r="D11" s="302"/>
      <c r="E11" s="2213" t="s">
        <v>1026</v>
      </c>
      <c r="F11" s="2486"/>
      <c r="G11" s="2486"/>
      <c r="H11" s="2486"/>
      <c r="I11" s="2486"/>
      <c r="J11" s="2486"/>
      <c r="K11" s="2486"/>
      <c r="L11" s="2486"/>
      <c r="M11" s="2487"/>
      <c r="N11" s="2211" t="s">
        <v>561</v>
      </c>
      <c r="O11" s="2211" t="s">
        <v>918</v>
      </c>
      <c r="P11" s="2213" t="s">
        <v>919</v>
      </c>
      <c r="Q11" s="2228" t="s">
        <v>97</v>
      </c>
      <c r="R11" s="304"/>
    </row>
    <row r="12" spans="1:18" ht="15" customHeight="1" x14ac:dyDescent="0.3">
      <c r="A12" s="611"/>
      <c r="B12" s="147"/>
      <c r="C12" s="147"/>
      <c r="D12" s="302"/>
      <c r="E12" s="2488"/>
      <c r="F12" s="2489"/>
      <c r="G12" s="2489"/>
      <c r="H12" s="2489"/>
      <c r="I12" s="2489"/>
      <c r="J12" s="2489"/>
      <c r="K12" s="2489"/>
      <c r="L12" s="2489"/>
      <c r="M12" s="2490"/>
      <c r="N12" s="2491"/>
      <c r="O12" s="2491"/>
      <c r="P12" s="2214"/>
      <c r="Q12" s="2228"/>
      <c r="R12" s="304"/>
    </row>
    <row r="13" spans="1:18" ht="15" customHeight="1" x14ac:dyDescent="0.25">
      <c r="A13" s="611"/>
      <c r="B13" s="147"/>
      <c r="C13" s="147"/>
      <c r="D13" s="302"/>
      <c r="E13" s="1281" t="s">
        <v>20</v>
      </c>
      <c r="F13" s="1099" t="s">
        <v>1472</v>
      </c>
      <c r="G13" s="1100"/>
      <c r="H13" s="1100"/>
      <c r="I13" s="1100"/>
      <c r="J13" s="1100"/>
      <c r="K13" s="1100"/>
      <c r="L13" s="1100"/>
      <c r="M13" s="1100"/>
      <c r="N13" s="1101"/>
      <c r="O13" s="1101"/>
      <c r="P13" s="1100"/>
      <c r="Q13" s="1101"/>
      <c r="R13" s="304"/>
    </row>
    <row r="14" spans="1:18" ht="15" customHeight="1" x14ac:dyDescent="0.3">
      <c r="A14" s="611"/>
      <c r="B14" s="147"/>
      <c r="C14" s="147"/>
      <c r="D14" s="302"/>
      <c r="E14" s="1282"/>
      <c r="F14" s="2483" t="s">
        <v>1831</v>
      </c>
      <c r="G14" s="2484"/>
      <c r="H14" s="2484"/>
      <c r="I14" s="2484"/>
      <c r="J14" s="2484"/>
      <c r="K14" s="2484"/>
      <c r="L14" s="2484"/>
      <c r="M14" s="2485"/>
      <c r="N14" s="831"/>
      <c r="O14" s="831"/>
      <c r="P14" s="835"/>
      <c r="Q14" s="1406"/>
      <c r="R14" s="304"/>
    </row>
    <row r="15" spans="1:18" ht="15" customHeight="1" x14ac:dyDescent="0.3">
      <c r="A15" s="611"/>
      <c r="B15" s="147"/>
      <c r="C15" s="147"/>
      <c r="D15" s="302"/>
      <c r="E15" s="1282"/>
      <c r="F15" s="423" t="s">
        <v>938</v>
      </c>
      <c r="G15" s="2087" t="s">
        <v>2541</v>
      </c>
      <c r="H15" s="307"/>
      <c r="I15" s="307"/>
      <c r="J15" s="127"/>
      <c r="K15" s="307"/>
      <c r="L15" s="307"/>
      <c r="M15" s="307"/>
      <c r="N15" s="831"/>
      <c r="O15" s="831"/>
      <c r="P15" s="835"/>
      <c r="Q15" s="1097"/>
      <c r="R15" s="304"/>
    </row>
    <row r="16" spans="1:18" ht="15" customHeight="1" x14ac:dyDescent="0.3">
      <c r="A16" s="611"/>
      <c r="B16" s="147"/>
      <c r="C16" s="147"/>
      <c r="D16" s="302"/>
      <c r="E16" s="1282"/>
      <c r="F16" s="423"/>
      <c r="G16" s="307" t="s">
        <v>1830</v>
      </c>
      <c r="H16" s="307"/>
      <c r="I16" s="307"/>
      <c r="J16" s="127"/>
      <c r="K16" s="307"/>
      <c r="L16" s="307"/>
      <c r="M16" s="307"/>
      <c r="N16" s="831">
        <f>Form2!K40</f>
        <v>0</v>
      </c>
      <c r="O16" s="831">
        <f>Form2!L40</f>
        <v>0</v>
      </c>
      <c r="P16" s="831">
        <f>Form2!M40</f>
        <v>0</v>
      </c>
      <c r="Q16" s="1097">
        <f t="shared" ref="Q16:Q21" si="0">N16+O16+P16</f>
        <v>0</v>
      </c>
      <c r="R16" s="304"/>
    </row>
    <row r="17" spans="1:18" ht="15" customHeight="1" x14ac:dyDescent="0.25">
      <c r="A17" s="611"/>
      <c r="B17" s="147"/>
      <c r="C17" s="147"/>
      <c r="D17" s="302"/>
      <c r="E17" s="1282"/>
      <c r="F17" s="423"/>
      <c r="G17" s="307"/>
      <c r="H17" s="308" t="s">
        <v>1473</v>
      </c>
      <c r="I17" s="307"/>
      <c r="J17" s="127"/>
      <c r="K17" s="307"/>
      <c r="L17" s="307"/>
      <c r="M17" s="307"/>
      <c r="N17" s="834"/>
      <c r="O17" s="834"/>
      <c r="P17" s="1574"/>
      <c r="Q17" s="1097">
        <f>N17+O17+P17</f>
        <v>0</v>
      </c>
      <c r="R17" s="304"/>
    </row>
    <row r="18" spans="1:18" ht="15" customHeight="1" x14ac:dyDescent="0.25">
      <c r="A18" s="611"/>
      <c r="B18" s="147"/>
      <c r="C18" s="147"/>
      <c r="D18" s="302"/>
      <c r="E18" s="1282"/>
      <c r="F18" s="423"/>
      <c r="G18" s="307" t="s">
        <v>1829</v>
      </c>
      <c r="H18" s="307"/>
      <c r="I18" s="307"/>
      <c r="J18" s="127"/>
      <c r="K18" s="307"/>
      <c r="L18" s="307"/>
      <c r="M18" s="307"/>
      <c r="N18" s="831">
        <f>Form2!K42</f>
        <v>0</v>
      </c>
      <c r="O18" s="831">
        <f>Form2!L42</f>
        <v>0</v>
      </c>
      <c r="P18" s="831">
        <f>Form2!M42</f>
        <v>0</v>
      </c>
      <c r="Q18" s="1097">
        <f t="shared" si="0"/>
        <v>0</v>
      </c>
      <c r="R18" s="304"/>
    </row>
    <row r="19" spans="1:18" ht="15" customHeight="1" x14ac:dyDescent="0.25">
      <c r="A19" s="611"/>
      <c r="B19" s="147"/>
      <c r="C19" s="147"/>
      <c r="D19" s="302"/>
      <c r="E19" s="1282"/>
      <c r="F19" s="309"/>
      <c r="G19" s="307"/>
      <c r="H19" s="308" t="s">
        <v>1474</v>
      </c>
      <c r="I19" s="424"/>
      <c r="J19" s="307"/>
      <c r="K19" s="307"/>
      <c r="L19" s="307"/>
      <c r="M19" s="307"/>
      <c r="N19" s="834"/>
      <c r="O19" s="834"/>
      <c r="P19" s="834"/>
      <c r="Q19" s="1097">
        <f t="shared" si="0"/>
        <v>0</v>
      </c>
      <c r="R19" s="304"/>
    </row>
    <row r="20" spans="1:18" ht="15" customHeight="1" x14ac:dyDescent="0.25">
      <c r="A20" s="611"/>
      <c r="B20" s="147"/>
      <c r="C20" s="147"/>
      <c r="D20" s="302"/>
      <c r="E20" s="1282"/>
      <c r="F20" s="309"/>
      <c r="G20" s="307" t="s">
        <v>1828</v>
      </c>
      <c r="H20" s="308"/>
      <c r="I20" s="424"/>
      <c r="J20" s="307"/>
      <c r="K20" s="307"/>
      <c r="L20" s="307"/>
      <c r="M20" s="307"/>
      <c r="N20" s="831">
        <f>Form2!K43</f>
        <v>0</v>
      </c>
      <c r="O20" s="831">
        <f>Form2!L43</f>
        <v>0</v>
      </c>
      <c r="P20" s="831">
        <f>Form2!M43</f>
        <v>0</v>
      </c>
      <c r="Q20" s="1097">
        <f t="shared" si="0"/>
        <v>0</v>
      </c>
      <c r="R20" s="304"/>
    </row>
    <row r="21" spans="1:18" ht="15" customHeight="1" x14ac:dyDescent="0.25">
      <c r="A21" s="611"/>
      <c r="B21" s="147"/>
      <c r="C21" s="147"/>
      <c r="D21" s="302"/>
      <c r="E21" s="1282"/>
      <c r="F21" s="309"/>
      <c r="G21" s="307"/>
      <c r="H21" s="308" t="s">
        <v>1475</v>
      </c>
      <c r="I21" s="424"/>
      <c r="J21" s="307"/>
      <c r="K21" s="307"/>
      <c r="L21" s="307"/>
      <c r="M21" s="307"/>
      <c r="N21" s="834"/>
      <c r="O21" s="834"/>
      <c r="P21" s="834"/>
      <c r="Q21" s="1097">
        <f t="shared" si="0"/>
        <v>0</v>
      </c>
      <c r="R21" s="304"/>
    </row>
    <row r="22" spans="1:18" ht="15" customHeight="1" x14ac:dyDescent="0.25">
      <c r="A22" s="611"/>
      <c r="B22" s="147"/>
      <c r="C22" s="147"/>
      <c r="D22" s="302"/>
      <c r="E22" s="1282"/>
      <c r="F22" s="425" t="s">
        <v>923</v>
      </c>
      <c r="G22" s="307" t="s">
        <v>1476</v>
      </c>
      <c r="H22" s="307"/>
      <c r="I22" s="307"/>
      <c r="J22" s="307"/>
      <c r="K22" s="307"/>
      <c r="L22" s="307"/>
      <c r="M22" s="307"/>
      <c r="N22" s="422"/>
      <c r="O22" s="422"/>
      <c r="P22" s="422"/>
      <c r="Q22" s="1407"/>
      <c r="R22" s="304"/>
    </row>
    <row r="23" spans="1:18" ht="15" customHeight="1" x14ac:dyDescent="0.25">
      <c r="A23" s="611"/>
      <c r="B23" s="147"/>
      <c r="C23" s="147"/>
      <c r="D23" s="302"/>
      <c r="E23" s="1282"/>
      <c r="F23" s="425"/>
      <c r="G23" s="307" t="s">
        <v>1830</v>
      </c>
      <c r="H23" s="307"/>
      <c r="I23" s="307"/>
      <c r="J23" s="307"/>
      <c r="K23" s="307"/>
      <c r="L23" s="307"/>
      <c r="M23" s="307"/>
      <c r="N23" s="831">
        <f>Form2!K45</f>
        <v>0</v>
      </c>
      <c r="O23" s="831">
        <f>Form2!L45</f>
        <v>0</v>
      </c>
      <c r="P23" s="831">
        <f>Form2!M45</f>
        <v>0</v>
      </c>
      <c r="Q23" s="1097">
        <f t="shared" ref="Q23:Q28" si="1">N23+O23+P23</f>
        <v>0</v>
      </c>
      <c r="R23" s="304"/>
    </row>
    <row r="24" spans="1:18" ht="15" customHeight="1" x14ac:dyDescent="0.25">
      <c r="A24" s="611"/>
      <c r="B24" s="147"/>
      <c r="C24" s="147"/>
      <c r="D24" s="302"/>
      <c r="E24" s="1282"/>
      <c r="F24" s="425"/>
      <c r="G24" s="307"/>
      <c r="H24" s="308" t="s">
        <v>1473</v>
      </c>
      <c r="I24" s="307"/>
      <c r="J24" s="307"/>
      <c r="K24" s="307"/>
      <c r="L24" s="307"/>
      <c r="M24" s="307"/>
      <c r="N24" s="834"/>
      <c r="O24" s="834"/>
      <c r="P24" s="834"/>
      <c r="Q24" s="1097">
        <f t="shared" si="1"/>
        <v>0</v>
      </c>
      <c r="R24" s="304"/>
    </row>
    <row r="25" spans="1:18" ht="15" customHeight="1" x14ac:dyDescent="0.25">
      <c r="A25" s="611"/>
      <c r="B25" s="147"/>
      <c r="C25" s="147"/>
      <c r="D25" s="302"/>
      <c r="E25" s="1282"/>
      <c r="F25" s="309"/>
      <c r="G25" s="307" t="s">
        <v>1829</v>
      </c>
      <c r="H25" s="307"/>
      <c r="I25" s="424"/>
      <c r="J25" s="307"/>
      <c r="K25" s="307"/>
      <c r="L25" s="307"/>
      <c r="M25" s="307"/>
      <c r="N25" s="833">
        <f>Form2!K47</f>
        <v>0</v>
      </c>
      <c r="O25" s="833">
        <f>Form2!L47</f>
        <v>0</v>
      </c>
      <c r="P25" s="833">
        <f>Form2!M47</f>
        <v>0</v>
      </c>
      <c r="Q25" s="1097">
        <f t="shared" si="1"/>
        <v>0</v>
      </c>
      <c r="R25" s="304"/>
    </row>
    <row r="26" spans="1:18" ht="15" customHeight="1" x14ac:dyDescent="0.25">
      <c r="A26" s="611"/>
      <c r="B26" s="147"/>
      <c r="C26" s="147"/>
      <c r="D26" s="302"/>
      <c r="E26" s="1282"/>
      <c r="F26" s="309"/>
      <c r="G26" s="307"/>
      <c r="H26" s="308" t="s">
        <v>1474</v>
      </c>
      <c r="I26" s="424"/>
      <c r="J26" s="307"/>
      <c r="K26" s="307"/>
      <c r="L26" s="307"/>
      <c r="M26" s="307"/>
      <c r="N26" s="834"/>
      <c r="O26" s="834"/>
      <c r="P26" s="834"/>
      <c r="Q26" s="1097">
        <f t="shared" si="1"/>
        <v>0</v>
      </c>
      <c r="R26" s="304"/>
    </row>
    <row r="27" spans="1:18" ht="15" customHeight="1" x14ac:dyDescent="0.25">
      <c r="A27" s="611"/>
      <c r="B27" s="147"/>
      <c r="C27" s="147"/>
      <c r="D27" s="302"/>
      <c r="E27" s="1282"/>
      <c r="F27" s="309"/>
      <c r="G27" s="307" t="s">
        <v>1828</v>
      </c>
      <c r="H27" s="308"/>
      <c r="I27" s="424"/>
      <c r="J27" s="307"/>
      <c r="K27" s="307"/>
      <c r="L27" s="307"/>
      <c r="M27" s="307"/>
      <c r="N27" s="831">
        <f>Form2!K48</f>
        <v>0</v>
      </c>
      <c r="O27" s="831">
        <f>Form2!L48</f>
        <v>0</v>
      </c>
      <c r="P27" s="831">
        <f>Form2!M48</f>
        <v>0</v>
      </c>
      <c r="Q27" s="1097">
        <f t="shared" si="1"/>
        <v>0</v>
      </c>
      <c r="R27" s="304"/>
    </row>
    <row r="28" spans="1:18" ht="15" customHeight="1" x14ac:dyDescent="0.25">
      <c r="A28" s="611"/>
      <c r="B28" s="147"/>
      <c r="C28" s="147"/>
      <c r="D28" s="302"/>
      <c r="E28" s="1282"/>
      <c r="F28" s="309"/>
      <c r="G28" s="307"/>
      <c r="H28" s="308" t="s">
        <v>1475</v>
      </c>
      <c r="I28" s="424"/>
      <c r="J28" s="307"/>
      <c r="K28" s="307"/>
      <c r="L28" s="307"/>
      <c r="M28" s="307"/>
      <c r="N28" s="834"/>
      <c r="O28" s="834"/>
      <c r="P28" s="834"/>
      <c r="Q28" s="1097">
        <f t="shared" si="1"/>
        <v>0</v>
      </c>
      <c r="R28" s="304"/>
    </row>
    <row r="29" spans="1:18" ht="15" hidden="1" customHeight="1" x14ac:dyDescent="0.25">
      <c r="A29" s="611"/>
      <c r="B29" s="147"/>
      <c r="C29" s="147"/>
      <c r="D29" s="302"/>
      <c r="E29" s="1282"/>
      <c r="F29" s="309"/>
      <c r="G29" s="307"/>
      <c r="H29" s="307"/>
      <c r="I29" s="424"/>
      <c r="J29" s="307"/>
      <c r="K29" s="307"/>
      <c r="L29" s="307"/>
      <c r="M29" s="307"/>
      <c r="N29" s="422"/>
      <c r="O29" s="422"/>
      <c r="P29" s="422"/>
      <c r="Q29" s="1095"/>
      <c r="R29" s="304"/>
    </row>
    <row r="30" spans="1:18" ht="15" customHeight="1" x14ac:dyDescent="0.25">
      <c r="A30" s="611"/>
      <c r="B30" s="147"/>
      <c r="C30" s="147"/>
      <c r="D30" s="302"/>
      <c r="E30" s="1283" t="s">
        <v>21</v>
      </c>
      <c r="F30" s="556" t="s">
        <v>1477</v>
      </c>
      <c r="G30" s="1014"/>
      <c r="H30" s="1014"/>
      <c r="I30" s="1014"/>
      <c r="J30" s="1014"/>
      <c r="K30" s="1014"/>
      <c r="L30" s="1014"/>
      <c r="M30" s="1014"/>
      <c r="N30" s="1094"/>
      <c r="O30" s="1094"/>
      <c r="P30" s="1094"/>
      <c r="Q30" s="1095"/>
      <c r="R30" s="304"/>
    </row>
    <row r="31" spans="1:18" ht="15" customHeight="1" x14ac:dyDescent="0.3">
      <c r="A31" s="611"/>
      <c r="B31" s="147"/>
      <c r="C31" s="147"/>
      <c r="D31" s="302"/>
      <c r="E31" s="1282"/>
      <c r="F31" s="425" t="s">
        <v>938</v>
      </c>
      <c r="G31" s="307" t="s">
        <v>1309</v>
      </c>
      <c r="H31" s="307"/>
      <c r="I31" s="307"/>
      <c r="J31" s="307"/>
      <c r="K31" s="307"/>
      <c r="L31" s="307"/>
      <c r="M31" s="307"/>
      <c r="N31" s="831"/>
      <c r="O31" s="831">
        <f>Form2!L20</f>
        <v>0</v>
      </c>
      <c r="P31" s="831">
        <f>Form2!M20</f>
        <v>0</v>
      </c>
      <c r="Q31" s="1097">
        <f>N31+O31+P31</f>
        <v>0</v>
      </c>
      <c r="R31" s="304"/>
    </row>
    <row r="32" spans="1:18" ht="15" customHeight="1" x14ac:dyDescent="0.3">
      <c r="A32" s="611"/>
      <c r="B32" s="147"/>
      <c r="C32" s="147"/>
      <c r="D32" s="302"/>
      <c r="E32" s="1282"/>
      <c r="F32" s="426" t="s">
        <v>954</v>
      </c>
      <c r="G32" s="307" t="s">
        <v>927</v>
      </c>
      <c r="H32" s="307" t="s">
        <v>1478</v>
      </c>
      <c r="I32" s="307"/>
      <c r="J32" s="307"/>
      <c r="K32" s="307"/>
      <c r="L32" s="307"/>
      <c r="M32" s="307"/>
      <c r="N32" s="689"/>
      <c r="O32" s="687"/>
      <c r="P32" s="687"/>
      <c r="Q32" s="1097">
        <f>N32+O32+P32</f>
        <v>0</v>
      </c>
      <c r="R32" s="304"/>
    </row>
    <row r="33" spans="1:18" ht="15" customHeight="1" x14ac:dyDescent="0.3">
      <c r="A33" s="611"/>
      <c r="B33" s="147"/>
      <c r="C33" s="147"/>
      <c r="D33" s="302"/>
      <c r="E33" s="1282"/>
      <c r="F33" s="425" t="s">
        <v>923</v>
      </c>
      <c r="G33" s="307" t="s">
        <v>1310</v>
      </c>
      <c r="H33" s="307"/>
      <c r="I33" s="307"/>
      <c r="J33" s="307"/>
      <c r="K33" s="307"/>
      <c r="L33" s="307"/>
      <c r="M33" s="307"/>
      <c r="N33" s="831"/>
      <c r="O33" s="831">
        <f>Form2!L21</f>
        <v>0</v>
      </c>
      <c r="P33" s="831">
        <f>Form2!M21</f>
        <v>0</v>
      </c>
      <c r="Q33" s="1097">
        <f>N33+O33+P33</f>
        <v>0</v>
      </c>
      <c r="R33" s="304"/>
    </row>
    <row r="34" spans="1:18" ht="15" customHeight="1" x14ac:dyDescent="0.3">
      <c r="A34" s="611"/>
      <c r="B34" s="147"/>
      <c r="C34" s="147"/>
      <c r="D34" s="302"/>
      <c r="E34" s="1282"/>
      <c r="F34" s="426"/>
      <c r="G34" s="307" t="s">
        <v>927</v>
      </c>
      <c r="H34" s="307" t="s">
        <v>1478</v>
      </c>
      <c r="I34" s="307"/>
      <c r="J34" s="307"/>
      <c r="K34" s="307"/>
      <c r="L34" s="307"/>
      <c r="M34" s="310"/>
      <c r="N34" s="689"/>
      <c r="O34" s="686"/>
      <c r="P34" s="686"/>
      <c r="Q34" s="1097">
        <f>N34+O34+P34</f>
        <v>0</v>
      </c>
      <c r="R34" s="304"/>
    </row>
    <row r="35" spans="1:18" ht="15" hidden="1" customHeight="1" x14ac:dyDescent="0.25">
      <c r="A35" s="611"/>
      <c r="B35" s="147"/>
      <c r="C35" s="147"/>
      <c r="D35" s="302"/>
      <c r="E35" s="1282"/>
      <c r="F35" s="426"/>
      <c r="G35" s="307"/>
      <c r="H35" s="307"/>
      <c r="I35" s="307"/>
      <c r="J35" s="307"/>
      <c r="K35" s="307"/>
      <c r="L35" s="307"/>
      <c r="M35" s="310"/>
      <c r="N35" s="427"/>
      <c r="O35" s="427"/>
      <c r="P35" s="428"/>
      <c r="Q35" s="1407"/>
      <c r="R35" s="304"/>
    </row>
    <row r="36" spans="1:18" ht="15" customHeight="1" x14ac:dyDescent="0.3">
      <c r="A36" s="611"/>
      <c r="B36" s="147"/>
      <c r="C36" s="147"/>
      <c r="D36" s="302"/>
      <c r="E36" s="1283" t="s">
        <v>22</v>
      </c>
      <c r="F36" s="1096" t="s">
        <v>1479</v>
      </c>
      <c r="G36" s="1014"/>
      <c r="H36" s="1014"/>
      <c r="I36" s="1014"/>
      <c r="J36" s="1014"/>
      <c r="K36" s="1014"/>
      <c r="L36" s="1014"/>
      <c r="M36" s="1014"/>
      <c r="N36" s="1410">
        <f>N38+N41</f>
        <v>0</v>
      </c>
      <c r="O36" s="1410">
        <f>O38+O41</f>
        <v>0</v>
      </c>
      <c r="P36" s="1410">
        <f>P38+P41</f>
        <v>0</v>
      </c>
      <c r="Q36" s="1097">
        <f>N36+O36+P36</f>
        <v>0</v>
      </c>
      <c r="R36" s="304"/>
    </row>
    <row r="37" spans="1:18" ht="15" customHeight="1" x14ac:dyDescent="0.3">
      <c r="A37" s="611"/>
      <c r="B37" s="147"/>
      <c r="C37" s="147"/>
      <c r="D37" s="302"/>
      <c r="E37" s="1282"/>
      <c r="F37" s="425" t="s">
        <v>938</v>
      </c>
      <c r="G37" s="307" t="s">
        <v>1311</v>
      </c>
      <c r="H37" s="307"/>
      <c r="I37" s="307"/>
      <c r="J37" s="307"/>
      <c r="K37" s="307"/>
      <c r="L37" s="307"/>
      <c r="M37" s="307"/>
      <c r="N37" s="690">
        <f>Form2!K68</f>
        <v>0</v>
      </c>
      <c r="O37" s="690">
        <f>Form2!L68</f>
        <v>0</v>
      </c>
      <c r="P37" s="690">
        <f>Form2!M68</f>
        <v>0</v>
      </c>
      <c r="Q37" s="1097">
        <f t="shared" ref="Q37:Q43" si="2">N37+O37+P37</f>
        <v>0</v>
      </c>
      <c r="R37" s="304"/>
    </row>
    <row r="38" spans="1:18" ht="15" customHeight="1" x14ac:dyDescent="0.3">
      <c r="A38" s="611"/>
      <c r="B38" s="147"/>
      <c r="C38" s="147"/>
      <c r="D38" s="302"/>
      <c r="E38" s="1282"/>
      <c r="F38" s="309"/>
      <c r="G38" s="424" t="s">
        <v>1312</v>
      </c>
      <c r="H38" s="311" t="s">
        <v>1313</v>
      </c>
      <c r="I38" s="307"/>
      <c r="J38" s="307"/>
      <c r="K38" s="307"/>
      <c r="L38" s="307"/>
      <c r="M38" s="310"/>
      <c r="N38" s="690">
        <f>Form2!K69</f>
        <v>0</v>
      </c>
      <c r="O38" s="690">
        <f>Form2!L69</f>
        <v>0</v>
      </c>
      <c r="P38" s="690">
        <f>Form2!M69</f>
        <v>0</v>
      </c>
      <c r="Q38" s="1097">
        <f t="shared" si="2"/>
        <v>0</v>
      </c>
      <c r="R38" s="304"/>
    </row>
    <row r="39" spans="1:18" ht="15" customHeight="1" x14ac:dyDescent="0.3">
      <c r="A39" s="611"/>
      <c r="B39" s="147"/>
      <c r="C39" s="147"/>
      <c r="D39" s="302"/>
      <c r="E39" s="1282"/>
      <c r="F39" s="309"/>
      <c r="G39" s="424"/>
      <c r="H39" s="311" t="s">
        <v>938</v>
      </c>
      <c r="I39" s="307" t="s">
        <v>1480</v>
      </c>
      <c r="J39" s="307"/>
      <c r="K39" s="307"/>
      <c r="L39" s="307"/>
      <c r="M39" s="310"/>
      <c r="N39" s="686"/>
      <c r="O39" s="686"/>
      <c r="P39" s="686"/>
      <c r="Q39" s="1097">
        <f t="shared" si="2"/>
        <v>0</v>
      </c>
      <c r="R39" s="304"/>
    </row>
    <row r="40" spans="1:18" ht="15" customHeight="1" x14ac:dyDescent="0.3">
      <c r="A40" s="611"/>
      <c r="B40" s="147"/>
      <c r="C40" s="147"/>
      <c r="D40" s="302"/>
      <c r="E40" s="1282"/>
      <c r="F40" s="309"/>
      <c r="G40" s="424"/>
      <c r="H40" s="311" t="s">
        <v>923</v>
      </c>
      <c r="I40" s="307" t="s">
        <v>1481</v>
      </c>
      <c r="J40" s="307"/>
      <c r="K40" s="307"/>
      <c r="L40" s="307"/>
      <c r="M40" s="310"/>
      <c r="N40" s="686"/>
      <c r="O40" s="686"/>
      <c r="P40" s="686"/>
      <c r="Q40" s="1097">
        <f t="shared" si="2"/>
        <v>0</v>
      </c>
      <c r="R40" s="304"/>
    </row>
    <row r="41" spans="1:18" ht="15" customHeight="1" x14ac:dyDescent="0.3">
      <c r="A41" s="611"/>
      <c r="B41" s="147"/>
      <c r="C41" s="147"/>
      <c r="D41" s="302"/>
      <c r="E41" s="1282"/>
      <c r="F41" s="309"/>
      <c r="G41" s="424" t="s">
        <v>1314</v>
      </c>
      <c r="H41" s="311" t="s">
        <v>1315</v>
      </c>
      <c r="I41" s="307"/>
      <c r="J41" s="307"/>
      <c r="K41" s="307"/>
      <c r="L41" s="307"/>
      <c r="M41" s="310"/>
      <c r="N41" s="690">
        <f>Form2!K70</f>
        <v>0</v>
      </c>
      <c r="O41" s="690">
        <f>Form2!L70</f>
        <v>0</v>
      </c>
      <c r="P41" s="690">
        <f>Form2!M70</f>
        <v>0</v>
      </c>
      <c r="Q41" s="1097">
        <f t="shared" si="2"/>
        <v>0</v>
      </c>
      <c r="R41" s="304"/>
    </row>
    <row r="42" spans="1:18" ht="15" customHeight="1" x14ac:dyDescent="0.3">
      <c r="A42" s="611"/>
      <c r="B42" s="147"/>
      <c r="C42" s="147"/>
      <c r="D42" s="302"/>
      <c r="E42" s="1282"/>
      <c r="F42" s="309"/>
      <c r="G42" s="307"/>
      <c r="H42" s="312" t="s">
        <v>938</v>
      </c>
      <c r="I42" s="307" t="s">
        <v>1482</v>
      </c>
      <c r="J42" s="307"/>
      <c r="K42" s="307"/>
      <c r="L42" s="307"/>
      <c r="M42" s="310"/>
      <c r="N42" s="829"/>
      <c r="O42" s="829"/>
      <c r="P42" s="829"/>
      <c r="Q42" s="1097">
        <f t="shared" si="2"/>
        <v>0</v>
      </c>
      <c r="R42" s="304"/>
    </row>
    <row r="43" spans="1:18" ht="15" customHeight="1" x14ac:dyDescent="0.3">
      <c r="A43" s="611"/>
      <c r="B43" s="147"/>
      <c r="C43" s="147"/>
      <c r="D43" s="302"/>
      <c r="E43" s="1282"/>
      <c r="F43" s="309"/>
      <c r="G43" s="307"/>
      <c r="H43" s="312" t="s">
        <v>923</v>
      </c>
      <c r="I43" s="307" t="s">
        <v>1481</v>
      </c>
      <c r="J43" s="307"/>
      <c r="K43" s="307"/>
      <c r="L43" s="307"/>
      <c r="M43" s="310"/>
      <c r="N43" s="829"/>
      <c r="O43" s="829"/>
      <c r="P43" s="829"/>
      <c r="Q43" s="1097">
        <f t="shared" si="2"/>
        <v>0</v>
      </c>
      <c r="R43" s="304"/>
    </row>
    <row r="44" spans="1:18" ht="15" customHeight="1" x14ac:dyDescent="0.3">
      <c r="A44" s="611"/>
      <c r="B44" s="147"/>
      <c r="C44" s="147"/>
      <c r="D44" s="302"/>
      <c r="E44" s="2488" t="s">
        <v>917</v>
      </c>
      <c r="F44" s="2486"/>
      <c r="G44" s="2486"/>
      <c r="H44" s="2486"/>
      <c r="I44" s="2486"/>
      <c r="J44" s="2486"/>
      <c r="K44" s="2486"/>
      <c r="L44" s="2486"/>
      <c r="M44" s="2487"/>
      <c r="N44" s="2211" t="s">
        <v>561</v>
      </c>
      <c r="O44" s="2211" t="s">
        <v>918</v>
      </c>
      <c r="P44" s="2213" t="s">
        <v>919</v>
      </c>
      <c r="Q44" s="2228" t="s">
        <v>97</v>
      </c>
      <c r="R44" s="304"/>
    </row>
    <row r="45" spans="1:18" ht="15" customHeight="1" x14ac:dyDescent="0.3">
      <c r="A45" s="611"/>
      <c r="B45" s="147"/>
      <c r="C45" s="147"/>
      <c r="D45" s="302"/>
      <c r="E45" s="2488"/>
      <c r="F45" s="2489"/>
      <c r="G45" s="2489"/>
      <c r="H45" s="2489"/>
      <c r="I45" s="2489"/>
      <c r="J45" s="2489"/>
      <c r="K45" s="2489"/>
      <c r="L45" s="2489"/>
      <c r="M45" s="2490"/>
      <c r="N45" s="2491"/>
      <c r="O45" s="2491"/>
      <c r="P45" s="2214"/>
      <c r="Q45" s="2228"/>
      <c r="R45" s="304"/>
    </row>
    <row r="46" spans="1:18" ht="15" customHeight="1" x14ac:dyDescent="0.3">
      <c r="A46" s="611"/>
      <c r="B46" s="147"/>
      <c r="C46" s="147"/>
      <c r="D46" s="302"/>
      <c r="E46" s="1284" t="s">
        <v>23</v>
      </c>
      <c r="F46" s="1091" t="s">
        <v>1483</v>
      </c>
      <c r="G46" s="1092"/>
      <c r="H46" s="1092"/>
      <c r="I46" s="1092"/>
      <c r="J46" s="1092"/>
      <c r="K46" s="1092"/>
      <c r="L46" s="1015"/>
      <c r="M46" s="1015"/>
      <c r="N46" s="1093"/>
      <c r="O46" s="1093"/>
      <c r="P46" s="1093"/>
      <c r="Q46" s="1098"/>
      <c r="R46" s="304"/>
    </row>
    <row r="47" spans="1:18" ht="15" customHeight="1" x14ac:dyDescent="0.3">
      <c r="A47" s="611"/>
      <c r="B47" s="147"/>
      <c r="C47" s="147"/>
      <c r="D47" s="302"/>
      <c r="E47" s="1285"/>
      <c r="F47" s="2483" t="s">
        <v>1832</v>
      </c>
      <c r="G47" s="2484"/>
      <c r="H47" s="2484"/>
      <c r="I47" s="2484"/>
      <c r="J47" s="2484"/>
      <c r="K47" s="2484"/>
      <c r="L47" s="2484"/>
      <c r="M47" s="2485"/>
      <c r="N47" s="829"/>
      <c r="O47" s="829"/>
      <c r="P47" s="829"/>
      <c r="Q47" s="1408"/>
      <c r="R47" s="304"/>
    </row>
    <row r="48" spans="1:18" ht="15" customHeight="1" x14ac:dyDescent="0.3">
      <c r="A48" s="611"/>
      <c r="B48" s="147"/>
      <c r="C48" s="147"/>
      <c r="D48" s="302"/>
      <c r="E48" s="1285"/>
      <c r="F48" s="429" t="s">
        <v>938</v>
      </c>
      <c r="G48" s="2097" t="s">
        <v>2541</v>
      </c>
      <c r="H48" s="307"/>
      <c r="I48" s="307"/>
      <c r="J48" s="127"/>
      <c r="K48" s="307"/>
      <c r="L48" s="307"/>
      <c r="M48" s="307"/>
      <c r="N48" s="829"/>
      <c r="O48" s="829"/>
      <c r="P48" s="829"/>
      <c r="Q48" s="1409"/>
      <c r="R48" s="304"/>
    </row>
    <row r="49" spans="1:18" ht="15" customHeight="1" x14ac:dyDescent="0.3">
      <c r="A49" s="611"/>
      <c r="B49" s="147"/>
      <c r="C49" s="147"/>
      <c r="D49" s="302"/>
      <c r="E49" s="1285"/>
      <c r="F49" s="429"/>
      <c r="G49" s="307" t="s">
        <v>1830</v>
      </c>
      <c r="H49" s="307"/>
      <c r="I49" s="307"/>
      <c r="J49" s="127"/>
      <c r="K49" s="307"/>
      <c r="L49" s="307"/>
      <c r="M49" s="307"/>
      <c r="N49" s="830">
        <f>'Form 1'!K38</f>
        <v>0</v>
      </c>
      <c r="O49" s="830">
        <f>'Form 1'!L38</f>
        <v>0</v>
      </c>
      <c r="P49" s="830">
        <f>'Form 1'!M38</f>
        <v>0</v>
      </c>
      <c r="Q49" s="1097">
        <f>N49+O49+P49</f>
        <v>0</v>
      </c>
      <c r="R49" s="304"/>
    </row>
    <row r="50" spans="1:18" ht="15" customHeight="1" x14ac:dyDescent="0.3">
      <c r="A50" s="611"/>
      <c r="B50" s="147"/>
      <c r="C50" s="147"/>
      <c r="D50" s="302"/>
      <c r="E50" s="1285"/>
      <c r="F50" s="429"/>
      <c r="G50" s="307"/>
      <c r="H50" s="308" t="s">
        <v>1473</v>
      </c>
      <c r="I50" s="307"/>
      <c r="J50" s="127"/>
      <c r="K50" s="307"/>
      <c r="L50" s="307"/>
      <c r="M50" s="307"/>
      <c r="N50" s="829"/>
      <c r="O50" s="829"/>
      <c r="P50" s="829"/>
      <c r="Q50" s="1097">
        <f>N50+O50+P50</f>
        <v>0</v>
      </c>
      <c r="R50" s="304"/>
    </row>
    <row r="51" spans="1:18" ht="15" customHeight="1" x14ac:dyDescent="0.3">
      <c r="A51" s="611"/>
      <c r="B51" s="147"/>
      <c r="C51" s="147"/>
      <c r="D51" s="302"/>
      <c r="E51" s="1285"/>
      <c r="F51" s="312" t="s">
        <v>923</v>
      </c>
      <c r="G51" s="307" t="s">
        <v>1476</v>
      </c>
      <c r="H51" s="307"/>
      <c r="I51" s="307"/>
      <c r="J51" s="307"/>
      <c r="K51" s="307"/>
      <c r="L51" s="307"/>
      <c r="M51" s="307"/>
      <c r="N51" s="829"/>
      <c r="O51" s="829"/>
      <c r="P51" s="829"/>
      <c r="Q51" s="1097"/>
      <c r="R51" s="304"/>
    </row>
    <row r="52" spans="1:18" ht="15" customHeight="1" x14ac:dyDescent="0.3">
      <c r="A52" s="611"/>
      <c r="B52" s="147"/>
      <c r="C52" s="147"/>
      <c r="D52" s="302"/>
      <c r="E52" s="1285"/>
      <c r="F52" s="312"/>
      <c r="G52" s="307" t="s">
        <v>1830</v>
      </c>
      <c r="H52" s="307"/>
      <c r="I52" s="307"/>
      <c r="J52" s="307"/>
      <c r="K52" s="307"/>
      <c r="L52" s="307"/>
      <c r="M52" s="307"/>
      <c r="N52" s="833">
        <f>'Form 1'!K42</f>
        <v>0</v>
      </c>
      <c r="O52" s="833">
        <f>'Form 1'!L42</f>
        <v>0</v>
      </c>
      <c r="P52" s="833">
        <f>'Form 1'!M42</f>
        <v>0</v>
      </c>
      <c r="Q52" s="1097">
        <f>N52+O52+P52</f>
        <v>0</v>
      </c>
      <c r="R52" s="304"/>
    </row>
    <row r="53" spans="1:18" ht="15" customHeight="1" x14ac:dyDescent="0.3">
      <c r="A53" s="611"/>
      <c r="B53" s="147"/>
      <c r="C53" s="147"/>
      <c r="D53" s="302"/>
      <c r="E53" s="1286"/>
      <c r="F53" s="312"/>
      <c r="G53" s="307"/>
      <c r="H53" s="308" t="s">
        <v>1473</v>
      </c>
      <c r="I53" s="307"/>
      <c r="J53" s="307"/>
      <c r="K53" s="307"/>
      <c r="L53" s="307"/>
      <c r="M53" s="307"/>
      <c r="N53" s="829"/>
      <c r="O53" s="829"/>
      <c r="P53" s="829"/>
      <c r="Q53" s="1097">
        <f>N53+O53+P53</f>
        <v>0</v>
      </c>
      <c r="R53" s="304"/>
    </row>
    <row r="54" spans="1:18" ht="15" customHeight="1" thickBot="1" x14ac:dyDescent="0.35">
      <c r="A54" s="612"/>
      <c r="B54" s="613"/>
      <c r="C54" s="613"/>
      <c r="D54" s="314"/>
      <c r="E54" s="314"/>
      <c r="F54" s="314"/>
      <c r="G54" s="314"/>
      <c r="H54" s="314"/>
      <c r="I54" s="314"/>
      <c r="J54" s="314"/>
      <c r="K54" s="314"/>
      <c r="L54" s="314"/>
      <c r="M54" s="314"/>
      <c r="N54" s="314"/>
      <c r="O54" s="314"/>
      <c r="P54" s="314"/>
      <c r="Q54" s="314"/>
      <c r="R54" s="828"/>
    </row>
    <row r="55" spans="1:18" ht="15" customHeight="1" x14ac:dyDescent="0.3"/>
  </sheetData>
  <sheetProtection password="C4B6" sheet="1" selectLockedCells="1"/>
  <mergeCells count="13">
    <mergeCell ref="P11:P12"/>
    <mergeCell ref="Q11:Q12"/>
    <mergeCell ref="E44:M45"/>
    <mergeCell ref="N44:N45"/>
    <mergeCell ref="O44:O45"/>
    <mergeCell ref="P44:P45"/>
    <mergeCell ref="Q44:Q45"/>
    <mergeCell ref="H7:O8"/>
    <mergeCell ref="F14:M14"/>
    <mergeCell ref="F47:M47"/>
    <mergeCell ref="E11:M12"/>
    <mergeCell ref="N11:N12"/>
    <mergeCell ref="O11:O12"/>
  </mergeCells>
  <dataValidations count="5">
    <dataValidation type="whole" operator="lessThanOrEqual" allowBlank="1" showInputMessage="1" showErrorMessage="1" errorTitle="Error Message" error="The of which category must be less than Total Loans" sqref="N28:P28">
      <formula1>N27</formula1>
    </dataValidation>
    <dataValidation type="decimal" operator="lessThan" allowBlank="1" showInputMessage="1" showErrorMessage="1" errorTitle="Error Message" error="The Of which category must be less thanTotal Loans" sqref="O29">
      <formula1>O25</formula1>
    </dataValidation>
    <dataValidation type="decimal" operator="lessThan" allowBlank="1" showInputMessage="1" showErrorMessage="1" errorTitle="Error Message" error="The of which category must be less than Total Loans" sqref="N29">
      <formula1>N25</formula1>
    </dataValidation>
    <dataValidation type="whole" operator="lessThanOrEqual" allowBlank="1" showInputMessage="1" showErrorMessage="1" sqref="N17:P17 N19:P19 N21:P21 N24:P24 N26:P26 O32:P32 O34:P34 N39:P39 N42:P42 N50:P50 N53:P53">
      <formula1>N16</formula1>
    </dataValidation>
    <dataValidation type="whole" operator="lessThanOrEqual" allowBlank="1" showInputMessage="1" showErrorMessage="1" sqref="N40:P40 N43:P43">
      <formula1>N38</formula1>
    </dataValidation>
  </dataValidations>
  <pageMargins left="0.7" right="0.7" top="1" bottom="1" header="0.3" footer="0.3"/>
  <pageSetup scale="77" fitToHeight="0"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R63"/>
  <sheetViews>
    <sheetView zoomScaleNormal="100" workbookViewId="0">
      <selection activeCell="I8" sqref="I8"/>
    </sheetView>
  </sheetViews>
  <sheetFormatPr defaultColWidth="9.33203125" defaultRowHeight="13.2" x14ac:dyDescent="0.25"/>
  <cols>
    <col min="1" max="1" width="2.6640625" style="7" customWidth="1"/>
    <col min="2" max="2" width="5.6640625" style="7" customWidth="1"/>
    <col min="3" max="3" width="40.6640625" style="7" customWidth="1"/>
    <col min="4" max="12" width="15.6640625" style="7" customWidth="1"/>
    <col min="13" max="13" width="2.6640625" style="7" customWidth="1"/>
    <col min="14" max="14" width="9.33203125" style="7" customWidth="1"/>
    <col min="15" max="15" width="14.5546875" style="7" customWidth="1"/>
    <col min="16" max="16" width="9.33203125" style="7" customWidth="1"/>
    <col min="17" max="19" width="9.33203125" style="7"/>
    <col min="20" max="20" width="18.33203125" style="7" customWidth="1"/>
    <col min="21" max="16384" width="9.33203125" style="7"/>
  </cols>
  <sheetData>
    <row r="1" spans="1:18" ht="30" customHeight="1" x14ac:dyDescent="0.2">
      <c r="A1" s="302"/>
      <c r="B1" s="2516" t="s">
        <v>53</v>
      </c>
      <c r="C1" s="2516"/>
      <c r="D1" s="2516"/>
      <c r="E1" s="2516"/>
      <c r="F1" s="2516"/>
      <c r="G1" s="2516"/>
      <c r="H1" s="740"/>
      <c r="I1" s="126"/>
      <c r="J1" s="126"/>
      <c r="K1" s="124"/>
      <c r="L1" s="124"/>
      <c r="M1" s="304"/>
    </row>
    <row r="2" spans="1:18" ht="15" customHeight="1" x14ac:dyDescent="0.25">
      <c r="A2" s="739"/>
      <c r="B2" s="738"/>
      <c r="C2" s="738"/>
      <c r="D2" s="738"/>
      <c r="E2" s="738"/>
      <c r="F2" s="2193" t="s">
        <v>52</v>
      </c>
      <c r="G2" s="2193"/>
      <c r="H2" s="2193"/>
      <c r="I2" s="124"/>
      <c r="J2" s="124"/>
      <c r="K2" s="124"/>
      <c r="L2" s="124"/>
      <c r="M2" s="304"/>
    </row>
    <row r="3" spans="1:18" ht="15" customHeight="1" x14ac:dyDescent="0.25">
      <c r="A3" s="302"/>
      <c r="B3" s="124"/>
      <c r="C3" s="124"/>
      <c r="D3" s="124"/>
      <c r="E3" s="124"/>
      <c r="F3" s="2517"/>
      <c r="G3" s="2517"/>
      <c r="H3" s="2517"/>
      <c r="I3" s="124"/>
      <c r="J3" s="124"/>
      <c r="K3" s="124"/>
      <c r="L3" s="126"/>
      <c r="M3" s="304"/>
    </row>
    <row r="4" spans="1:18" ht="15" customHeight="1" x14ac:dyDescent="0.25">
      <c r="A4" s="302"/>
      <c r="B4" s="2494" t="s">
        <v>2218</v>
      </c>
      <c r="C4" s="2495"/>
      <c r="D4" s="2495"/>
      <c r="E4" s="2495"/>
      <c r="F4" s="2495"/>
      <c r="G4" s="2495"/>
      <c r="H4" s="2495"/>
      <c r="I4" s="2495"/>
      <c r="J4" s="2495"/>
      <c r="K4" s="2495"/>
      <c r="L4" s="2496"/>
      <c r="M4" s="304"/>
      <c r="R4" s="31"/>
    </row>
    <row r="5" spans="1:18" ht="15" customHeight="1" x14ac:dyDescent="0.25">
      <c r="A5" s="302"/>
      <c r="B5" s="2497"/>
      <c r="C5" s="2498"/>
      <c r="D5" s="2498"/>
      <c r="E5" s="2498"/>
      <c r="F5" s="2498"/>
      <c r="G5" s="2498"/>
      <c r="H5" s="2498"/>
      <c r="I5" s="2498"/>
      <c r="J5" s="2498"/>
      <c r="K5" s="2498"/>
      <c r="L5" s="2499"/>
      <c r="M5" s="737"/>
    </row>
    <row r="6" spans="1:18" ht="15" customHeight="1" x14ac:dyDescent="0.25">
      <c r="A6" s="302"/>
      <c r="B6" s="1287"/>
      <c r="C6" s="2500" t="s">
        <v>2066</v>
      </c>
      <c r="D6" s="2502" t="s">
        <v>18</v>
      </c>
      <c r="E6" s="2504" t="s">
        <v>54</v>
      </c>
      <c r="F6" s="2502" t="s">
        <v>49</v>
      </c>
      <c r="G6" s="2504" t="s">
        <v>55</v>
      </c>
      <c r="H6" s="2502" t="s">
        <v>56</v>
      </c>
      <c r="I6" s="2506" t="s">
        <v>2270</v>
      </c>
      <c r="J6" s="2504" t="s">
        <v>57</v>
      </c>
      <c r="K6" s="2502" t="s">
        <v>1802</v>
      </c>
      <c r="L6" s="2502" t="s">
        <v>19</v>
      </c>
      <c r="M6" s="304"/>
    </row>
    <row r="7" spans="1:18" ht="15" customHeight="1" x14ac:dyDescent="0.25">
      <c r="A7" s="302"/>
      <c r="B7" s="1288"/>
      <c r="C7" s="2501"/>
      <c r="D7" s="2503"/>
      <c r="E7" s="2505"/>
      <c r="F7" s="2503"/>
      <c r="G7" s="2505"/>
      <c r="H7" s="2503"/>
      <c r="I7" s="2503"/>
      <c r="J7" s="2505"/>
      <c r="K7" s="2503"/>
      <c r="L7" s="2503"/>
      <c r="M7" s="304"/>
    </row>
    <row r="8" spans="1:18" ht="19.95" customHeight="1" x14ac:dyDescent="0.2">
      <c r="A8" s="302"/>
      <c r="B8" s="1289" t="s">
        <v>20</v>
      </c>
      <c r="C8" s="746"/>
      <c r="D8" s="29"/>
      <c r="E8" s="747"/>
      <c r="F8" s="29"/>
      <c r="G8" s="1102"/>
      <c r="H8" s="1102"/>
      <c r="I8" s="730"/>
      <c r="J8" s="744"/>
      <c r="K8" s="744"/>
      <c r="L8" s="118"/>
      <c r="M8" s="304"/>
    </row>
    <row r="9" spans="1:18" ht="19.95" customHeight="1" x14ac:dyDescent="0.2">
      <c r="A9" s="302"/>
      <c r="B9" s="1289" t="s">
        <v>21</v>
      </c>
      <c r="C9" s="746"/>
      <c r="D9" s="29"/>
      <c r="E9" s="747"/>
      <c r="F9" s="29"/>
      <c r="G9" s="1102"/>
      <c r="H9" s="1102"/>
      <c r="I9" s="730"/>
      <c r="J9" s="744"/>
      <c r="K9" s="744"/>
      <c r="L9" s="118"/>
      <c r="M9" s="304"/>
    </row>
    <row r="10" spans="1:18" ht="19.95" customHeight="1" x14ac:dyDescent="0.2">
      <c r="A10" s="302"/>
      <c r="B10" s="1289" t="s">
        <v>22</v>
      </c>
      <c r="C10" s="746"/>
      <c r="D10" s="29"/>
      <c r="E10" s="747"/>
      <c r="F10" s="29"/>
      <c r="G10" s="1102"/>
      <c r="H10" s="1102"/>
      <c r="I10" s="730"/>
      <c r="J10" s="744"/>
      <c r="K10" s="744"/>
      <c r="L10" s="118"/>
      <c r="M10" s="304"/>
    </row>
    <row r="11" spans="1:18" ht="19.95" customHeight="1" x14ac:dyDescent="0.2">
      <c r="A11" s="302"/>
      <c r="B11" s="1289" t="s">
        <v>23</v>
      </c>
      <c r="C11" s="746"/>
      <c r="D11" s="29"/>
      <c r="E11" s="747"/>
      <c r="F11" s="29"/>
      <c r="G11" s="1102"/>
      <c r="H11" s="1102"/>
      <c r="I11" s="730"/>
      <c r="J11" s="744"/>
      <c r="K11" s="744"/>
      <c r="L11" s="118"/>
      <c r="M11" s="304"/>
    </row>
    <row r="12" spans="1:18" ht="19.95" customHeight="1" x14ac:dyDescent="0.2">
      <c r="A12" s="302"/>
      <c r="B12" s="1289" t="s">
        <v>24</v>
      </c>
      <c r="C12" s="746"/>
      <c r="D12" s="29"/>
      <c r="E12" s="747"/>
      <c r="F12" s="29"/>
      <c r="G12" s="1102"/>
      <c r="H12" s="1102"/>
      <c r="I12" s="730"/>
      <c r="J12" s="744"/>
      <c r="K12" s="730"/>
      <c r="L12" s="118"/>
      <c r="M12" s="304"/>
    </row>
    <row r="13" spans="1:18" ht="19.95" customHeight="1" x14ac:dyDescent="0.2">
      <c r="A13" s="302"/>
      <c r="B13" s="1289" t="s">
        <v>25</v>
      </c>
      <c r="C13" s="746"/>
      <c r="D13" s="29"/>
      <c r="E13" s="747"/>
      <c r="F13" s="29"/>
      <c r="G13" s="1102"/>
      <c r="H13" s="1102"/>
      <c r="I13" s="730"/>
      <c r="J13" s="744"/>
      <c r="K13" s="730"/>
      <c r="L13" s="118"/>
      <c r="M13" s="304"/>
    </row>
    <row r="14" spans="1:18" ht="19.95" customHeight="1" x14ac:dyDescent="0.2">
      <c r="A14" s="302"/>
      <c r="B14" s="1289" t="s">
        <v>26</v>
      </c>
      <c r="C14" s="746"/>
      <c r="D14" s="29"/>
      <c r="E14" s="747"/>
      <c r="F14" s="29"/>
      <c r="G14" s="1102"/>
      <c r="H14" s="1102"/>
      <c r="I14" s="730"/>
      <c r="J14" s="744"/>
      <c r="K14" s="730"/>
      <c r="L14" s="118"/>
      <c r="M14" s="304"/>
    </row>
    <row r="15" spans="1:18" ht="19.95" customHeight="1" x14ac:dyDescent="0.2">
      <c r="A15" s="302"/>
      <c r="B15" s="1289" t="s">
        <v>27</v>
      </c>
      <c r="C15" s="746"/>
      <c r="D15" s="29"/>
      <c r="E15" s="747"/>
      <c r="F15" s="29"/>
      <c r="G15" s="1102"/>
      <c r="H15" s="1102"/>
      <c r="I15" s="730"/>
      <c r="J15" s="744"/>
      <c r="K15" s="730"/>
      <c r="L15" s="118"/>
      <c r="M15" s="304"/>
    </row>
    <row r="16" spans="1:18" ht="19.95" customHeight="1" x14ac:dyDescent="0.2">
      <c r="A16" s="302"/>
      <c r="B16" s="1289" t="s">
        <v>28</v>
      </c>
      <c r="C16" s="746"/>
      <c r="D16" s="29"/>
      <c r="E16" s="747"/>
      <c r="F16" s="29"/>
      <c r="G16" s="1102"/>
      <c r="H16" s="1102"/>
      <c r="I16" s="730"/>
      <c r="J16" s="730"/>
      <c r="K16" s="730"/>
      <c r="L16" s="118"/>
      <c r="M16" s="304"/>
    </row>
    <row r="17" spans="1:13" ht="19.95" customHeight="1" x14ac:dyDescent="0.2">
      <c r="A17" s="302"/>
      <c r="B17" s="1289" t="s">
        <v>29</v>
      </c>
      <c r="C17" s="746"/>
      <c r="D17" s="29"/>
      <c r="E17" s="747"/>
      <c r="F17" s="29"/>
      <c r="G17" s="1102"/>
      <c r="H17" s="1102"/>
      <c r="I17" s="730"/>
      <c r="J17" s="730"/>
      <c r="K17" s="730"/>
      <c r="L17" s="118"/>
      <c r="M17" s="304"/>
    </row>
    <row r="18" spans="1:13" ht="19.95" customHeight="1" x14ac:dyDescent="0.2">
      <c r="A18" s="302"/>
      <c r="B18" s="1289" t="s">
        <v>58</v>
      </c>
      <c r="C18" s="746"/>
      <c r="D18" s="29"/>
      <c r="E18" s="747"/>
      <c r="F18" s="29"/>
      <c r="G18" s="1102"/>
      <c r="H18" s="1102"/>
      <c r="I18" s="730"/>
      <c r="J18" s="730"/>
      <c r="K18" s="730"/>
      <c r="L18" s="118"/>
      <c r="M18" s="304"/>
    </row>
    <row r="19" spans="1:13" ht="19.95" customHeight="1" x14ac:dyDescent="0.25">
      <c r="A19" s="302"/>
      <c r="B19" s="1289" t="s">
        <v>59</v>
      </c>
      <c r="C19" s="746"/>
      <c r="D19" s="29"/>
      <c r="E19" s="747"/>
      <c r="F19" s="29"/>
      <c r="G19" s="1102"/>
      <c r="H19" s="1102"/>
      <c r="I19" s="730"/>
      <c r="J19" s="730"/>
      <c r="K19" s="730"/>
      <c r="L19" s="118"/>
      <c r="M19" s="304"/>
    </row>
    <row r="20" spans="1:13" ht="19.95" customHeight="1" x14ac:dyDescent="0.25">
      <c r="A20" s="302"/>
      <c r="B20" s="1289" t="s">
        <v>60</v>
      </c>
      <c r="C20" s="746"/>
      <c r="D20" s="29"/>
      <c r="E20" s="747"/>
      <c r="F20" s="29"/>
      <c r="G20" s="1102"/>
      <c r="H20" s="1102"/>
      <c r="I20" s="730"/>
      <c r="J20" s="730"/>
      <c r="K20" s="730"/>
      <c r="L20" s="118"/>
      <c r="M20" s="304"/>
    </row>
    <row r="21" spans="1:13" ht="19.95" customHeight="1" x14ac:dyDescent="0.25">
      <c r="A21" s="302"/>
      <c r="B21" s="1289" t="s">
        <v>61</v>
      </c>
      <c r="C21" s="746"/>
      <c r="D21" s="29"/>
      <c r="E21" s="747"/>
      <c r="F21" s="29"/>
      <c r="G21" s="1102"/>
      <c r="H21" s="1102"/>
      <c r="I21" s="730"/>
      <c r="J21" s="730"/>
      <c r="K21" s="730"/>
      <c r="L21" s="118"/>
      <c r="M21" s="304"/>
    </row>
    <row r="22" spans="1:13" ht="19.95" customHeight="1" x14ac:dyDescent="0.25">
      <c r="A22" s="302"/>
      <c r="B22" s="1289" t="s">
        <v>62</v>
      </c>
      <c r="C22" s="746"/>
      <c r="D22" s="29"/>
      <c r="E22" s="747"/>
      <c r="F22" s="29"/>
      <c r="G22" s="1102"/>
      <c r="H22" s="1102"/>
      <c r="I22" s="731"/>
      <c r="J22" s="730"/>
      <c r="K22" s="730"/>
      <c r="L22" s="118"/>
      <c r="M22" s="304"/>
    </row>
    <row r="23" spans="1:13" ht="19.95" customHeight="1" x14ac:dyDescent="0.25">
      <c r="A23" s="302"/>
      <c r="B23" s="1289" t="s">
        <v>63</v>
      </c>
      <c r="C23" s="746"/>
      <c r="D23" s="29"/>
      <c r="E23" s="747"/>
      <c r="F23" s="29"/>
      <c r="G23" s="1102"/>
      <c r="H23" s="1103"/>
      <c r="I23" s="744"/>
      <c r="J23" s="730"/>
      <c r="K23" s="730"/>
      <c r="L23" s="118"/>
      <c r="M23" s="304"/>
    </row>
    <row r="24" spans="1:13" ht="19.95" customHeight="1" x14ac:dyDescent="0.25">
      <c r="A24" s="302"/>
      <c r="B24" s="1289" t="s">
        <v>64</v>
      </c>
      <c r="C24" s="746"/>
      <c r="D24" s="29"/>
      <c r="E24" s="747"/>
      <c r="F24" s="29"/>
      <c r="G24" s="1102"/>
      <c r="H24" s="1103"/>
      <c r="I24" s="744"/>
      <c r="J24" s="731"/>
      <c r="K24" s="730"/>
      <c r="L24" s="118"/>
      <c r="M24" s="304"/>
    </row>
    <row r="25" spans="1:13" ht="19.95" customHeight="1" x14ac:dyDescent="0.25">
      <c r="A25" s="302"/>
      <c r="B25" s="1289" t="s">
        <v>65</v>
      </c>
      <c r="C25" s="746"/>
      <c r="D25" s="29"/>
      <c r="E25" s="747"/>
      <c r="F25" s="29"/>
      <c r="G25" s="1102"/>
      <c r="H25" s="1103"/>
      <c r="I25" s="744"/>
      <c r="J25" s="744"/>
      <c r="K25" s="730"/>
      <c r="L25" s="118"/>
      <c r="M25" s="304"/>
    </row>
    <row r="26" spans="1:13" ht="19.95" customHeight="1" x14ac:dyDescent="0.25">
      <c r="A26" s="302"/>
      <c r="B26" s="1289" t="s">
        <v>66</v>
      </c>
      <c r="C26" s="746"/>
      <c r="D26" s="29"/>
      <c r="E26" s="747"/>
      <c r="F26" s="29"/>
      <c r="G26" s="1102"/>
      <c r="H26" s="1103"/>
      <c r="I26" s="744"/>
      <c r="J26" s="744"/>
      <c r="K26" s="730"/>
      <c r="L26" s="118"/>
      <c r="M26" s="304"/>
    </row>
    <row r="27" spans="1:13" ht="19.95" customHeight="1" x14ac:dyDescent="0.25">
      <c r="A27" s="302"/>
      <c r="B27" s="1289" t="s">
        <v>67</v>
      </c>
      <c r="C27" s="746"/>
      <c r="D27" s="29"/>
      <c r="E27" s="747"/>
      <c r="F27" s="29"/>
      <c r="G27" s="1102"/>
      <c r="H27" s="1104"/>
      <c r="I27" s="744"/>
      <c r="J27" s="745"/>
      <c r="K27" s="731"/>
      <c r="L27" s="118"/>
      <c r="M27" s="304"/>
    </row>
    <row r="28" spans="1:13" ht="15" customHeight="1" x14ac:dyDescent="0.25">
      <c r="A28" s="302"/>
      <c r="B28" s="1290"/>
      <c r="C28" s="2524" t="s">
        <v>30</v>
      </c>
      <c r="D28" s="2526"/>
      <c r="E28" s="2528"/>
      <c r="F28" s="2530"/>
      <c r="G28" s="2518">
        <f>SUM(G8:G27)</f>
        <v>0</v>
      </c>
      <c r="H28" s="2518">
        <f>SUM(H8:H27)</f>
        <v>0</v>
      </c>
      <c r="I28" s="2522"/>
      <c r="J28" s="2520">
        <f>SUM(J8:J27)</f>
        <v>0</v>
      </c>
      <c r="K28" s="2520">
        <f>SUM(K8:K27)</f>
        <v>0</v>
      </c>
      <c r="L28" s="2507"/>
      <c r="M28" s="304"/>
    </row>
    <row r="29" spans="1:13" ht="15" customHeight="1" x14ac:dyDescent="0.25">
      <c r="A29" s="302"/>
      <c r="B29" s="1291"/>
      <c r="C29" s="2525"/>
      <c r="D29" s="2527"/>
      <c r="E29" s="2529"/>
      <c r="F29" s="2531"/>
      <c r="G29" s="2519"/>
      <c r="H29" s="2519"/>
      <c r="I29" s="2523"/>
      <c r="J29" s="2521"/>
      <c r="K29" s="2521"/>
      <c r="L29" s="2508"/>
      <c r="M29" s="304"/>
    </row>
    <row r="30" spans="1:13" ht="15" customHeight="1" x14ac:dyDescent="0.25">
      <c r="A30" s="302"/>
      <c r="B30" s="124"/>
      <c r="C30" s="124"/>
      <c r="D30" s="124"/>
      <c r="E30" s="124"/>
      <c r="F30" s="124"/>
      <c r="G30" s="124"/>
      <c r="H30" s="124"/>
      <c r="I30" s="124"/>
      <c r="J30" s="124"/>
      <c r="K30" s="124"/>
      <c r="L30" s="124"/>
      <c r="M30" s="304"/>
    </row>
    <row r="31" spans="1:13" ht="15" hidden="1" customHeight="1" x14ac:dyDescent="0.2">
      <c r="A31" s="302"/>
      <c r="B31" s="124"/>
      <c r="C31" s="124"/>
      <c r="D31" s="124"/>
      <c r="E31" s="124"/>
      <c r="F31" s="124"/>
      <c r="G31" s="124"/>
      <c r="H31" s="124"/>
      <c r="I31" s="124"/>
      <c r="J31" s="124"/>
      <c r="K31" s="124"/>
      <c r="L31" s="124"/>
      <c r="M31" s="304"/>
    </row>
    <row r="32" spans="1:13" ht="15" hidden="1" customHeight="1" x14ac:dyDescent="0.2">
      <c r="A32" s="302"/>
      <c r="B32" s="124"/>
      <c r="C32" s="124"/>
      <c r="D32" s="124"/>
      <c r="E32" s="124"/>
      <c r="F32" s="124"/>
      <c r="G32" s="124"/>
      <c r="H32" s="124"/>
      <c r="I32" s="124"/>
      <c r="J32" s="124"/>
      <c r="K32" s="124"/>
      <c r="L32" s="124"/>
      <c r="M32" s="304"/>
    </row>
    <row r="33" spans="1:13" ht="15" customHeight="1" x14ac:dyDescent="0.25">
      <c r="A33" s="302"/>
      <c r="B33" s="124"/>
      <c r="C33" s="124"/>
      <c r="D33" s="124"/>
      <c r="E33" s="124"/>
      <c r="F33" s="124"/>
      <c r="G33" s="124"/>
      <c r="H33" s="124"/>
      <c r="I33" s="124"/>
      <c r="J33" s="124"/>
      <c r="K33" s="124"/>
      <c r="L33" s="124"/>
      <c r="M33" s="304"/>
    </row>
    <row r="34" spans="1:13" ht="15" customHeight="1" x14ac:dyDescent="0.25">
      <c r="A34" s="302"/>
      <c r="B34" s="2509" t="s">
        <v>2219</v>
      </c>
      <c r="C34" s="2510"/>
      <c r="D34" s="2510"/>
      <c r="E34" s="2510"/>
      <c r="F34" s="2511"/>
      <c r="G34" s="124"/>
      <c r="H34" s="124"/>
      <c r="I34" s="124"/>
      <c r="J34" s="124"/>
      <c r="K34" s="124"/>
      <c r="L34" s="124"/>
      <c r="M34" s="304"/>
    </row>
    <row r="35" spans="1:13" ht="15" customHeight="1" x14ac:dyDescent="0.25">
      <c r="A35" s="302"/>
      <c r="B35" s="2512"/>
      <c r="C35" s="2513"/>
      <c r="D35" s="2513"/>
      <c r="E35" s="2513"/>
      <c r="F35" s="2514"/>
      <c r="G35" s="124"/>
      <c r="H35" s="124"/>
      <c r="I35" s="124"/>
      <c r="J35" s="124"/>
      <c r="K35" s="124"/>
      <c r="L35" s="124"/>
      <c r="M35" s="304"/>
    </row>
    <row r="36" spans="1:13" ht="15" customHeight="1" x14ac:dyDescent="0.25">
      <c r="A36" s="302"/>
      <c r="B36" s="1292"/>
      <c r="C36" s="2500" t="s">
        <v>68</v>
      </c>
      <c r="D36" s="2506" t="s">
        <v>69</v>
      </c>
      <c r="E36" s="2506" t="s">
        <v>70</v>
      </c>
      <c r="F36" s="2506" t="s">
        <v>71</v>
      </c>
      <c r="G36" s="124"/>
      <c r="H36" s="124"/>
      <c r="I36" s="124"/>
      <c r="J36" s="124"/>
      <c r="K36" s="124"/>
      <c r="L36" s="124"/>
      <c r="M36" s="304"/>
    </row>
    <row r="37" spans="1:13" ht="15" customHeight="1" x14ac:dyDescent="0.25">
      <c r="A37" s="302"/>
      <c r="B37" s="1293"/>
      <c r="C37" s="2515"/>
      <c r="D37" s="2502"/>
      <c r="E37" s="2502"/>
      <c r="F37" s="2502"/>
      <c r="G37" s="124"/>
      <c r="H37" s="124"/>
      <c r="I37" s="124"/>
      <c r="J37" s="124"/>
      <c r="K37" s="124"/>
      <c r="L37" s="124"/>
      <c r="M37" s="304"/>
    </row>
    <row r="38" spans="1:13" ht="15" customHeight="1" x14ac:dyDescent="0.25">
      <c r="A38" s="302"/>
      <c r="B38" s="1293"/>
      <c r="C38" s="2501"/>
      <c r="D38" s="2503"/>
      <c r="E38" s="2503"/>
      <c r="F38" s="2503"/>
      <c r="G38" s="124"/>
      <c r="H38" s="124"/>
      <c r="I38" s="124"/>
      <c r="J38" s="124"/>
      <c r="K38" s="124"/>
      <c r="L38" s="124"/>
      <c r="M38" s="304"/>
    </row>
    <row r="39" spans="1:13" ht="15" customHeight="1" x14ac:dyDescent="0.25">
      <c r="A39" s="302"/>
      <c r="B39" s="1294" t="s">
        <v>72</v>
      </c>
      <c r="C39" s="32" t="s">
        <v>73</v>
      </c>
      <c r="D39" s="741" t="str">
        <f>IF(COUNTA(D40:D42)=0,"",SUM(D40:D42))</f>
        <v/>
      </c>
      <c r="E39" s="741" t="str">
        <f>IF(COUNTA(E40:E42)=0,"",SUM(E40:E42))</f>
        <v/>
      </c>
      <c r="F39" s="741">
        <f>IF(COUNTA(F40:F42)=0,"",SUM(F40:F42))</f>
        <v>0</v>
      </c>
      <c r="G39" s="124"/>
      <c r="H39" s="124"/>
      <c r="I39" s="124"/>
      <c r="J39" s="124"/>
      <c r="K39" s="124"/>
      <c r="L39" s="124"/>
      <c r="M39" s="304"/>
    </row>
    <row r="40" spans="1:13" ht="15" customHeight="1" x14ac:dyDescent="0.25">
      <c r="A40" s="302"/>
      <c r="B40" s="1294" t="s">
        <v>74</v>
      </c>
      <c r="C40" s="33" t="s">
        <v>75</v>
      </c>
      <c r="D40" s="1411"/>
      <c r="E40" s="1411"/>
      <c r="F40" s="1412" t="str">
        <f>IF(COUNTA(D40:E40)=0,"0",E40-D40)</f>
        <v>0</v>
      </c>
      <c r="G40" s="124"/>
      <c r="H40" s="124"/>
      <c r="I40" s="124"/>
      <c r="J40" s="124"/>
      <c r="K40" s="124"/>
      <c r="L40" s="124"/>
      <c r="M40" s="304"/>
    </row>
    <row r="41" spans="1:13" ht="15" customHeight="1" x14ac:dyDescent="0.25">
      <c r="A41" s="302"/>
      <c r="B41" s="1294" t="s">
        <v>76</v>
      </c>
      <c r="C41" s="33" t="s">
        <v>77</v>
      </c>
      <c r="D41" s="1411"/>
      <c r="E41" s="1411"/>
      <c r="F41" s="1412" t="str">
        <f>IF(COUNTA(D41:E41)=0,"0",E41-D41)</f>
        <v>0</v>
      </c>
      <c r="G41" s="124"/>
      <c r="H41" s="124"/>
      <c r="I41" s="124"/>
      <c r="J41" s="124"/>
      <c r="K41" s="124"/>
      <c r="L41" s="124"/>
      <c r="M41" s="304"/>
    </row>
    <row r="42" spans="1:13" ht="15" customHeight="1" x14ac:dyDescent="0.25">
      <c r="A42" s="302"/>
      <c r="B42" s="1294" t="s">
        <v>78</v>
      </c>
      <c r="C42" s="33" t="s">
        <v>79</v>
      </c>
      <c r="D42" s="1411"/>
      <c r="E42" s="1411"/>
      <c r="F42" s="1412" t="str">
        <f>IF(COUNTA(D42:E42)=0,"0",E42-D42)</f>
        <v>0</v>
      </c>
      <c r="G42" s="124"/>
      <c r="H42" s="124"/>
      <c r="I42" s="124"/>
      <c r="J42" s="124"/>
      <c r="K42" s="124"/>
      <c r="L42" s="124"/>
      <c r="M42" s="304"/>
    </row>
    <row r="43" spans="1:13" ht="15" customHeight="1" x14ac:dyDescent="0.25">
      <c r="A43" s="302"/>
      <c r="B43" s="1294"/>
      <c r="C43" s="2535"/>
      <c r="D43" s="2536"/>
      <c r="E43" s="2536"/>
      <c r="F43" s="2537"/>
      <c r="G43" s="124"/>
      <c r="H43" s="124"/>
      <c r="I43" s="124"/>
      <c r="J43" s="124"/>
      <c r="K43" s="124"/>
      <c r="L43" s="124"/>
      <c r="M43" s="304"/>
    </row>
    <row r="44" spans="1:13" ht="15" customHeight="1" x14ac:dyDescent="0.25">
      <c r="A44" s="302"/>
      <c r="B44" s="1294" t="s">
        <v>80</v>
      </c>
      <c r="C44" s="32" t="s">
        <v>81</v>
      </c>
      <c r="D44" s="741" t="str">
        <f>IF(COUNTA(D45:D47)=0,"",SUM(D45:D47))</f>
        <v/>
      </c>
      <c r="E44" s="741" t="str">
        <f>IF(COUNTA(E45:E47)=0,"",SUM(E45:E47))</f>
        <v/>
      </c>
      <c r="F44" s="741">
        <f>SUM(F45:F47)</f>
        <v>0</v>
      </c>
      <c r="G44" s="124"/>
      <c r="H44" s="124"/>
      <c r="I44" s="124"/>
      <c r="J44" s="124"/>
      <c r="K44" s="124"/>
      <c r="L44" s="124"/>
      <c r="M44" s="304"/>
    </row>
    <row r="45" spans="1:13" ht="15" customHeight="1" x14ac:dyDescent="0.25">
      <c r="A45" s="302"/>
      <c r="B45" s="1294" t="s">
        <v>82</v>
      </c>
      <c r="C45" s="33" t="s">
        <v>75</v>
      </c>
      <c r="D45" s="1411"/>
      <c r="E45" s="1411"/>
      <c r="F45" s="1412" t="str">
        <f>IF(COUNTA(D45:E45)=0,"0",E45-D45)</f>
        <v>0</v>
      </c>
      <c r="G45" s="124"/>
      <c r="H45" s="124"/>
      <c r="I45" s="124"/>
      <c r="J45" s="124"/>
      <c r="K45" s="124"/>
      <c r="L45" s="124"/>
      <c r="M45" s="304"/>
    </row>
    <row r="46" spans="1:13" ht="15" customHeight="1" x14ac:dyDescent="0.25">
      <c r="A46" s="302"/>
      <c r="B46" s="1294" t="s">
        <v>83</v>
      </c>
      <c r="C46" s="33" t="s">
        <v>77</v>
      </c>
      <c r="D46" s="1411"/>
      <c r="E46" s="1411"/>
      <c r="F46" s="1412" t="str">
        <f>IF(COUNTA(D46:E46)=0,"0",E46-D46)</f>
        <v>0</v>
      </c>
      <c r="G46" s="124"/>
      <c r="H46" s="124"/>
      <c r="I46" s="124"/>
      <c r="J46" s="124"/>
      <c r="K46" s="124"/>
      <c r="L46" s="124"/>
      <c r="M46" s="304"/>
    </row>
    <row r="47" spans="1:13" ht="15" customHeight="1" x14ac:dyDescent="0.25">
      <c r="A47" s="302"/>
      <c r="B47" s="1294" t="s">
        <v>84</v>
      </c>
      <c r="C47" s="33" t="s">
        <v>79</v>
      </c>
      <c r="D47" s="1411"/>
      <c r="E47" s="1411"/>
      <c r="F47" s="1412" t="str">
        <f>IF(COUNTA(D47:E47)=0,"0",E47-D47)</f>
        <v>0</v>
      </c>
      <c r="G47" s="124"/>
      <c r="H47" s="124"/>
      <c r="I47" s="124"/>
      <c r="J47" s="124"/>
      <c r="K47" s="124"/>
      <c r="L47" s="124"/>
      <c r="M47" s="304"/>
    </row>
    <row r="48" spans="1:13" ht="15" customHeight="1" x14ac:dyDescent="0.25">
      <c r="A48" s="302"/>
      <c r="B48" s="1294"/>
      <c r="C48" s="2535"/>
      <c r="D48" s="2536"/>
      <c r="E48" s="2536"/>
      <c r="F48" s="2537"/>
      <c r="G48" s="124"/>
      <c r="H48" s="124"/>
      <c r="I48" s="124"/>
      <c r="J48" s="124"/>
      <c r="K48" s="124"/>
      <c r="L48" s="124"/>
      <c r="M48" s="304"/>
    </row>
    <row r="49" spans="1:13" ht="15" customHeight="1" x14ac:dyDescent="0.25">
      <c r="A49" s="302"/>
      <c r="B49" s="1294" t="s">
        <v>85</v>
      </c>
      <c r="C49" s="32" t="s">
        <v>86</v>
      </c>
      <c r="D49" s="741" t="str">
        <f>IF(COUNTA(D50:D54)=0,"",SUM(D50:D54))</f>
        <v/>
      </c>
      <c r="E49" s="741" t="str">
        <f>IF(COUNTA(E50:E54)=0,"",SUM(E50:E54))</f>
        <v/>
      </c>
      <c r="F49" s="741">
        <f>SUM(F50:F54)</f>
        <v>0</v>
      </c>
      <c r="G49" s="124"/>
      <c r="H49" s="124"/>
      <c r="I49" s="124"/>
      <c r="J49" s="124"/>
      <c r="K49" s="124"/>
      <c r="L49" s="124"/>
      <c r="M49" s="304"/>
    </row>
    <row r="50" spans="1:13" ht="15" customHeight="1" x14ac:dyDescent="0.25">
      <c r="A50" s="302"/>
      <c r="B50" s="1294" t="s">
        <v>87</v>
      </c>
      <c r="C50" s="34"/>
      <c r="D50" s="1411"/>
      <c r="E50" s="1411"/>
      <c r="F50" s="1412" t="str">
        <f>IF(COUNTA(D50:E50)=0,"0",E50-D50)</f>
        <v>0</v>
      </c>
      <c r="G50" s="124"/>
      <c r="H50" s="124"/>
      <c r="I50" s="124"/>
      <c r="J50" s="124"/>
      <c r="K50" s="124"/>
      <c r="L50" s="124"/>
      <c r="M50" s="304"/>
    </row>
    <row r="51" spans="1:13" ht="15" customHeight="1" x14ac:dyDescent="0.25">
      <c r="A51" s="302"/>
      <c r="B51" s="1294" t="s">
        <v>88</v>
      </c>
      <c r="C51" s="34"/>
      <c r="D51" s="1411"/>
      <c r="E51" s="1411"/>
      <c r="F51" s="1412" t="str">
        <f>IF(COUNTA(D51:E51)=0,"0",E51-D51)</f>
        <v>0</v>
      </c>
      <c r="G51" s="124"/>
      <c r="H51" s="124"/>
      <c r="I51" s="124"/>
      <c r="J51" s="124"/>
      <c r="K51" s="124"/>
      <c r="L51" s="124"/>
      <c r="M51" s="304"/>
    </row>
    <row r="52" spans="1:13" ht="15" customHeight="1" x14ac:dyDescent="0.25">
      <c r="A52" s="302"/>
      <c r="B52" s="1294" t="s">
        <v>89</v>
      </c>
      <c r="C52" s="34"/>
      <c r="D52" s="1411"/>
      <c r="E52" s="1411"/>
      <c r="F52" s="1412" t="str">
        <f>IF(COUNTA(D52:E52)=0,"0",E52-D52)</f>
        <v>0</v>
      </c>
      <c r="G52" s="124"/>
      <c r="H52" s="124"/>
      <c r="I52" s="124"/>
      <c r="J52" s="124"/>
      <c r="K52" s="124"/>
      <c r="L52" s="124"/>
      <c r="M52" s="304"/>
    </row>
    <row r="53" spans="1:13" ht="15" customHeight="1" x14ac:dyDescent="0.25">
      <c r="A53" s="302"/>
      <c r="B53" s="1294" t="s">
        <v>90</v>
      </c>
      <c r="C53" s="34"/>
      <c r="D53" s="1411"/>
      <c r="E53" s="1411"/>
      <c r="F53" s="1412" t="str">
        <f>IF(COUNTA(D53:E53)=0,"0",E53-D53)</f>
        <v>0</v>
      </c>
      <c r="G53" s="124"/>
      <c r="H53" s="124"/>
      <c r="I53" s="124"/>
      <c r="J53" s="124"/>
      <c r="K53" s="124"/>
      <c r="L53" s="124"/>
      <c r="M53" s="304"/>
    </row>
    <row r="54" spans="1:13" ht="15" customHeight="1" x14ac:dyDescent="0.25">
      <c r="A54" s="302"/>
      <c r="B54" s="1294" t="s">
        <v>91</v>
      </c>
      <c r="C54" s="34"/>
      <c r="D54" s="1411"/>
      <c r="E54" s="1411"/>
      <c r="F54" s="1412" t="str">
        <f>IF(COUNTA(D54:E54)=0,"0",E54-D54)</f>
        <v>0</v>
      </c>
      <c r="G54" s="124"/>
      <c r="H54" s="124"/>
      <c r="I54" s="124"/>
      <c r="J54" s="124"/>
      <c r="K54" s="124"/>
      <c r="L54" s="124"/>
      <c r="M54" s="304"/>
    </row>
    <row r="55" spans="1:13" ht="15" customHeight="1" x14ac:dyDescent="0.25">
      <c r="A55" s="302"/>
      <c r="B55" s="1294"/>
      <c r="C55" s="2538"/>
      <c r="D55" s="2539"/>
      <c r="E55" s="2539"/>
      <c r="F55" s="2540"/>
      <c r="G55" s="124"/>
      <c r="H55" s="124"/>
      <c r="I55" s="124"/>
      <c r="J55" s="124"/>
      <c r="K55" s="124"/>
      <c r="L55" s="124"/>
      <c r="M55" s="304"/>
    </row>
    <row r="56" spans="1:13" ht="15" customHeight="1" x14ac:dyDescent="0.25">
      <c r="A56" s="302"/>
      <c r="B56" s="2492" t="s">
        <v>92</v>
      </c>
      <c r="C56" s="2532" t="s">
        <v>93</v>
      </c>
      <c r="D56" s="2534">
        <f>SUM(D50:D54,D45:D47,D40:D42)</f>
        <v>0</v>
      </c>
      <c r="E56" s="2534">
        <f>SUM(E50:E54,E45:E47,E40:E42)</f>
        <v>0</v>
      </c>
      <c r="F56" s="2534">
        <f>SUM(F50:F54,F45:F47,F40:F42)</f>
        <v>0</v>
      </c>
      <c r="G56" s="124"/>
      <c r="H56" s="124"/>
      <c r="I56" s="124"/>
      <c r="J56" s="124"/>
      <c r="K56" s="124"/>
      <c r="L56" s="124"/>
      <c r="M56" s="304"/>
    </row>
    <row r="57" spans="1:13" ht="15" customHeight="1" x14ac:dyDescent="0.25">
      <c r="A57" s="302"/>
      <c r="B57" s="2493"/>
      <c r="C57" s="2533"/>
      <c r="D57" s="2534"/>
      <c r="E57" s="2534"/>
      <c r="F57" s="2534"/>
      <c r="G57" s="124"/>
      <c r="H57" s="124"/>
      <c r="I57" s="124"/>
      <c r="J57" s="124"/>
      <c r="K57" s="124"/>
      <c r="L57" s="124"/>
      <c r="M57" s="304"/>
    </row>
    <row r="58" spans="1:13" ht="15" customHeight="1" thickBot="1" x14ac:dyDescent="0.3">
      <c r="A58" s="313"/>
      <c r="B58" s="314"/>
      <c r="C58" s="314"/>
      <c r="D58" s="314"/>
      <c r="E58" s="314"/>
      <c r="F58" s="314"/>
      <c r="G58" s="314"/>
      <c r="H58" s="314"/>
      <c r="I58" s="314"/>
      <c r="J58" s="314"/>
      <c r="K58" s="314"/>
      <c r="L58" s="314"/>
      <c r="M58" s="315"/>
    </row>
    <row r="59" spans="1:13" ht="15" customHeight="1" x14ac:dyDescent="0.25"/>
    <row r="60" spans="1:13" ht="15" customHeight="1" x14ac:dyDescent="0.25"/>
    <row r="61" spans="1:13" ht="15" customHeight="1" x14ac:dyDescent="0.25"/>
    <row r="62" spans="1:13" ht="15" customHeight="1" x14ac:dyDescent="0.25"/>
    <row r="63" spans="1:13" ht="15" customHeight="1" x14ac:dyDescent="0.25"/>
  </sheetData>
  <sheetProtection algorithmName="SHA-512" hashValue="ulD/EQAfifIYjUwVqHTSNoVxupWNqI3NstmiocC+ZCqUquPuljVnE9bBlPaUlg1zPXABEUdFmkpWWX9MwpcB+w==" saltValue="mF79jHtdaEBJg5Yq328g/g==" spinCount="100000" sheet="1" objects="1" scenarios="1" selectLockedCells="1"/>
  <mergeCells count="36">
    <mergeCell ref="E36:E38"/>
    <mergeCell ref="F36:F38"/>
    <mergeCell ref="C56:C57"/>
    <mergeCell ref="D56:D57"/>
    <mergeCell ref="E56:E57"/>
    <mergeCell ref="F56:F57"/>
    <mergeCell ref="C43:F43"/>
    <mergeCell ref="C48:F48"/>
    <mergeCell ref="C55:F55"/>
    <mergeCell ref="B1:G1"/>
    <mergeCell ref="F2:H3"/>
    <mergeCell ref="H28:H29"/>
    <mergeCell ref="J28:J29"/>
    <mergeCell ref="K28:K29"/>
    <mergeCell ref="I28:I29"/>
    <mergeCell ref="C28:C29"/>
    <mergeCell ref="D28:D29"/>
    <mergeCell ref="E28:E29"/>
    <mergeCell ref="F28:F29"/>
    <mergeCell ref="G28:G29"/>
    <mergeCell ref="B56:B57"/>
    <mergeCell ref="B4:L5"/>
    <mergeCell ref="C6:C7"/>
    <mergeCell ref="D6:D7"/>
    <mergeCell ref="E6:E7"/>
    <mergeCell ref="F6:F7"/>
    <mergeCell ref="G6:G7"/>
    <mergeCell ref="H6:H7"/>
    <mergeCell ref="I6:I7"/>
    <mergeCell ref="J6:J7"/>
    <mergeCell ref="K6:K7"/>
    <mergeCell ref="L6:L7"/>
    <mergeCell ref="L28:L29"/>
    <mergeCell ref="B34:F35"/>
    <mergeCell ref="C36:C38"/>
    <mergeCell ref="D36:D38"/>
  </mergeCells>
  <pageMargins left="0.7" right="0.7" top="1" bottom="1" header="0.3" footer="0.3"/>
  <pageSetup paperSize="5" scale="83" fitToHeight="0" orientation="landscape" r:id="rId1"/>
  <extLst>
    <ext xmlns:x14="http://schemas.microsoft.com/office/spreadsheetml/2009/9/main" uri="{CCE6A557-97BC-4b89-ADB6-D9C93CAAB3DF}">
      <x14:dataValidations xmlns:xm="http://schemas.microsoft.com/office/excel/2006/main" count="3">
        <x14:dataValidation type="list" allowBlank="1" showInputMessage="1" showErrorMessage="1">
          <x14:formula1>
            <xm:f>'Enumerations 1'!$B$228:$B$230</xm:f>
          </x14:formula1>
          <xm:sqref>E8:E27</xm:sqref>
        </x14:dataValidation>
        <x14:dataValidation type="list" allowBlank="1" showInputMessage="1" showErrorMessage="1">
          <x14:formula1>
            <xm:f>'Enumerations 1'!$B$231:$B$234</xm:f>
          </x14:formula1>
          <xm:sqref>F8:F27</xm:sqref>
        </x14:dataValidation>
        <x14:dataValidation type="list" allowBlank="1" showInputMessage="1" showErrorMessage="1">
          <x14:formula1>
            <xm:f>'Enumerations 1'!$B$226:$B$227</xm:f>
          </x14:formula1>
          <xm:sqref>D8:D27</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Q205"/>
  <sheetViews>
    <sheetView showGridLines="0" zoomScaleNormal="100" workbookViewId="0">
      <selection activeCell="G8" sqref="G8"/>
    </sheetView>
  </sheetViews>
  <sheetFormatPr defaultColWidth="9.33203125" defaultRowHeight="13.2" x14ac:dyDescent="0.25"/>
  <cols>
    <col min="1" max="1" width="2.6640625" style="7" customWidth="1"/>
    <col min="2" max="2" width="4.6640625" style="7" customWidth="1"/>
    <col min="3" max="3" width="40.6640625" style="7" customWidth="1"/>
    <col min="4" max="4" width="12.6640625" style="7" customWidth="1"/>
    <col min="5" max="6" width="10.6640625" style="7" customWidth="1"/>
    <col min="7" max="7" width="30.6640625" style="7" customWidth="1"/>
    <col min="8" max="8" width="15.6640625" style="7" customWidth="1"/>
    <col min="9" max="9" width="10.6640625" style="7" customWidth="1"/>
    <col min="10" max="11" width="30.6640625" style="7" customWidth="1"/>
    <col min="12" max="12" width="2.6640625" style="7" customWidth="1"/>
    <col min="13" max="13" width="9.33203125" style="7" customWidth="1"/>
    <col min="14" max="14" width="53.6640625" style="7" customWidth="1"/>
    <col min="15" max="15" width="9.33203125" style="7" customWidth="1"/>
    <col min="16" max="16" width="10.6640625" style="7" customWidth="1"/>
    <col min="17" max="17" width="9.33203125" style="7" customWidth="1"/>
    <col min="18" max="16384" width="9.33203125" style="7"/>
  </cols>
  <sheetData>
    <row r="1" spans="1:17" ht="15" customHeight="1" x14ac:dyDescent="0.25">
      <c r="A1" s="4"/>
      <c r="B1" s="2545" t="s">
        <v>2063</v>
      </c>
      <c r="C1" s="2545"/>
      <c r="D1" s="2545"/>
      <c r="E1" s="2545"/>
      <c r="F1" s="2545"/>
      <c r="G1" s="2545"/>
      <c r="H1" s="2545"/>
      <c r="I1" s="5"/>
      <c r="J1" s="5"/>
      <c r="K1" s="667"/>
      <c r="L1" s="6"/>
      <c r="N1" s="12"/>
    </row>
    <row r="2" spans="1:17" ht="15" customHeight="1" x14ac:dyDescent="0.25">
      <c r="A2" s="8"/>
      <c r="B2" s="2546"/>
      <c r="C2" s="2546"/>
      <c r="D2" s="2546"/>
      <c r="E2" s="2546"/>
      <c r="F2" s="2546"/>
      <c r="G2" s="2546"/>
      <c r="H2" s="2546"/>
      <c r="I2" s="27"/>
      <c r="L2" s="11"/>
      <c r="N2" s="12"/>
    </row>
    <row r="3" spans="1:17" ht="15" customHeight="1" x14ac:dyDescent="0.25">
      <c r="A3" s="8"/>
      <c r="B3" s="2547" t="s">
        <v>2215</v>
      </c>
      <c r="C3" s="2547"/>
      <c r="D3" s="2547"/>
      <c r="E3" s="2547"/>
      <c r="F3" s="2547"/>
      <c r="G3" s="2547"/>
      <c r="H3" s="2547"/>
      <c r="I3" s="2547"/>
      <c r="J3" s="2547"/>
      <c r="K3" s="2547"/>
      <c r="L3" s="11"/>
      <c r="M3" s="15"/>
      <c r="N3" s="16"/>
      <c r="O3" s="28"/>
      <c r="P3" s="28"/>
      <c r="Q3" s="15"/>
    </row>
    <row r="4" spans="1:17" ht="15" customHeight="1" x14ac:dyDescent="0.25">
      <c r="A4" s="8"/>
      <c r="B4" s="2548"/>
      <c r="C4" s="2548"/>
      <c r="D4" s="2548"/>
      <c r="E4" s="2548"/>
      <c r="F4" s="2548"/>
      <c r="G4" s="2548"/>
      <c r="H4" s="2548"/>
      <c r="I4" s="2548"/>
      <c r="J4" s="2548"/>
      <c r="K4" s="2548"/>
      <c r="L4" s="11"/>
      <c r="M4" s="15"/>
      <c r="N4" s="16"/>
      <c r="O4" s="15"/>
      <c r="P4" s="15"/>
      <c r="Q4" s="15"/>
    </row>
    <row r="5" spans="1:17" ht="15" customHeight="1" x14ac:dyDescent="0.25">
      <c r="A5" s="8"/>
      <c r="B5" s="1297"/>
      <c r="C5" s="2541" t="s">
        <v>45</v>
      </c>
      <c r="D5" s="2543" t="s">
        <v>17</v>
      </c>
      <c r="E5" s="2543" t="s">
        <v>46</v>
      </c>
      <c r="F5" s="2543" t="s">
        <v>47</v>
      </c>
      <c r="G5" s="2543" t="s">
        <v>48</v>
      </c>
      <c r="H5" s="2543" t="s">
        <v>19</v>
      </c>
      <c r="I5" s="2543" t="s">
        <v>49</v>
      </c>
      <c r="J5" s="2543" t="s">
        <v>50</v>
      </c>
      <c r="K5" s="2543" t="s">
        <v>51</v>
      </c>
      <c r="L5" s="11"/>
      <c r="M5" s="15"/>
      <c r="N5" s="16"/>
      <c r="O5" s="15"/>
      <c r="P5" s="15"/>
      <c r="Q5" s="15"/>
    </row>
    <row r="6" spans="1:17" ht="15" customHeight="1" x14ac:dyDescent="0.25">
      <c r="A6" s="8"/>
      <c r="B6" s="1297"/>
      <c r="C6" s="2542"/>
      <c r="D6" s="2544"/>
      <c r="E6" s="2544"/>
      <c r="F6" s="2544"/>
      <c r="G6" s="2544"/>
      <c r="H6" s="2544"/>
      <c r="I6" s="2544"/>
      <c r="J6" s="2544"/>
      <c r="K6" s="2544"/>
      <c r="L6" s="11"/>
      <c r="M6" s="15"/>
      <c r="N6" s="16"/>
      <c r="O6" s="15"/>
      <c r="P6" s="15"/>
      <c r="Q6" s="15"/>
    </row>
    <row r="7" spans="1:17" ht="19.95" customHeight="1" x14ac:dyDescent="0.2">
      <c r="A7" s="8"/>
      <c r="B7" s="1298" t="s">
        <v>20</v>
      </c>
      <c r="C7" s="672"/>
      <c r="D7" s="730"/>
      <c r="E7" s="29"/>
      <c r="F7" s="29"/>
      <c r="G7" s="670"/>
      <c r="H7" s="665"/>
      <c r="I7" s="666"/>
      <c r="J7" s="671"/>
      <c r="K7" s="671"/>
      <c r="L7" s="11"/>
      <c r="M7" s="15"/>
      <c r="N7" s="16"/>
      <c r="O7" s="16"/>
      <c r="P7" s="16"/>
      <c r="Q7" s="15"/>
    </row>
    <row r="8" spans="1:17" ht="19.95" customHeight="1" x14ac:dyDescent="0.2">
      <c r="A8" s="8"/>
      <c r="B8" s="1298" t="s">
        <v>21</v>
      </c>
      <c r="C8" s="672"/>
      <c r="D8" s="730"/>
      <c r="E8" s="29"/>
      <c r="F8" s="29"/>
      <c r="G8" s="670"/>
      <c r="H8" s="118"/>
      <c r="I8" s="666"/>
      <c r="J8" s="671"/>
      <c r="K8" s="671"/>
      <c r="L8" s="11"/>
      <c r="M8" s="15"/>
      <c r="N8" s="16"/>
      <c r="O8" s="15"/>
      <c r="P8" s="15"/>
      <c r="Q8" s="15"/>
    </row>
    <row r="9" spans="1:17" ht="19.95" customHeight="1" x14ac:dyDescent="0.2">
      <c r="A9" s="8"/>
      <c r="B9" s="1298" t="s">
        <v>22</v>
      </c>
      <c r="C9" s="672"/>
      <c r="D9" s="730"/>
      <c r="E9" s="29"/>
      <c r="F9" s="29"/>
      <c r="G9" s="670"/>
      <c r="H9" s="118"/>
      <c r="I9" s="666"/>
      <c r="J9" s="671"/>
      <c r="K9" s="671"/>
      <c r="L9" s="11"/>
      <c r="M9" s="15"/>
      <c r="N9" s="16"/>
      <c r="O9" s="15"/>
      <c r="P9" s="15"/>
      <c r="Q9" s="15"/>
    </row>
    <row r="10" spans="1:17" ht="19.95" customHeight="1" x14ac:dyDescent="0.2">
      <c r="A10" s="8"/>
      <c r="B10" s="1298" t="s">
        <v>23</v>
      </c>
      <c r="C10" s="672"/>
      <c r="D10" s="730"/>
      <c r="E10" s="29"/>
      <c r="F10" s="29"/>
      <c r="G10" s="670"/>
      <c r="H10" s="118"/>
      <c r="I10" s="666"/>
      <c r="J10" s="671"/>
      <c r="K10" s="671"/>
      <c r="L10" s="11"/>
      <c r="M10" s="15"/>
      <c r="N10" s="16"/>
      <c r="O10" s="15"/>
      <c r="P10" s="15"/>
      <c r="Q10" s="15"/>
    </row>
    <row r="11" spans="1:17" ht="19.95" customHeight="1" x14ac:dyDescent="0.2">
      <c r="A11" s="8"/>
      <c r="B11" s="1298" t="s">
        <v>24</v>
      </c>
      <c r="C11" s="672"/>
      <c r="D11" s="730"/>
      <c r="E11" s="29"/>
      <c r="F11" s="29"/>
      <c r="G11" s="670"/>
      <c r="H11" s="118"/>
      <c r="I11" s="666"/>
      <c r="J11" s="671"/>
      <c r="K11" s="671"/>
      <c r="L11" s="11"/>
      <c r="M11" s="15"/>
      <c r="N11" s="16"/>
      <c r="O11" s="15"/>
      <c r="P11" s="15"/>
      <c r="Q11" s="15"/>
    </row>
    <row r="12" spans="1:17" ht="19.95" customHeight="1" x14ac:dyDescent="0.2">
      <c r="A12" s="8"/>
      <c r="B12" s="1298" t="s">
        <v>25</v>
      </c>
      <c r="C12" s="672"/>
      <c r="D12" s="730"/>
      <c r="E12" s="29"/>
      <c r="F12" s="29"/>
      <c r="G12" s="670"/>
      <c r="H12" s="118"/>
      <c r="I12" s="666"/>
      <c r="J12" s="671"/>
      <c r="K12" s="671"/>
      <c r="L12" s="11"/>
      <c r="M12" s="15"/>
      <c r="N12" s="16"/>
      <c r="O12" s="15"/>
      <c r="P12" s="15"/>
      <c r="Q12" s="15"/>
    </row>
    <row r="13" spans="1:17" ht="19.95" customHeight="1" x14ac:dyDescent="0.2">
      <c r="A13" s="8"/>
      <c r="B13" s="1298" t="s">
        <v>26</v>
      </c>
      <c r="C13" s="672"/>
      <c r="D13" s="730"/>
      <c r="E13" s="29"/>
      <c r="F13" s="29"/>
      <c r="G13" s="670"/>
      <c r="H13" s="118"/>
      <c r="I13" s="666"/>
      <c r="J13" s="671"/>
      <c r="K13" s="671"/>
      <c r="L13" s="11"/>
      <c r="M13" s="15"/>
      <c r="N13" s="16"/>
      <c r="O13" s="15"/>
      <c r="P13" s="15"/>
      <c r="Q13" s="15"/>
    </row>
    <row r="14" spans="1:17" ht="19.95" customHeight="1" x14ac:dyDescent="0.2">
      <c r="A14" s="8"/>
      <c r="B14" s="1298" t="s">
        <v>27</v>
      </c>
      <c r="C14" s="672"/>
      <c r="D14" s="730"/>
      <c r="E14" s="29"/>
      <c r="F14" s="29"/>
      <c r="G14" s="670"/>
      <c r="H14" s="118"/>
      <c r="I14" s="666"/>
      <c r="J14" s="671"/>
      <c r="K14" s="671"/>
      <c r="L14" s="11"/>
      <c r="M14" s="15"/>
      <c r="N14" s="16"/>
      <c r="O14" s="15"/>
      <c r="P14" s="15"/>
      <c r="Q14" s="15"/>
    </row>
    <row r="15" spans="1:17" ht="19.95" customHeight="1" x14ac:dyDescent="0.2">
      <c r="A15" s="8"/>
      <c r="B15" s="1298" t="s">
        <v>28</v>
      </c>
      <c r="C15" s="672"/>
      <c r="D15" s="730"/>
      <c r="E15" s="29"/>
      <c r="F15" s="29"/>
      <c r="G15" s="670"/>
      <c r="H15" s="118"/>
      <c r="I15" s="666"/>
      <c r="J15" s="671"/>
      <c r="K15" s="671"/>
      <c r="L15" s="11"/>
      <c r="M15" s="15"/>
      <c r="N15" s="16"/>
      <c r="O15" s="15"/>
      <c r="P15" s="15"/>
      <c r="Q15" s="15"/>
    </row>
    <row r="16" spans="1:17" ht="19.95" customHeight="1" x14ac:dyDescent="0.2">
      <c r="A16" s="8"/>
      <c r="B16" s="1298" t="s">
        <v>29</v>
      </c>
      <c r="C16" s="672"/>
      <c r="D16" s="731"/>
      <c r="E16" s="29"/>
      <c r="F16" s="29"/>
      <c r="G16" s="670"/>
      <c r="H16" s="118"/>
      <c r="I16" s="666"/>
      <c r="J16" s="671"/>
      <c r="K16" s="671"/>
      <c r="L16" s="11"/>
      <c r="M16" s="15"/>
      <c r="N16" s="16"/>
      <c r="O16" s="15"/>
      <c r="P16" s="15"/>
      <c r="Q16" s="15"/>
    </row>
    <row r="17" spans="1:17" ht="15" customHeight="1" x14ac:dyDescent="0.25">
      <c r="A17" s="8"/>
      <c r="B17" s="2551"/>
      <c r="C17" s="2524" t="s">
        <v>30</v>
      </c>
      <c r="D17" s="2553">
        <f>SUM(D7:D16)</f>
        <v>0</v>
      </c>
      <c r="E17" s="2555"/>
      <c r="F17" s="1295"/>
      <c r="G17" s="2549"/>
      <c r="H17" s="2549"/>
      <c r="I17" s="2549"/>
      <c r="J17" s="2549"/>
      <c r="K17" s="2530"/>
      <c r="L17" s="11"/>
      <c r="M17" s="15"/>
      <c r="N17" s="16"/>
      <c r="O17" s="15"/>
      <c r="P17" s="15"/>
      <c r="Q17" s="15"/>
    </row>
    <row r="18" spans="1:17" ht="15" customHeight="1" x14ac:dyDescent="0.25">
      <c r="A18" s="8"/>
      <c r="B18" s="2552"/>
      <c r="C18" s="2525"/>
      <c r="D18" s="2554"/>
      <c r="E18" s="2556"/>
      <c r="F18" s="1296"/>
      <c r="G18" s="2550"/>
      <c r="H18" s="2550"/>
      <c r="I18" s="2550"/>
      <c r="J18" s="2550"/>
      <c r="K18" s="2531"/>
      <c r="L18" s="11"/>
      <c r="M18" s="15"/>
      <c r="N18" s="16"/>
      <c r="O18" s="15"/>
      <c r="P18" s="15"/>
      <c r="Q18" s="15"/>
    </row>
    <row r="19" spans="1:17" ht="15" customHeight="1" thickBot="1" x14ac:dyDescent="0.25">
      <c r="A19" s="21"/>
      <c r="B19" s="668"/>
      <c r="C19" s="668"/>
      <c r="D19" s="669"/>
      <c r="E19" s="668"/>
      <c r="F19" s="668"/>
      <c r="G19" s="668"/>
      <c r="H19" s="668"/>
      <c r="I19" s="668"/>
      <c r="J19" s="668"/>
      <c r="K19" s="668"/>
      <c r="L19" s="23"/>
      <c r="N19" s="12"/>
    </row>
    <row r="20" spans="1:17" ht="15" customHeight="1" x14ac:dyDescent="0.2">
      <c r="A20" s="5"/>
      <c r="B20" s="5"/>
      <c r="C20" s="5"/>
      <c r="D20" s="5"/>
      <c r="E20" s="5"/>
      <c r="F20" s="5"/>
      <c r="G20" s="5"/>
      <c r="H20" s="5"/>
      <c r="I20" s="5"/>
      <c r="J20" s="5"/>
      <c r="K20" s="5"/>
      <c r="L20" s="5"/>
      <c r="N20" s="20"/>
    </row>
    <row r="21" spans="1:17" ht="15" customHeight="1" x14ac:dyDescent="0.25">
      <c r="M21" s="15"/>
      <c r="N21" s="19"/>
      <c r="O21" s="15"/>
      <c r="P21" s="15"/>
      <c r="Q21" s="15"/>
    </row>
    <row r="22" spans="1:17" ht="15" customHeight="1" x14ac:dyDescent="0.25">
      <c r="M22" s="15"/>
      <c r="N22" s="19"/>
      <c r="O22" s="15"/>
      <c r="P22" s="15"/>
      <c r="Q22" s="15"/>
    </row>
    <row r="23" spans="1:17" ht="15" customHeight="1" x14ac:dyDescent="0.25">
      <c r="M23" s="15"/>
      <c r="N23" s="19"/>
      <c r="O23" s="15"/>
      <c r="P23" s="15"/>
      <c r="Q23" s="15"/>
    </row>
    <row r="24" spans="1:17" ht="15" customHeight="1" x14ac:dyDescent="0.25">
      <c r="M24" s="15"/>
      <c r="N24" s="19"/>
      <c r="O24" s="15"/>
      <c r="P24" s="15"/>
      <c r="Q24" s="15"/>
    </row>
    <row r="25" spans="1:17" ht="15" customHeight="1" x14ac:dyDescent="0.25">
      <c r="M25" s="15"/>
      <c r="N25" s="19"/>
      <c r="O25" s="15"/>
      <c r="P25" s="15"/>
      <c r="Q25" s="15"/>
    </row>
    <row r="26" spans="1:17" ht="15" customHeight="1" x14ac:dyDescent="0.25">
      <c r="M26" s="15"/>
      <c r="N26" s="19"/>
      <c r="O26" s="15"/>
      <c r="P26" s="15"/>
      <c r="Q26" s="15"/>
    </row>
    <row r="27" spans="1:17" ht="15" customHeight="1" x14ac:dyDescent="0.25">
      <c r="M27" s="15"/>
      <c r="N27" s="19"/>
      <c r="O27" s="15"/>
      <c r="P27" s="15"/>
      <c r="Q27" s="15"/>
    </row>
    <row r="28" spans="1:17" ht="15" customHeight="1" x14ac:dyDescent="0.25">
      <c r="M28" s="15"/>
      <c r="N28" s="19"/>
      <c r="O28" s="15"/>
      <c r="P28" s="15"/>
      <c r="Q28" s="15"/>
    </row>
    <row r="29" spans="1:17" ht="15" customHeight="1" x14ac:dyDescent="0.25">
      <c r="M29" s="15"/>
      <c r="N29" s="19"/>
      <c r="O29" s="15"/>
      <c r="P29" s="15"/>
      <c r="Q29" s="15"/>
    </row>
    <row r="30" spans="1:17" ht="15" customHeight="1" x14ac:dyDescent="0.25">
      <c r="M30" s="15"/>
      <c r="N30" s="19"/>
      <c r="O30" s="15"/>
      <c r="P30" s="15"/>
      <c r="Q30" s="15"/>
    </row>
    <row r="31" spans="1:17" ht="15" customHeight="1" x14ac:dyDescent="0.25">
      <c r="M31" s="15"/>
      <c r="N31" s="19"/>
      <c r="O31" s="15"/>
      <c r="P31" s="15"/>
      <c r="Q31" s="15"/>
    </row>
    <row r="32" spans="1:17" ht="15" customHeight="1" x14ac:dyDescent="0.25">
      <c r="M32" s="15"/>
      <c r="N32" s="19"/>
      <c r="O32" s="15"/>
      <c r="P32" s="15"/>
      <c r="Q32" s="15"/>
    </row>
    <row r="33" spans="13:17" ht="15" customHeight="1" x14ac:dyDescent="0.25">
      <c r="M33" s="15"/>
      <c r="N33" s="19"/>
      <c r="O33" s="15"/>
      <c r="P33" s="15"/>
      <c r="Q33" s="15"/>
    </row>
    <row r="34" spans="13:17" ht="15" customHeight="1" x14ac:dyDescent="0.25">
      <c r="M34" s="15"/>
      <c r="N34" s="19"/>
      <c r="O34" s="15"/>
      <c r="P34" s="15"/>
      <c r="Q34" s="15"/>
    </row>
    <row r="35" spans="13:17" ht="15" customHeight="1" x14ac:dyDescent="0.25">
      <c r="M35" s="15"/>
      <c r="N35" s="19"/>
      <c r="O35" s="15"/>
      <c r="P35" s="15"/>
      <c r="Q35" s="15"/>
    </row>
    <row r="36" spans="13:17" ht="15" customHeight="1" x14ac:dyDescent="0.25">
      <c r="M36" s="15"/>
      <c r="N36" s="19"/>
      <c r="O36" s="15"/>
      <c r="P36" s="15"/>
      <c r="Q36" s="15"/>
    </row>
    <row r="37" spans="13:17" ht="15" customHeight="1" x14ac:dyDescent="0.25">
      <c r="M37" s="15"/>
      <c r="N37" s="19"/>
      <c r="O37" s="15"/>
      <c r="P37" s="15"/>
      <c r="Q37" s="15"/>
    </row>
    <row r="38" spans="13:17" ht="15" customHeight="1" x14ac:dyDescent="0.25">
      <c r="M38" s="15"/>
      <c r="N38" s="19"/>
      <c r="O38" s="15"/>
      <c r="P38" s="15"/>
      <c r="Q38" s="15"/>
    </row>
    <row r="39" spans="13:17" ht="15" customHeight="1" x14ac:dyDescent="0.25">
      <c r="M39" s="15"/>
      <c r="N39" s="19"/>
      <c r="O39" s="15"/>
      <c r="P39" s="15"/>
      <c r="Q39" s="15"/>
    </row>
    <row r="40" spans="13:17" ht="15" customHeight="1" x14ac:dyDescent="0.25">
      <c r="M40" s="15"/>
      <c r="N40" s="19"/>
      <c r="O40" s="15"/>
      <c r="P40" s="15"/>
      <c r="Q40" s="15"/>
    </row>
    <row r="41" spans="13:17" ht="15" customHeight="1" x14ac:dyDescent="0.25">
      <c r="M41" s="15"/>
      <c r="N41" s="19"/>
      <c r="O41" s="15"/>
      <c r="P41" s="15"/>
      <c r="Q41" s="15"/>
    </row>
    <row r="42" spans="13:17" ht="15" customHeight="1" x14ac:dyDescent="0.25">
      <c r="M42" s="15"/>
      <c r="N42" s="19"/>
      <c r="O42" s="15"/>
      <c r="P42" s="15"/>
      <c r="Q42" s="15"/>
    </row>
    <row r="43" spans="13:17" ht="15" customHeight="1" x14ac:dyDescent="0.25">
      <c r="M43" s="15"/>
      <c r="N43" s="19"/>
      <c r="O43" s="15"/>
      <c r="P43" s="15"/>
      <c r="Q43" s="15"/>
    </row>
    <row r="44" spans="13:17" ht="15" customHeight="1" x14ac:dyDescent="0.25">
      <c r="M44" s="15"/>
      <c r="N44" s="19"/>
      <c r="O44" s="15"/>
      <c r="P44" s="15"/>
      <c r="Q44" s="15"/>
    </row>
    <row r="45" spans="13:17" ht="15" customHeight="1" x14ac:dyDescent="0.25">
      <c r="M45" s="15"/>
      <c r="N45" s="19"/>
      <c r="O45" s="15"/>
      <c r="P45" s="15"/>
      <c r="Q45" s="15"/>
    </row>
    <row r="46" spans="13:17" ht="15" customHeight="1" x14ac:dyDescent="0.25">
      <c r="M46" s="15"/>
      <c r="N46" s="19"/>
      <c r="O46" s="15"/>
      <c r="P46" s="15"/>
      <c r="Q46" s="15"/>
    </row>
    <row r="47" spans="13:17" ht="15" customHeight="1" x14ac:dyDescent="0.25">
      <c r="M47" s="15"/>
      <c r="N47" s="19"/>
      <c r="O47" s="15"/>
      <c r="P47" s="15"/>
      <c r="Q47" s="15"/>
    </row>
    <row r="48" spans="13:17" ht="15" customHeight="1" x14ac:dyDescent="0.25">
      <c r="M48" s="15"/>
      <c r="N48" s="19"/>
      <c r="O48" s="15"/>
      <c r="P48" s="15"/>
      <c r="Q48" s="15"/>
    </row>
    <row r="49" spans="13:17" ht="15" customHeight="1" x14ac:dyDescent="0.25">
      <c r="M49" s="15"/>
      <c r="N49" s="19"/>
      <c r="O49" s="15"/>
      <c r="P49" s="15"/>
      <c r="Q49" s="15"/>
    </row>
    <row r="50" spans="13:17" ht="15" customHeight="1" x14ac:dyDescent="0.25">
      <c r="M50" s="15"/>
      <c r="N50" s="19"/>
      <c r="O50" s="15"/>
      <c r="P50" s="15"/>
      <c r="Q50" s="15"/>
    </row>
    <row r="51" spans="13:17" ht="15" customHeight="1" x14ac:dyDescent="0.25">
      <c r="M51" s="15"/>
      <c r="N51" s="19"/>
      <c r="O51" s="15"/>
      <c r="P51" s="15"/>
      <c r="Q51" s="15"/>
    </row>
    <row r="52" spans="13:17" ht="15" customHeight="1" x14ac:dyDescent="0.25">
      <c r="M52" s="15"/>
      <c r="N52" s="19"/>
      <c r="O52" s="15"/>
      <c r="P52" s="15"/>
      <c r="Q52" s="15"/>
    </row>
    <row r="53" spans="13:17" ht="15" customHeight="1" x14ac:dyDescent="0.25">
      <c r="M53" s="15"/>
      <c r="N53" s="19"/>
      <c r="O53" s="15"/>
      <c r="P53" s="15"/>
      <c r="Q53" s="15"/>
    </row>
    <row r="54" spans="13:17" ht="15" customHeight="1" x14ac:dyDescent="0.25">
      <c r="M54" s="15"/>
      <c r="N54" s="19"/>
      <c r="O54" s="15"/>
      <c r="P54" s="15"/>
      <c r="Q54" s="15"/>
    </row>
    <row r="55" spans="13:17" ht="15" customHeight="1" x14ac:dyDescent="0.25">
      <c r="M55" s="15"/>
      <c r="N55" s="19"/>
      <c r="O55" s="15"/>
      <c r="P55" s="15"/>
      <c r="Q55" s="15"/>
    </row>
    <row r="56" spans="13:17" ht="15" customHeight="1" x14ac:dyDescent="0.25">
      <c r="M56" s="15"/>
      <c r="N56" s="19"/>
      <c r="O56" s="15"/>
      <c r="P56" s="15"/>
      <c r="Q56" s="15"/>
    </row>
    <row r="57" spans="13:17" ht="15" customHeight="1" x14ac:dyDescent="0.25">
      <c r="M57" s="15"/>
      <c r="N57" s="19"/>
      <c r="O57" s="15"/>
      <c r="P57" s="15"/>
      <c r="Q57" s="15"/>
    </row>
    <row r="58" spans="13:17" ht="15" customHeight="1" x14ac:dyDescent="0.25">
      <c r="M58" s="15"/>
      <c r="N58" s="19"/>
      <c r="O58" s="15"/>
      <c r="P58" s="15"/>
      <c r="Q58" s="15"/>
    </row>
    <row r="59" spans="13:17" ht="15" customHeight="1" x14ac:dyDescent="0.25">
      <c r="M59" s="15"/>
      <c r="N59" s="19"/>
      <c r="O59" s="15"/>
      <c r="P59" s="15"/>
      <c r="Q59" s="15"/>
    </row>
    <row r="60" spans="13:17" ht="15" customHeight="1" x14ac:dyDescent="0.25">
      <c r="M60" s="15"/>
      <c r="N60" s="19"/>
      <c r="O60" s="15"/>
      <c r="P60" s="15"/>
      <c r="Q60" s="15"/>
    </row>
    <row r="61" spans="13:17" ht="15" customHeight="1" x14ac:dyDescent="0.25">
      <c r="M61" s="15"/>
      <c r="N61" s="19"/>
      <c r="O61" s="15"/>
      <c r="P61" s="15"/>
      <c r="Q61" s="15"/>
    </row>
    <row r="62" spans="13:17" ht="15" customHeight="1" x14ac:dyDescent="0.25">
      <c r="M62" s="15"/>
      <c r="N62" s="19"/>
      <c r="O62" s="15"/>
      <c r="P62" s="15"/>
      <c r="Q62" s="15"/>
    </row>
    <row r="63" spans="13:17" ht="15" customHeight="1" x14ac:dyDescent="0.25">
      <c r="M63" s="15"/>
      <c r="N63" s="19"/>
      <c r="O63" s="15"/>
      <c r="P63" s="15"/>
      <c r="Q63" s="15"/>
    </row>
    <row r="64" spans="13:17" ht="15" customHeight="1" x14ac:dyDescent="0.25">
      <c r="M64" s="15"/>
      <c r="N64" s="19"/>
      <c r="O64" s="15"/>
      <c r="P64" s="15"/>
      <c r="Q64" s="15"/>
    </row>
    <row r="65" spans="13:17" ht="15" customHeight="1" x14ac:dyDescent="0.25">
      <c r="M65" s="15"/>
      <c r="N65" s="19"/>
      <c r="O65" s="15"/>
      <c r="P65" s="15"/>
      <c r="Q65" s="15"/>
    </row>
    <row r="66" spans="13:17" ht="15" customHeight="1" x14ac:dyDescent="0.25">
      <c r="M66" s="15"/>
      <c r="N66" s="19"/>
      <c r="O66" s="15"/>
      <c r="P66" s="15"/>
      <c r="Q66" s="15"/>
    </row>
    <row r="67" spans="13:17" ht="15" customHeight="1" x14ac:dyDescent="0.25">
      <c r="M67" s="15"/>
      <c r="N67" s="19"/>
      <c r="O67" s="15"/>
      <c r="P67" s="15"/>
      <c r="Q67" s="15"/>
    </row>
    <row r="68" spans="13:17" ht="15" customHeight="1" x14ac:dyDescent="0.25">
      <c r="M68" s="15"/>
      <c r="N68" s="19"/>
      <c r="O68" s="15"/>
      <c r="P68" s="15"/>
      <c r="Q68" s="15"/>
    </row>
    <row r="69" spans="13:17" ht="15" customHeight="1" x14ac:dyDescent="0.25">
      <c r="M69" s="15"/>
      <c r="N69" s="19"/>
      <c r="O69" s="15"/>
      <c r="P69" s="15"/>
      <c r="Q69" s="15"/>
    </row>
    <row r="70" spans="13:17" ht="15" customHeight="1" x14ac:dyDescent="0.25">
      <c r="M70" s="15"/>
      <c r="N70" s="19"/>
      <c r="O70" s="15"/>
      <c r="P70" s="15"/>
      <c r="Q70" s="15"/>
    </row>
    <row r="71" spans="13:17" ht="15" customHeight="1" x14ac:dyDescent="0.25">
      <c r="M71" s="15"/>
      <c r="N71" s="19"/>
      <c r="O71" s="15"/>
      <c r="P71" s="15"/>
      <c r="Q71" s="15"/>
    </row>
    <row r="72" spans="13:17" ht="15" customHeight="1" x14ac:dyDescent="0.25">
      <c r="M72" s="15"/>
      <c r="N72" s="19"/>
      <c r="O72" s="15"/>
      <c r="P72" s="15"/>
      <c r="Q72" s="15"/>
    </row>
    <row r="73" spans="13:17" ht="15" customHeight="1" x14ac:dyDescent="0.25">
      <c r="M73" s="15"/>
      <c r="N73" s="19"/>
      <c r="O73" s="15"/>
      <c r="P73" s="15"/>
      <c r="Q73" s="15"/>
    </row>
    <row r="74" spans="13:17" ht="15" customHeight="1" x14ac:dyDescent="0.25">
      <c r="M74" s="15"/>
      <c r="N74" s="19"/>
      <c r="O74" s="15"/>
      <c r="P74" s="15"/>
      <c r="Q74" s="15"/>
    </row>
    <row r="75" spans="13:17" ht="15" customHeight="1" x14ac:dyDescent="0.25">
      <c r="M75" s="15"/>
      <c r="N75" s="19"/>
      <c r="O75" s="15"/>
      <c r="P75" s="15"/>
      <c r="Q75" s="15"/>
    </row>
    <row r="76" spans="13:17" ht="15" customHeight="1" x14ac:dyDescent="0.25">
      <c r="M76" s="15"/>
      <c r="N76" s="19"/>
      <c r="O76" s="15"/>
      <c r="P76" s="15"/>
      <c r="Q76" s="15"/>
    </row>
    <row r="77" spans="13:17" ht="15" customHeight="1" x14ac:dyDescent="0.25">
      <c r="M77" s="15"/>
      <c r="N77" s="19"/>
      <c r="O77" s="15"/>
      <c r="P77" s="15"/>
      <c r="Q77" s="15"/>
    </row>
    <row r="78" spans="13:17" ht="15" customHeight="1" x14ac:dyDescent="0.25">
      <c r="M78" s="15"/>
      <c r="N78" s="19"/>
      <c r="O78" s="15"/>
      <c r="P78" s="15"/>
      <c r="Q78" s="15"/>
    </row>
    <row r="79" spans="13:17" ht="15" customHeight="1" x14ac:dyDescent="0.25">
      <c r="M79" s="15"/>
      <c r="N79" s="16"/>
      <c r="O79" s="15"/>
      <c r="P79" s="15"/>
      <c r="Q79" s="15"/>
    </row>
    <row r="80" spans="13:17" ht="15" customHeight="1" x14ac:dyDescent="0.25">
      <c r="M80" s="15"/>
      <c r="N80" s="19"/>
      <c r="O80" s="15"/>
      <c r="P80" s="15"/>
      <c r="Q80" s="15"/>
    </row>
    <row r="81" spans="13:17" ht="15" customHeight="1" x14ac:dyDescent="0.25">
      <c r="M81" s="15"/>
      <c r="N81" s="19"/>
      <c r="O81" s="15"/>
      <c r="P81" s="15"/>
      <c r="Q81" s="15"/>
    </row>
    <row r="82" spans="13:17" ht="15" customHeight="1" x14ac:dyDescent="0.25">
      <c r="M82" s="15"/>
      <c r="N82" s="19"/>
      <c r="O82" s="15"/>
      <c r="P82" s="15"/>
      <c r="Q82" s="15"/>
    </row>
    <row r="83" spans="13:17" ht="15" customHeight="1" x14ac:dyDescent="0.25">
      <c r="M83" s="15"/>
      <c r="N83" s="19"/>
      <c r="O83" s="15"/>
      <c r="P83" s="15"/>
      <c r="Q83" s="15"/>
    </row>
    <row r="84" spans="13:17" ht="15" customHeight="1" x14ac:dyDescent="0.25">
      <c r="M84" s="15"/>
      <c r="N84" s="19"/>
      <c r="O84" s="15"/>
      <c r="P84" s="15"/>
      <c r="Q84" s="15"/>
    </row>
    <row r="85" spans="13:17" ht="15" customHeight="1" x14ac:dyDescent="0.25">
      <c r="M85" s="15"/>
      <c r="N85" s="19"/>
      <c r="O85" s="15"/>
      <c r="P85" s="15"/>
      <c r="Q85" s="15"/>
    </row>
    <row r="86" spans="13:17" ht="15" customHeight="1" x14ac:dyDescent="0.25">
      <c r="M86" s="15"/>
      <c r="N86" s="19"/>
      <c r="O86" s="15"/>
      <c r="P86" s="15"/>
      <c r="Q86" s="15"/>
    </row>
    <row r="87" spans="13:17" ht="15" customHeight="1" x14ac:dyDescent="0.25">
      <c r="M87" s="15"/>
      <c r="N87" s="19"/>
      <c r="O87" s="15"/>
      <c r="P87" s="15"/>
      <c r="Q87" s="15"/>
    </row>
    <row r="88" spans="13:17" ht="15" customHeight="1" x14ac:dyDescent="0.25">
      <c r="M88" s="15"/>
      <c r="N88" s="19"/>
      <c r="O88" s="15"/>
      <c r="P88" s="15"/>
      <c r="Q88" s="15"/>
    </row>
    <row r="89" spans="13:17" ht="15" customHeight="1" x14ac:dyDescent="0.25">
      <c r="M89" s="15"/>
      <c r="N89" s="19"/>
      <c r="O89" s="15"/>
      <c r="P89" s="15"/>
      <c r="Q89" s="15"/>
    </row>
    <row r="90" spans="13:17" ht="15" customHeight="1" x14ac:dyDescent="0.25">
      <c r="M90" s="15"/>
      <c r="N90" s="19"/>
      <c r="O90" s="15"/>
      <c r="P90" s="15"/>
      <c r="Q90" s="15"/>
    </row>
    <row r="91" spans="13:17" ht="15" customHeight="1" x14ac:dyDescent="0.25">
      <c r="M91" s="15"/>
      <c r="N91" s="19"/>
      <c r="O91" s="15"/>
      <c r="P91" s="15"/>
      <c r="Q91" s="15"/>
    </row>
    <row r="92" spans="13:17" ht="15" customHeight="1" x14ac:dyDescent="0.25">
      <c r="M92" s="15"/>
      <c r="N92" s="19"/>
      <c r="O92" s="15"/>
      <c r="P92" s="15"/>
      <c r="Q92" s="15"/>
    </row>
    <row r="93" spans="13:17" ht="15" customHeight="1" x14ac:dyDescent="0.25">
      <c r="M93" s="15"/>
      <c r="N93" s="19"/>
      <c r="O93" s="15"/>
      <c r="P93" s="15"/>
      <c r="Q93" s="15"/>
    </row>
    <row r="94" spans="13:17" ht="15" customHeight="1" x14ac:dyDescent="0.25">
      <c r="M94" s="15"/>
      <c r="N94" s="19"/>
      <c r="O94" s="15"/>
      <c r="P94" s="15"/>
      <c r="Q94" s="15"/>
    </row>
    <row r="95" spans="13:17" ht="15" customHeight="1" x14ac:dyDescent="0.25">
      <c r="M95" s="15"/>
      <c r="N95" s="19"/>
      <c r="O95" s="15"/>
      <c r="P95" s="15"/>
      <c r="Q95" s="15"/>
    </row>
    <row r="96" spans="13:17" ht="15" customHeight="1" x14ac:dyDescent="0.25">
      <c r="M96" s="15"/>
      <c r="N96" s="19"/>
      <c r="O96" s="15"/>
      <c r="P96" s="15"/>
      <c r="Q96" s="15"/>
    </row>
    <row r="97" spans="13:17" ht="15" customHeight="1" x14ac:dyDescent="0.25">
      <c r="M97" s="15"/>
      <c r="N97" s="19"/>
      <c r="O97" s="15"/>
      <c r="P97" s="15"/>
      <c r="Q97" s="15"/>
    </row>
    <row r="98" spans="13:17" ht="15" customHeight="1" x14ac:dyDescent="0.25">
      <c r="M98" s="15"/>
      <c r="N98" s="19"/>
      <c r="O98" s="15"/>
      <c r="P98" s="15"/>
      <c r="Q98" s="15"/>
    </row>
    <row r="99" spans="13:17" ht="15" customHeight="1" x14ac:dyDescent="0.25">
      <c r="M99" s="15"/>
      <c r="N99" s="19"/>
      <c r="O99" s="15"/>
      <c r="P99" s="15"/>
      <c r="Q99" s="15"/>
    </row>
    <row r="100" spans="13:17" ht="15" customHeight="1" x14ac:dyDescent="0.25">
      <c r="M100" s="15"/>
      <c r="N100" s="19"/>
      <c r="O100" s="15"/>
      <c r="P100" s="15"/>
      <c r="Q100" s="15"/>
    </row>
    <row r="101" spans="13:17" ht="15" customHeight="1" x14ac:dyDescent="0.25">
      <c r="M101" s="15"/>
      <c r="N101" s="19"/>
      <c r="O101" s="15"/>
      <c r="P101" s="15"/>
      <c r="Q101" s="15"/>
    </row>
    <row r="102" spans="13:17" ht="15" customHeight="1" x14ac:dyDescent="0.25">
      <c r="M102" s="15"/>
      <c r="N102" s="19"/>
      <c r="O102" s="15"/>
      <c r="P102" s="15"/>
      <c r="Q102" s="15"/>
    </row>
    <row r="103" spans="13:17" ht="15" customHeight="1" x14ac:dyDescent="0.25">
      <c r="M103" s="15"/>
      <c r="N103" s="19"/>
      <c r="O103" s="15"/>
      <c r="P103" s="15"/>
      <c r="Q103" s="15"/>
    </row>
    <row r="104" spans="13:17" ht="15" customHeight="1" x14ac:dyDescent="0.25">
      <c r="M104" s="15"/>
      <c r="N104" s="19"/>
      <c r="O104" s="15"/>
      <c r="P104" s="15"/>
      <c r="Q104" s="15"/>
    </row>
    <row r="105" spans="13:17" ht="15" customHeight="1" x14ac:dyDescent="0.25">
      <c r="M105" s="15"/>
      <c r="N105" s="19"/>
      <c r="O105" s="15"/>
      <c r="P105" s="15"/>
      <c r="Q105" s="15"/>
    </row>
    <row r="106" spans="13:17" ht="15" customHeight="1" x14ac:dyDescent="0.25">
      <c r="M106" s="15"/>
      <c r="N106" s="19"/>
      <c r="O106" s="15"/>
      <c r="P106" s="15"/>
      <c r="Q106" s="15"/>
    </row>
    <row r="107" spans="13:17" ht="15" customHeight="1" x14ac:dyDescent="0.25">
      <c r="M107" s="15"/>
      <c r="N107" s="19"/>
      <c r="O107" s="15"/>
      <c r="P107" s="15"/>
      <c r="Q107" s="15"/>
    </row>
    <row r="108" spans="13:17" ht="15" customHeight="1" x14ac:dyDescent="0.25">
      <c r="M108" s="15"/>
      <c r="N108" s="19"/>
      <c r="O108" s="15"/>
      <c r="P108" s="15"/>
      <c r="Q108" s="15"/>
    </row>
    <row r="109" spans="13:17" ht="15" customHeight="1" x14ac:dyDescent="0.25">
      <c r="M109" s="15"/>
      <c r="N109" s="19"/>
      <c r="O109" s="15"/>
      <c r="P109" s="15"/>
      <c r="Q109" s="15"/>
    </row>
    <row r="110" spans="13:17" ht="15" customHeight="1" x14ac:dyDescent="0.25">
      <c r="M110" s="15"/>
      <c r="N110" s="19"/>
      <c r="O110" s="15"/>
      <c r="P110" s="15"/>
      <c r="Q110" s="15"/>
    </row>
    <row r="111" spans="13:17" ht="15" customHeight="1" x14ac:dyDescent="0.25">
      <c r="M111" s="15"/>
      <c r="N111" s="19"/>
      <c r="O111" s="15"/>
      <c r="P111" s="15"/>
      <c r="Q111" s="15"/>
    </row>
    <row r="112" spans="13:17" ht="15" customHeight="1" x14ac:dyDescent="0.25">
      <c r="M112" s="15"/>
      <c r="N112" s="19"/>
      <c r="O112" s="15"/>
      <c r="P112" s="15"/>
      <c r="Q112" s="15"/>
    </row>
    <row r="113" spans="13:17" ht="15" customHeight="1" x14ac:dyDescent="0.25">
      <c r="M113" s="15"/>
      <c r="N113" s="19"/>
      <c r="O113" s="15"/>
      <c r="P113" s="15"/>
      <c r="Q113" s="15"/>
    </row>
    <row r="114" spans="13:17" ht="15" customHeight="1" x14ac:dyDescent="0.25">
      <c r="M114" s="15"/>
      <c r="N114" s="19"/>
      <c r="O114" s="15"/>
      <c r="P114" s="15"/>
      <c r="Q114" s="15"/>
    </row>
    <row r="115" spans="13:17" ht="15" customHeight="1" x14ac:dyDescent="0.25">
      <c r="M115" s="15"/>
      <c r="N115" s="19"/>
      <c r="O115" s="15"/>
      <c r="P115" s="15"/>
      <c r="Q115" s="15"/>
    </row>
    <row r="116" spans="13:17" ht="15" customHeight="1" x14ac:dyDescent="0.25">
      <c r="M116" s="15"/>
      <c r="N116" s="19"/>
      <c r="O116" s="15"/>
      <c r="P116" s="15"/>
      <c r="Q116" s="15"/>
    </row>
    <row r="117" spans="13:17" ht="15" customHeight="1" x14ac:dyDescent="0.25">
      <c r="M117" s="15"/>
      <c r="N117" s="19"/>
      <c r="O117" s="15"/>
      <c r="P117" s="15"/>
      <c r="Q117" s="15"/>
    </row>
    <row r="118" spans="13:17" ht="15" customHeight="1" x14ac:dyDescent="0.25">
      <c r="M118" s="15"/>
      <c r="N118" s="19"/>
      <c r="O118" s="15"/>
      <c r="P118" s="15"/>
      <c r="Q118" s="15"/>
    </row>
    <row r="119" spans="13:17" ht="15" customHeight="1" x14ac:dyDescent="0.25">
      <c r="M119" s="15"/>
      <c r="N119" s="19"/>
      <c r="O119" s="15"/>
      <c r="P119" s="15"/>
      <c r="Q119" s="15"/>
    </row>
    <row r="120" spans="13:17" ht="15" customHeight="1" x14ac:dyDescent="0.25">
      <c r="M120" s="15"/>
      <c r="N120" s="19"/>
      <c r="O120" s="15"/>
      <c r="P120" s="15"/>
      <c r="Q120" s="15"/>
    </row>
    <row r="121" spans="13:17" ht="15" customHeight="1" x14ac:dyDescent="0.25">
      <c r="M121" s="15"/>
      <c r="N121" s="19"/>
      <c r="O121" s="15"/>
      <c r="P121" s="15"/>
      <c r="Q121" s="15"/>
    </row>
    <row r="122" spans="13:17" ht="15" customHeight="1" x14ac:dyDescent="0.25">
      <c r="M122" s="15"/>
      <c r="N122" s="19"/>
      <c r="O122" s="15"/>
      <c r="P122" s="15"/>
      <c r="Q122" s="15"/>
    </row>
    <row r="123" spans="13:17" ht="15" customHeight="1" x14ac:dyDescent="0.25">
      <c r="M123" s="15"/>
      <c r="N123" s="19"/>
      <c r="O123" s="15"/>
      <c r="P123" s="15"/>
      <c r="Q123" s="15"/>
    </row>
    <row r="124" spans="13:17" ht="15" customHeight="1" x14ac:dyDescent="0.25">
      <c r="M124" s="15"/>
      <c r="N124" s="19"/>
      <c r="O124" s="15"/>
      <c r="P124" s="15"/>
      <c r="Q124" s="15"/>
    </row>
    <row r="125" spans="13:17" ht="15" customHeight="1" x14ac:dyDescent="0.25">
      <c r="M125" s="15"/>
      <c r="N125" s="19"/>
      <c r="O125" s="15"/>
      <c r="P125" s="15"/>
      <c r="Q125" s="15"/>
    </row>
    <row r="126" spans="13:17" ht="15" customHeight="1" x14ac:dyDescent="0.25">
      <c r="M126" s="15"/>
      <c r="N126" s="19"/>
      <c r="O126" s="15"/>
      <c r="P126" s="15"/>
      <c r="Q126" s="15"/>
    </row>
    <row r="127" spans="13:17" ht="15" customHeight="1" x14ac:dyDescent="0.25">
      <c r="M127" s="15"/>
      <c r="N127" s="19"/>
      <c r="O127" s="15"/>
      <c r="P127" s="15"/>
      <c r="Q127" s="15"/>
    </row>
    <row r="128" spans="13:17" ht="15" customHeight="1" x14ac:dyDescent="0.25">
      <c r="M128" s="15"/>
      <c r="N128" s="19"/>
      <c r="O128" s="15"/>
      <c r="P128" s="15"/>
      <c r="Q128" s="15"/>
    </row>
    <row r="129" spans="13:17" ht="15" customHeight="1" x14ac:dyDescent="0.25">
      <c r="M129" s="15"/>
      <c r="N129" s="19"/>
      <c r="O129" s="15"/>
      <c r="P129" s="15"/>
      <c r="Q129" s="15"/>
    </row>
    <row r="130" spans="13:17" ht="15" customHeight="1" x14ac:dyDescent="0.25">
      <c r="M130" s="15"/>
      <c r="N130" s="19"/>
      <c r="O130" s="15"/>
      <c r="P130" s="15"/>
      <c r="Q130" s="15"/>
    </row>
    <row r="131" spans="13:17" ht="15" customHeight="1" x14ac:dyDescent="0.25">
      <c r="M131" s="15"/>
      <c r="N131" s="19"/>
      <c r="O131" s="15"/>
      <c r="P131" s="15"/>
      <c r="Q131" s="15"/>
    </row>
    <row r="132" spans="13:17" ht="15" customHeight="1" x14ac:dyDescent="0.25">
      <c r="M132" s="15"/>
      <c r="N132" s="19"/>
      <c r="O132" s="15"/>
      <c r="P132" s="15"/>
      <c r="Q132" s="15"/>
    </row>
    <row r="133" spans="13:17" ht="15" customHeight="1" x14ac:dyDescent="0.25">
      <c r="M133" s="15"/>
      <c r="N133" s="19"/>
      <c r="O133" s="15"/>
      <c r="P133" s="15"/>
      <c r="Q133" s="15"/>
    </row>
    <row r="134" spans="13:17" ht="15" customHeight="1" x14ac:dyDescent="0.25">
      <c r="M134" s="15"/>
      <c r="N134" s="19"/>
      <c r="O134" s="15"/>
      <c r="P134" s="15"/>
      <c r="Q134" s="15"/>
    </row>
    <row r="135" spans="13:17" ht="15" customHeight="1" x14ac:dyDescent="0.25">
      <c r="M135" s="15"/>
      <c r="N135" s="19"/>
      <c r="O135" s="15"/>
      <c r="P135" s="15"/>
      <c r="Q135" s="15"/>
    </row>
    <row r="136" spans="13:17" ht="15" customHeight="1" x14ac:dyDescent="0.25">
      <c r="M136" s="15"/>
      <c r="N136" s="19"/>
      <c r="O136" s="15"/>
      <c r="P136" s="15"/>
      <c r="Q136" s="15"/>
    </row>
    <row r="137" spans="13:17" ht="15" customHeight="1" x14ac:dyDescent="0.25">
      <c r="M137" s="15"/>
      <c r="N137" s="19"/>
      <c r="O137" s="15"/>
      <c r="P137" s="15"/>
      <c r="Q137" s="15"/>
    </row>
    <row r="138" spans="13:17" ht="15" customHeight="1" x14ac:dyDescent="0.25">
      <c r="M138" s="15"/>
      <c r="N138" s="19"/>
      <c r="O138" s="15"/>
      <c r="P138" s="15"/>
      <c r="Q138" s="15"/>
    </row>
    <row r="139" spans="13:17" ht="15" customHeight="1" x14ac:dyDescent="0.25">
      <c r="M139" s="15"/>
      <c r="N139" s="19"/>
      <c r="O139" s="15"/>
      <c r="P139" s="15"/>
      <c r="Q139" s="15"/>
    </row>
    <row r="140" spans="13:17" ht="15" customHeight="1" x14ac:dyDescent="0.25">
      <c r="M140" s="15"/>
      <c r="N140" s="19"/>
      <c r="O140" s="15"/>
      <c r="P140" s="15"/>
      <c r="Q140" s="15"/>
    </row>
    <row r="141" spans="13:17" ht="15" customHeight="1" x14ac:dyDescent="0.25">
      <c r="M141" s="15"/>
      <c r="N141" s="19"/>
      <c r="O141" s="15"/>
      <c r="P141" s="15"/>
      <c r="Q141" s="15"/>
    </row>
    <row r="142" spans="13:17" ht="15" customHeight="1" x14ac:dyDescent="0.25">
      <c r="M142" s="15"/>
      <c r="N142" s="19"/>
      <c r="O142" s="15"/>
      <c r="P142" s="15"/>
      <c r="Q142" s="15"/>
    </row>
    <row r="143" spans="13:17" ht="15" customHeight="1" x14ac:dyDescent="0.25">
      <c r="M143" s="15"/>
      <c r="N143" s="19"/>
      <c r="O143" s="15"/>
      <c r="P143" s="15"/>
      <c r="Q143" s="15"/>
    </row>
    <row r="144" spans="13:17" ht="15" customHeight="1" x14ac:dyDescent="0.25">
      <c r="M144" s="15"/>
      <c r="N144" s="19"/>
      <c r="O144" s="15"/>
      <c r="P144" s="15"/>
      <c r="Q144" s="15"/>
    </row>
    <row r="145" spans="13:17" ht="15" customHeight="1" x14ac:dyDescent="0.25">
      <c r="M145" s="15"/>
      <c r="N145" s="19"/>
      <c r="O145" s="15"/>
      <c r="P145" s="15"/>
      <c r="Q145" s="15"/>
    </row>
    <row r="146" spans="13:17" ht="15" customHeight="1" x14ac:dyDescent="0.25">
      <c r="M146" s="15"/>
      <c r="N146" s="19"/>
      <c r="O146" s="15"/>
      <c r="P146" s="15"/>
      <c r="Q146" s="15"/>
    </row>
    <row r="147" spans="13:17" ht="15" customHeight="1" x14ac:dyDescent="0.25">
      <c r="M147" s="15"/>
      <c r="N147" s="19"/>
      <c r="O147" s="15"/>
      <c r="P147" s="15"/>
      <c r="Q147" s="15"/>
    </row>
    <row r="148" spans="13:17" ht="15" customHeight="1" x14ac:dyDescent="0.25">
      <c r="M148" s="15"/>
      <c r="N148" s="19"/>
      <c r="O148" s="15"/>
      <c r="P148" s="15"/>
      <c r="Q148" s="15"/>
    </row>
    <row r="149" spans="13:17" ht="15" customHeight="1" x14ac:dyDescent="0.25">
      <c r="M149" s="15"/>
      <c r="N149" s="19"/>
      <c r="O149" s="15"/>
      <c r="P149" s="15"/>
      <c r="Q149" s="15"/>
    </row>
    <row r="150" spans="13:17" ht="15" customHeight="1" x14ac:dyDescent="0.25">
      <c r="M150" s="15"/>
      <c r="N150" s="19"/>
      <c r="O150" s="15"/>
      <c r="P150" s="15"/>
      <c r="Q150" s="15"/>
    </row>
    <row r="151" spans="13:17" ht="15" customHeight="1" x14ac:dyDescent="0.25">
      <c r="M151" s="15"/>
      <c r="N151" s="19"/>
      <c r="O151" s="15"/>
      <c r="P151" s="15"/>
      <c r="Q151" s="15"/>
    </row>
    <row r="152" spans="13:17" ht="15" customHeight="1" x14ac:dyDescent="0.25">
      <c r="M152" s="15"/>
      <c r="N152" s="19"/>
      <c r="O152" s="15"/>
      <c r="P152" s="15"/>
      <c r="Q152" s="15"/>
    </row>
    <row r="153" spans="13:17" ht="15" customHeight="1" x14ac:dyDescent="0.25">
      <c r="M153" s="15"/>
      <c r="N153" s="19"/>
      <c r="O153" s="15"/>
      <c r="P153" s="15"/>
      <c r="Q153" s="15"/>
    </row>
    <row r="154" spans="13:17" ht="15" customHeight="1" x14ac:dyDescent="0.25">
      <c r="M154" s="15"/>
      <c r="N154" s="19"/>
      <c r="O154" s="15"/>
      <c r="P154" s="15"/>
      <c r="Q154" s="15"/>
    </row>
    <row r="155" spans="13:17" ht="15" customHeight="1" x14ac:dyDescent="0.25">
      <c r="M155" s="15"/>
      <c r="N155" s="19"/>
      <c r="O155" s="15"/>
      <c r="P155" s="15"/>
      <c r="Q155" s="15"/>
    </row>
    <row r="156" spans="13:17" ht="15" customHeight="1" x14ac:dyDescent="0.25">
      <c r="M156" s="15"/>
      <c r="N156" s="19"/>
      <c r="O156" s="15"/>
      <c r="P156" s="15"/>
      <c r="Q156" s="15"/>
    </row>
    <row r="157" spans="13:17" ht="15" customHeight="1" x14ac:dyDescent="0.25">
      <c r="M157" s="15"/>
      <c r="N157" s="19"/>
      <c r="O157" s="15"/>
      <c r="P157" s="15"/>
      <c r="Q157" s="15"/>
    </row>
    <row r="158" spans="13:17" ht="15" customHeight="1" x14ac:dyDescent="0.25">
      <c r="M158" s="15"/>
      <c r="N158" s="19"/>
      <c r="O158" s="15"/>
      <c r="P158" s="15"/>
      <c r="Q158" s="15"/>
    </row>
    <row r="159" spans="13:17" ht="15" customHeight="1" x14ac:dyDescent="0.25">
      <c r="M159" s="15"/>
      <c r="N159" s="19"/>
      <c r="O159" s="15"/>
      <c r="P159" s="15"/>
      <c r="Q159" s="15"/>
    </row>
    <row r="160" spans="13:17" ht="15" customHeight="1" x14ac:dyDescent="0.25">
      <c r="M160" s="15"/>
      <c r="N160" s="19"/>
      <c r="O160" s="15"/>
      <c r="P160" s="15"/>
      <c r="Q160" s="15"/>
    </row>
    <row r="161" spans="13:17" ht="15" customHeight="1" x14ac:dyDescent="0.25">
      <c r="M161" s="15"/>
      <c r="N161" s="19"/>
      <c r="O161" s="15"/>
      <c r="P161" s="15"/>
      <c r="Q161" s="15"/>
    </row>
    <row r="162" spans="13:17" ht="15" customHeight="1" x14ac:dyDescent="0.25">
      <c r="M162" s="15"/>
      <c r="N162" s="19"/>
      <c r="O162" s="15"/>
      <c r="P162" s="15"/>
      <c r="Q162" s="15"/>
    </row>
    <row r="163" spans="13:17" ht="15" customHeight="1" x14ac:dyDescent="0.25">
      <c r="M163" s="15"/>
      <c r="N163" s="19"/>
      <c r="O163" s="15"/>
      <c r="P163" s="15"/>
      <c r="Q163" s="15"/>
    </row>
    <row r="164" spans="13:17" ht="15" customHeight="1" x14ac:dyDescent="0.25">
      <c r="M164" s="15"/>
      <c r="N164" s="19"/>
      <c r="O164" s="15"/>
      <c r="P164" s="15"/>
      <c r="Q164" s="15"/>
    </row>
    <row r="165" spans="13:17" ht="15" customHeight="1" x14ac:dyDescent="0.25">
      <c r="M165" s="15"/>
      <c r="N165" s="19"/>
      <c r="O165" s="15"/>
      <c r="P165" s="15"/>
      <c r="Q165" s="15"/>
    </row>
    <row r="166" spans="13:17" ht="15" customHeight="1" x14ac:dyDescent="0.25">
      <c r="M166" s="15"/>
      <c r="N166" s="19"/>
      <c r="O166" s="15"/>
      <c r="P166" s="15"/>
      <c r="Q166" s="15"/>
    </row>
    <row r="167" spans="13:17" ht="15" customHeight="1" x14ac:dyDescent="0.25">
      <c r="M167" s="15"/>
      <c r="N167" s="19"/>
      <c r="O167" s="15"/>
      <c r="P167" s="15"/>
      <c r="Q167" s="15"/>
    </row>
    <row r="168" spans="13:17" ht="15" customHeight="1" x14ac:dyDescent="0.25">
      <c r="M168" s="15"/>
      <c r="N168" s="19"/>
      <c r="O168" s="15"/>
      <c r="P168" s="15"/>
      <c r="Q168" s="15"/>
    </row>
    <row r="169" spans="13:17" ht="15" customHeight="1" x14ac:dyDescent="0.25">
      <c r="M169" s="15"/>
      <c r="N169" s="19"/>
      <c r="O169" s="15"/>
      <c r="P169" s="15"/>
      <c r="Q169" s="15"/>
    </row>
    <row r="170" spans="13:17" ht="15" customHeight="1" x14ac:dyDescent="0.25">
      <c r="M170" s="15"/>
      <c r="N170" s="19"/>
      <c r="O170" s="15"/>
      <c r="P170" s="15"/>
      <c r="Q170" s="15"/>
    </row>
    <row r="171" spans="13:17" ht="15" customHeight="1" x14ac:dyDescent="0.25">
      <c r="M171" s="15"/>
      <c r="N171" s="19"/>
      <c r="O171" s="15"/>
      <c r="P171" s="15"/>
      <c r="Q171" s="15"/>
    </row>
    <row r="172" spans="13:17" ht="15" customHeight="1" x14ac:dyDescent="0.25">
      <c r="M172" s="15"/>
      <c r="N172" s="19"/>
      <c r="O172" s="15"/>
      <c r="P172" s="15"/>
      <c r="Q172" s="15"/>
    </row>
    <row r="173" spans="13:17" ht="15" customHeight="1" x14ac:dyDescent="0.25">
      <c r="M173" s="15"/>
      <c r="N173" s="19"/>
      <c r="O173" s="15"/>
      <c r="P173" s="15"/>
      <c r="Q173" s="15"/>
    </row>
    <row r="174" spans="13:17" ht="15" customHeight="1" x14ac:dyDescent="0.25">
      <c r="M174" s="15"/>
      <c r="N174" s="19"/>
      <c r="O174" s="15"/>
      <c r="P174" s="15"/>
      <c r="Q174" s="15"/>
    </row>
    <row r="175" spans="13:17" ht="15" customHeight="1" x14ac:dyDescent="0.25">
      <c r="M175" s="15"/>
      <c r="N175" s="19"/>
      <c r="O175" s="15"/>
      <c r="P175" s="15"/>
      <c r="Q175" s="15"/>
    </row>
    <row r="176" spans="13:17" ht="15" customHeight="1" x14ac:dyDescent="0.25">
      <c r="M176" s="15"/>
      <c r="N176" s="19"/>
      <c r="O176" s="15"/>
      <c r="P176" s="15"/>
      <c r="Q176" s="15"/>
    </row>
    <row r="177" spans="13:17" ht="15" customHeight="1" x14ac:dyDescent="0.25">
      <c r="M177" s="15"/>
      <c r="N177" s="16"/>
      <c r="O177" s="15"/>
      <c r="P177" s="15"/>
      <c r="Q177" s="15"/>
    </row>
    <row r="178" spans="13:17" ht="15" customHeight="1" x14ac:dyDescent="0.25">
      <c r="M178" s="15"/>
      <c r="N178" s="16"/>
      <c r="O178" s="15"/>
      <c r="P178" s="15"/>
      <c r="Q178" s="15"/>
    </row>
    <row r="179" spans="13:17" ht="15" customHeight="1" x14ac:dyDescent="0.25">
      <c r="M179" s="15"/>
      <c r="N179" s="16"/>
      <c r="O179" s="15"/>
      <c r="P179" s="15"/>
      <c r="Q179" s="15"/>
    </row>
    <row r="180" spans="13:17" ht="15" customHeight="1" x14ac:dyDescent="0.25">
      <c r="M180" s="15"/>
      <c r="N180" s="19"/>
      <c r="O180" s="15"/>
      <c r="P180" s="15"/>
      <c r="Q180" s="15"/>
    </row>
    <row r="181" spans="13:17" ht="15" customHeight="1" x14ac:dyDescent="0.25">
      <c r="M181" s="15"/>
      <c r="N181" s="19"/>
      <c r="O181" s="15"/>
      <c r="P181" s="15"/>
      <c r="Q181" s="15"/>
    </row>
    <row r="182" spans="13:17" ht="15" customHeight="1" x14ac:dyDescent="0.25">
      <c r="M182" s="15"/>
      <c r="N182" s="19"/>
      <c r="O182" s="15"/>
      <c r="P182" s="15"/>
      <c r="Q182" s="15"/>
    </row>
    <row r="183" spans="13:17" ht="15" customHeight="1" x14ac:dyDescent="0.25">
      <c r="M183" s="15"/>
      <c r="N183" s="19"/>
      <c r="O183" s="15"/>
      <c r="P183" s="15"/>
      <c r="Q183" s="15"/>
    </row>
    <row r="184" spans="13:17" ht="15" customHeight="1" x14ac:dyDescent="0.25">
      <c r="M184" s="15"/>
      <c r="N184" s="19"/>
      <c r="O184" s="15"/>
      <c r="P184" s="15"/>
      <c r="Q184" s="15"/>
    </row>
    <row r="185" spans="13:17" ht="15" customHeight="1" x14ac:dyDescent="0.25">
      <c r="M185" s="15"/>
      <c r="N185" s="19"/>
      <c r="O185" s="15"/>
      <c r="P185" s="15"/>
      <c r="Q185" s="15"/>
    </row>
    <row r="186" spans="13:17" ht="15" customHeight="1" x14ac:dyDescent="0.25">
      <c r="M186" s="15"/>
      <c r="N186" s="19"/>
      <c r="O186" s="15"/>
      <c r="P186" s="15"/>
      <c r="Q186" s="15"/>
    </row>
    <row r="187" spans="13:17" ht="15" customHeight="1" x14ac:dyDescent="0.25">
      <c r="M187" s="15"/>
      <c r="N187" s="19"/>
      <c r="O187" s="15"/>
      <c r="P187" s="15"/>
      <c r="Q187" s="15"/>
    </row>
    <row r="188" spans="13:17" ht="15" customHeight="1" x14ac:dyDescent="0.25">
      <c r="M188" s="15"/>
      <c r="N188" s="19"/>
      <c r="O188" s="15"/>
      <c r="P188" s="15"/>
      <c r="Q188" s="15"/>
    </row>
    <row r="189" spans="13:17" ht="15" customHeight="1" x14ac:dyDescent="0.25">
      <c r="M189" s="15"/>
      <c r="N189" s="19"/>
      <c r="O189" s="15"/>
      <c r="P189" s="15"/>
      <c r="Q189" s="15"/>
    </row>
    <row r="190" spans="13:17" ht="15" customHeight="1" x14ac:dyDescent="0.25">
      <c r="M190" s="15"/>
      <c r="N190" s="19"/>
      <c r="O190" s="15"/>
      <c r="P190" s="15"/>
      <c r="Q190" s="15"/>
    </row>
    <row r="191" spans="13:17" ht="15" customHeight="1" x14ac:dyDescent="0.25">
      <c r="M191" s="15"/>
      <c r="N191" s="19"/>
      <c r="O191" s="15"/>
      <c r="P191" s="15"/>
      <c r="Q191" s="15"/>
    </row>
    <row r="192" spans="13:17" ht="15" customHeight="1" x14ac:dyDescent="0.25">
      <c r="M192" s="15"/>
      <c r="N192" s="19"/>
      <c r="O192" s="15"/>
      <c r="P192" s="15"/>
      <c r="Q192" s="15"/>
    </row>
    <row r="193" spans="13:17" ht="15" customHeight="1" x14ac:dyDescent="0.25">
      <c r="M193" s="15"/>
      <c r="N193" s="19"/>
      <c r="O193" s="15"/>
      <c r="P193" s="15"/>
      <c r="Q193" s="15"/>
    </row>
    <row r="194" spans="13:17" ht="15" customHeight="1" x14ac:dyDescent="0.25">
      <c r="M194" s="15"/>
      <c r="N194" s="19"/>
      <c r="O194" s="15"/>
      <c r="P194" s="15"/>
      <c r="Q194" s="15"/>
    </row>
    <row r="195" spans="13:17" ht="15" customHeight="1" x14ac:dyDescent="0.25">
      <c r="M195" s="15"/>
      <c r="N195" s="19"/>
      <c r="O195" s="15"/>
      <c r="P195" s="15"/>
      <c r="Q195" s="15"/>
    </row>
    <row r="196" spans="13:17" ht="15" customHeight="1" x14ac:dyDescent="0.25">
      <c r="M196" s="15"/>
      <c r="N196" s="19"/>
      <c r="O196" s="15"/>
      <c r="P196" s="15"/>
      <c r="Q196" s="15"/>
    </row>
    <row r="197" spans="13:17" ht="15" customHeight="1" x14ac:dyDescent="0.25">
      <c r="M197" s="15"/>
      <c r="N197" s="19"/>
      <c r="O197" s="15"/>
      <c r="P197" s="15"/>
      <c r="Q197" s="15"/>
    </row>
    <row r="198" spans="13:17" ht="15" customHeight="1" x14ac:dyDescent="0.25">
      <c r="M198" s="15"/>
      <c r="N198" s="19"/>
      <c r="O198" s="15"/>
      <c r="P198" s="15"/>
      <c r="Q198" s="15"/>
    </row>
    <row r="199" spans="13:17" ht="15" customHeight="1" x14ac:dyDescent="0.25">
      <c r="M199" s="15"/>
      <c r="N199" s="19"/>
      <c r="O199" s="15"/>
      <c r="P199" s="15"/>
      <c r="Q199" s="15"/>
    </row>
    <row r="200" spans="13:17" ht="15" customHeight="1" x14ac:dyDescent="0.25">
      <c r="M200" s="15"/>
      <c r="N200" s="19"/>
      <c r="O200" s="15"/>
      <c r="P200" s="15"/>
      <c r="Q200" s="15"/>
    </row>
    <row r="201" spans="13:17" ht="15" customHeight="1" x14ac:dyDescent="0.25">
      <c r="M201" s="15"/>
      <c r="N201" s="19"/>
      <c r="O201" s="15"/>
      <c r="P201" s="15"/>
      <c r="Q201" s="15"/>
    </row>
    <row r="202" spans="13:17" ht="15" customHeight="1" x14ac:dyDescent="0.25">
      <c r="M202" s="15"/>
      <c r="N202" s="16"/>
      <c r="O202" s="15"/>
      <c r="P202" s="15"/>
      <c r="Q202" s="15"/>
    </row>
    <row r="203" spans="13:17" ht="15" customHeight="1" x14ac:dyDescent="0.25">
      <c r="M203" s="15"/>
      <c r="N203" s="19"/>
      <c r="O203" s="15"/>
      <c r="P203" s="15"/>
      <c r="Q203" s="15"/>
    </row>
    <row r="204" spans="13:17" ht="15" customHeight="1" x14ac:dyDescent="0.25">
      <c r="M204" s="15"/>
      <c r="N204" s="19"/>
      <c r="O204" s="15"/>
      <c r="P204" s="15"/>
      <c r="Q204" s="15"/>
    </row>
    <row r="205" spans="13:17" ht="15" customHeight="1" x14ac:dyDescent="0.25">
      <c r="M205" s="15"/>
      <c r="N205" s="15"/>
      <c r="O205" s="15"/>
      <c r="P205" s="15"/>
      <c r="Q205" s="15"/>
    </row>
  </sheetData>
  <sheetProtection algorithmName="SHA-512" hashValue="nHw0BR7I1GOnjOR48yRTau7zn+Y8HgD7I1DPSz22te7LRzXqXshS5+snHgdb8UWFIMNxlx5rDrSYbx+Sf2Orpg==" saltValue="Io3QAM62C3rEhQbrpSJhKQ==" spinCount="100000" sheet="1" objects="1" scenarios="1" selectLockedCells="1"/>
  <mergeCells count="20">
    <mergeCell ref="J17:J18"/>
    <mergeCell ref="K17:K18"/>
    <mergeCell ref="H17:H18"/>
    <mergeCell ref="I17:I18"/>
    <mergeCell ref="B17:B18"/>
    <mergeCell ref="C17:C18"/>
    <mergeCell ref="D17:D18"/>
    <mergeCell ref="E17:E18"/>
    <mergeCell ref="G17:G18"/>
    <mergeCell ref="C5:C6"/>
    <mergeCell ref="D5:D6"/>
    <mergeCell ref="E5:E6"/>
    <mergeCell ref="F5:F6"/>
    <mergeCell ref="B1:H2"/>
    <mergeCell ref="B3:K4"/>
    <mergeCell ref="G5:G6"/>
    <mergeCell ref="H5:H6"/>
    <mergeCell ref="I5:I6"/>
    <mergeCell ref="J5:J6"/>
    <mergeCell ref="K5:K6"/>
  </mergeCells>
  <pageMargins left="0.7" right="0.7" top="1" bottom="1" header="0.3" footer="0.3"/>
  <pageSetup paperSize="5" scale="79" fitToHeight="0" orientation="landscape" r:id="rId1"/>
  <extLst>
    <ext xmlns:x14="http://schemas.microsoft.com/office/spreadsheetml/2009/9/main" uri="{CCE6A557-97BC-4b89-ADB6-D9C93CAAB3DF}">
      <x14:dataValidations xmlns:xm="http://schemas.microsoft.com/office/excel/2006/main" count="3">
        <x14:dataValidation type="list" allowBlank="1" showInputMessage="1" showErrorMessage="1">
          <x14:formula1>
            <xm:f>'Enumerations 1'!$B$226:$B$227</xm:f>
          </x14:formula1>
          <xm:sqref>E7:F16</xm:sqref>
        </x14:dataValidation>
        <x14:dataValidation type="list" allowBlank="1" showInputMessage="1" showErrorMessage="1">
          <x14:formula1>
            <xm:f>'Enumerations 1'!$B$231:$B$234</xm:f>
          </x14:formula1>
          <xm:sqref>I7:I16</xm:sqref>
        </x14:dataValidation>
        <x14:dataValidation type="list" allowBlank="1" showInputMessage="1" showErrorMessage="1">
          <x14:formula1>
            <xm:f>Zones!$B$1:$B$246</xm:f>
          </x14:formula1>
          <xm:sqref>G7:G16</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R78"/>
  <sheetViews>
    <sheetView showGridLines="0" workbookViewId="0">
      <selection activeCell="M15" sqref="M15"/>
    </sheetView>
  </sheetViews>
  <sheetFormatPr defaultColWidth="9.33203125" defaultRowHeight="13.2" x14ac:dyDescent="0.25"/>
  <cols>
    <col min="1" max="1" width="2.6640625" style="7" customWidth="1"/>
    <col min="2" max="2" width="4.6640625" style="7" customWidth="1"/>
    <col min="3" max="3" width="2.6640625" style="7" customWidth="1"/>
    <col min="4" max="4" width="3.6640625" style="7" customWidth="1"/>
    <col min="5" max="5" width="6.6640625" style="7" customWidth="1"/>
    <col min="6" max="9" width="9.6640625" style="7" customWidth="1"/>
    <col min="10" max="10" width="8" style="7" hidden="1" customWidth="1"/>
    <col min="11" max="13" width="12.6640625" style="7" customWidth="1"/>
    <col min="14" max="14" width="15.6640625" style="7" customWidth="1"/>
    <col min="15" max="15" width="2.6640625" style="7" customWidth="1"/>
    <col min="16" max="16384" width="9.33203125" style="7"/>
  </cols>
  <sheetData>
    <row r="1" spans="1:18" ht="15" customHeight="1" x14ac:dyDescent="0.2">
      <c r="A1" s="4"/>
      <c r="B1" s="5"/>
      <c r="C1" s="5"/>
      <c r="D1" s="5"/>
      <c r="E1" s="5"/>
      <c r="F1" s="5"/>
      <c r="G1" s="5"/>
      <c r="H1" s="5"/>
      <c r="I1" s="5"/>
      <c r="J1" s="5"/>
      <c r="K1" s="5"/>
      <c r="L1" s="5"/>
      <c r="M1" s="5"/>
      <c r="N1" s="5"/>
      <c r="O1" s="6"/>
    </row>
    <row r="2" spans="1:18" ht="15" customHeight="1" x14ac:dyDescent="0.25">
      <c r="A2" s="8"/>
      <c r="B2" s="2146"/>
      <c r="C2" s="2146"/>
      <c r="D2" s="2146"/>
      <c r="E2" s="9"/>
      <c r="F2" s="2147" t="s">
        <v>2103</v>
      </c>
      <c r="G2" s="2147"/>
      <c r="H2" s="2147"/>
      <c r="I2" s="2147"/>
      <c r="J2" s="2147"/>
      <c r="K2" s="2147"/>
      <c r="L2" s="2147"/>
      <c r="M2" s="2147"/>
      <c r="O2" s="11"/>
    </row>
    <row r="3" spans="1:18" ht="15" customHeight="1" x14ac:dyDescent="0.25">
      <c r="A3" s="8"/>
      <c r="B3" s="2146"/>
      <c r="C3" s="2146"/>
      <c r="D3" s="2146"/>
      <c r="E3" s="96"/>
      <c r="F3" s="2147"/>
      <c r="G3" s="2147"/>
      <c r="H3" s="2147"/>
      <c r="I3" s="2147"/>
      <c r="J3" s="2147"/>
      <c r="K3" s="2147"/>
      <c r="L3" s="2147"/>
      <c r="M3" s="2147"/>
      <c r="N3" s="96"/>
      <c r="O3" s="11"/>
    </row>
    <row r="4" spans="1:18" ht="15" hidden="1" customHeight="1" x14ac:dyDescent="0.2">
      <c r="A4" s="8"/>
      <c r="D4" s="96"/>
      <c r="E4" s="96"/>
      <c r="F4" s="96"/>
      <c r="G4" s="96"/>
      <c r="H4" s="96"/>
      <c r="I4" s="96"/>
      <c r="J4" s="96"/>
      <c r="K4" s="96"/>
      <c r="L4" s="96"/>
      <c r="M4" s="96"/>
      <c r="N4" s="96"/>
      <c r="O4" s="11"/>
    </row>
    <row r="5" spans="1:18" ht="15" hidden="1" customHeight="1" x14ac:dyDescent="0.2">
      <c r="A5" s="8"/>
      <c r="D5" s="96"/>
      <c r="E5" s="96"/>
      <c r="F5" s="96"/>
      <c r="G5" s="96"/>
      <c r="H5" s="96"/>
      <c r="I5" s="96"/>
      <c r="J5" s="96"/>
      <c r="K5" s="96"/>
      <c r="L5" s="96"/>
      <c r="M5" s="96"/>
      <c r="N5" s="96"/>
      <c r="O5" s="11"/>
    </row>
    <row r="6" spans="1:18" ht="15" hidden="1" customHeight="1" x14ac:dyDescent="0.25">
      <c r="A6" s="8"/>
      <c r="B6" s="488"/>
      <c r="C6" s="488"/>
      <c r="D6" s="488"/>
      <c r="E6" s="488"/>
      <c r="F6" s="2148"/>
      <c r="G6" s="2148"/>
      <c r="H6" s="2148"/>
      <c r="I6" s="2148"/>
      <c r="J6" s="2148"/>
      <c r="K6" s="2148"/>
      <c r="L6" s="2148"/>
      <c r="M6" s="489"/>
      <c r="N6" s="97"/>
      <c r="O6" s="11"/>
      <c r="R6"/>
    </row>
    <row r="7" spans="1:18" ht="15" hidden="1" customHeight="1" x14ac:dyDescent="0.2">
      <c r="A7" s="8"/>
      <c r="C7" s="26"/>
      <c r="D7" s="26"/>
      <c r="E7" s="26"/>
      <c r="F7" s="26"/>
      <c r="G7" s="9"/>
      <c r="H7" s="9"/>
      <c r="I7" s="9"/>
      <c r="J7" s="9"/>
      <c r="K7" s="9"/>
      <c r="L7" s="9" t="s">
        <v>915</v>
      </c>
      <c r="M7" s="9"/>
      <c r="N7" s="9"/>
      <c r="O7" s="11"/>
    </row>
    <row r="8" spans="1:18" ht="15" customHeight="1" x14ac:dyDescent="0.2">
      <c r="A8" s="8"/>
      <c r="B8" s="9"/>
      <c r="C8" s="9"/>
      <c r="D8" s="9"/>
      <c r="E8" s="9"/>
      <c r="F8" s="9"/>
      <c r="G8" s="9"/>
      <c r="H8" s="9"/>
      <c r="I8" s="9"/>
      <c r="J8" s="9"/>
      <c r="K8" s="9"/>
      <c r="L8" s="9"/>
      <c r="M8" s="9"/>
      <c r="N8" s="593" t="s">
        <v>1111</v>
      </c>
      <c r="O8" s="11"/>
    </row>
    <row r="9" spans="1:18" ht="15" customHeight="1" x14ac:dyDescent="0.25">
      <c r="A9" s="8"/>
      <c r="B9" s="2149" t="s">
        <v>917</v>
      </c>
      <c r="C9" s="2150"/>
      <c r="D9" s="2150"/>
      <c r="E9" s="2150"/>
      <c r="F9" s="2150"/>
      <c r="G9" s="2150"/>
      <c r="H9" s="2150"/>
      <c r="I9" s="2150"/>
      <c r="J9" s="1108"/>
      <c r="K9" s="2153" t="s">
        <v>561</v>
      </c>
      <c r="L9" s="2153" t="s">
        <v>918</v>
      </c>
      <c r="M9" s="2149" t="s">
        <v>919</v>
      </c>
      <c r="N9" s="2145" t="s">
        <v>97</v>
      </c>
      <c r="O9" s="11"/>
    </row>
    <row r="10" spans="1:18" ht="15" customHeight="1" x14ac:dyDescent="0.25">
      <c r="A10" s="8"/>
      <c r="B10" s="2151"/>
      <c r="C10" s="2152"/>
      <c r="D10" s="2152"/>
      <c r="E10" s="2152"/>
      <c r="F10" s="2152"/>
      <c r="G10" s="2152"/>
      <c r="H10" s="2152"/>
      <c r="I10" s="2152"/>
      <c r="J10" s="1108"/>
      <c r="K10" s="2154"/>
      <c r="L10" s="2154"/>
      <c r="M10" s="2155"/>
      <c r="N10" s="2145"/>
      <c r="O10" s="11"/>
    </row>
    <row r="11" spans="1:18" ht="15" customHeight="1" x14ac:dyDescent="0.2">
      <c r="A11" s="8"/>
      <c r="B11" s="1109" t="s">
        <v>20</v>
      </c>
      <c r="C11" s="2143" t="s">
        <v>920</v>
      </c>
      <c r="D11" s="2144"/>
      <c r="E11" s="2144"/>
      <c r="F11" s="2144"/>
      <c r="G11" s="2144"/>
      <c r="H11" s="2144"/>
      <c r="I11" s="2144"/>
      <c r="J11" s="490"/>
      <c r="K11" s="1024">
        <f>K12+K13+K14+K19</f>
        <v>0</v>
      </c>
      <c r="L11" s="1024">
        <f>L12+L13+L14+L19</f>
        <v>0</v>
      </c>
      <c r="M11" s="1025">
        <f>M12+M13+M14+M19</f>
        <v>0</v>
      </c>
      <c r="N11" s="1726">
        <f>K11+L11+M11</f>
        <v>0</v>
      </c>
      <c r="O11" s="11"/>
    </row>
    <row r="12" spans="1:18" ht="15" customHeight="1" x14ac:dyDescent="0.2">
      <c r="A12" s="8"/>
      <c r="B12" s="1109"/>
      <c r="C12" s="98" t="s">
        <v>921</v>
      </c>
      <c r="D12" s="2141" t="s">
        <v>922</v>
      </c>
      <c r="E12" s="2141"/>
      <c r="F12" s="2141"/>
      <c r="G12" s="2141"/>
      <c r="H12" s="2141"/>
      <c r="I12" s="2141"/>
      <c r="J12" s="99"/>
      <c r="K12" s="682"/>
      <c r="L12" s="683"/>
      <c r="M12" s="684"/>
      <c r="N12" s="1024">
        <f>K12+L12+M12</f>
        <v>0</v>
      </c>
      <c r="O12" s="11"/>
    </row>
    <row r="13" spans="1:18" ht="15" customHeight="1" x14ac:dyDescent="0.2">
      <c r="A13" s="8"/>
      <c r="B13" s="1109"/>
      <c r="C13" s="99" t="s">
        <v>923</v>
      </c>
      <c r="D13" s="2141" t="s">
        <v>924</v>
      </c>
      <c r="E13" s="2141"/>
      <c r="F13" s="2141"/>
      <c r="G13" s="2141"/>
      <c r="H13" s="2141"/>
      <c r="I13" s="2141"/>
      <c r="J13" s="99"/>
      <c r="K13" s="683"/>
      <c r="L13" s="683"/>
      <c r="M13" s="684"/>
      <c r="N13" s="1024">
        <f>K13+L13+M13</f>
        <v>0</v>
      </c>
      <c r="O13" s="11"/>
    </row>
    <row r="14" spans="1:18" ht="15" customHeight="1" x14ac:dyDescent="0.2">
      <c r="A14" s="8"/>
      <c r="B14" s="1109"/>
      <c r="C14" s="338" t="s">
        <v>925</v>
      </c>
      <c r="D14" s="2141" t="s">
        <v>926</v>
      </c>
      <c r="E14" s="2141"/>
      <c r="F14" s="2141"/>
      <c r="G14" s="2141"/>
      <c r="H14" s="2141"/>
      <c r="I14" s="2141"/>
      <c r="J14" s="338"/>
      <c r="K14" s="1028">
        <f>SUM(K15:K18)</f>
        <v>0</v>
      </c>
      <c r="L14" s="1028">
        <f t="shared" ref="L14:M14" si="0">SUM(L15:L18)</f>
        <v>0</v>
      </c>
      <c r="M14" s="1028">
        <f t="shared" si="0"/>
        <v>0</v>
      </c>
      <c r="N14" s="1024">
        <f>K14+L14+M14</f>
        <v>0</v>
      </c>
      <c r="O14" s="11"/>
    </row>
    <row r="15" spans="1:18" ht="15" customHeight="1" x14ac:dyDescent="0.2">
      <c r="A15" s="8"/>
      <c r="B15" s="1109"/>
      <c r="C15" s="101"/>
      <c r="D15" s="102" t="s">
        <v>927</v>
      </c>
      <c r="E15" s="2142" t="s">
        <v>1882</v>
      </c>
      <c r="F15" s="2142"/>
      <c r="G15" s="2142"/>
      <c r="H15" s="2142"/>
      <c r="I15" s="2142"/>
      <c r="J15" s="99"/>
      <c r="K15" s="682"/>
      <c r="L15" s="682"/>
      <c r="M15" s="685"/>
      <c r="N15" s="1024">
        <f>K15+L15+M15</f>
        <v>0</v>
      </c>
      <c r="O15" s="11"/>
    </row>
    <row r="16" spans="1:18" ht="15" customHeight="1" x14ac:dyDescent="0.2">
      <c r="A16" s="8"/>
      <c r="B16" s="1109"/>
      <c r="C16" s="101"/>
      <c r="D16" s="103" t="s">
        <v>928</v>
      </c>
      <c r="E16" s="2142" t="s">
        <v>1884</v>
      </c>
      <c r="F16" s="2142"/>
      <c r="G16" s="2142"/>
      <c r="H16" s="2142"/>
      <c r="I16" s="2142"/>
      <c r="J16" s="99"/>
      <c r="K16" s="682"/>
      <c r="L16" s="682"/>
      <c r="M16" s="685"/>
      <c r="N16" s="1024">
        <f t="shared" ref="N16:N72" si="1">K16+L16+M16</f>
        <v>0</v>
      </c>
      <c r="O16" s="11"/>
    </row>
    <row r="17" spans="1:15" ht="15" customHeight="1" x14ac:dyDescent="0.2">
      <c r="A17" s="8"/>
      <c r="B17" s="1109"/>
      <c r="C17" s="25"/>
      <c r="D17" s="103" t="s">
        <v>929</v>
      </c>
      <c r="E17" s="2142" t="s">
        <v>1883</v>
      </c>
      <c r="F17" s="2142"/>
      <c r="G17" s="2142"/>
      <c r="H17" s="2142"/>
      <c r="I17" s="2142"/>
      <c r="J17" s="99"/>
      <c r="K17" s="682"/>
      <c r="L17" s="682"/>
      <c r="M17" s="685"/>
      <c r="N17" s="1024">
        <f t="shared" si="1"/>
        <v>0</v>
      </c>
      <c r="O17" s="11"/>
    </row>
    <row r="18" spans="1:15" ht="15" customHeight="1" x14ac:dyDescent="0.2">
      <c r="A18" s="8"/>
      <c r="B18" s="1109"/>
      <c r="C18" s="104"/>
      <c r="D18" s="103" t="s">
        <v>930</v>
      </c>
      <c r="E18" s="2142" t="s">
        <v>1885</v>
      </c>
      <c r="F18" s="2142"/>
      <c r="G18" s="2142"/>
      <c r="H18" s="2142"/>
      <c r="I18" s="2142"/>
      <c r="J18" s="99"/>
      <c r="K18" s="682"/>
      <c r="L18" s="682"/>
      <c r="M18" s="685"/>
      <c r="N18" s="1024">
        <f t="shared" si="1"/>
        <v>0</v>
      </c>
      <c r="O18" s="11"/>
    </row>
    <row r="19" spans="1:15" ht="15" customHeight="1" x14ac:dyDescent="0.2">
      <c r="A19" s="8"/>
      <c r="B19" s="1109"/>
      <c r="C19" s="78" t="s">
        <v>931</v>
      </c>
      <c r="D19" s="2141" t="s">
        <v>932</v>
      </c>
      <c r="E19" s="2141"/>
      <c r="F19" s="2141"/>
      <c r="G19" s="2141"/>
      <c r="H19" s="2141"/>
      <c r="I19" s="2141"/>
      <c r="J19" s="99"/>
      <c r="K19" s="682"/>
      <c r="L19" s="682"/>
      <c r="M19" s="685"/>
      <c r="N19" s="1024">
        <f t="shared" si="1"/>
        <v>0</v>
      </c>
      <c r="O19" s="11"/>
    </row>
    <row r="20" spans="1:15" ht="15" customHeight="1" x14ac:dyDescent="0.2">
      <c r="A20" s="8"/>
      <c r="B20" s="1109" t="s">
        <v>21</v>
      </c>
      <c r="C20" s="491" t="s">
        <v>933</v>
      </c>
      <c r="D20" s="491"/>
      <c r="E20" s="491"/>
      <c r="F20" s="491"/>
      <c r="G20" s="490"/>
      <c r="H20" s="490"/>
      <c r="I20" s="490"/>
      <c r="J20" s="490"/>
      <c r="K20" s="1024">
        <f>K21+K22</f>
        <v>0</v>
      </c>
      <c r="L20" s="1024">
        <f>L21+L22</f>
        <v>0</v>
      </c>
      <c r="M20" s="1025">
        <f>M21+M22</f>
        <v>0</v>
      </c>
      <c r="N20" s="1024">
        <f t="shared" si="1"/>
        <v>0</v>
      </c>
      <c r="O20" s="11"/>
    </row>
    <row r="21" spans="1:15" ht="15" customHeight="1" x14ac:dyDescent="0.2">
      <c r="A21" s="8"/>
      <c r="B21" s="1109"/>
      <c r="C21" s="98" t="s">
        <v>921</v>
      </c>
      <c r="D21" s="2141" t="s">
        <v>934</v>
      </c>
      <c r="E21" s="2141"/>
      <c r="F21" s="2141"/>
      <c r="G21" s="2141"/>
      <c r="H21" s="2141"/>
      <c r="I21" s="2141"/>
      <c r="J21" s="99"/>
      <c r="K21" s="682"/>
      <c r="L21" s="682"/>
      <c r="M21" s="685"/>
      <c r="N21" s="1024">
        <f t="shared" si="1"/>
        <v>0</v>
      </c>
      <c r="O21" s="11"/>
    </row>
    <row r="22" spans="1:15" ht="15" customHeight="1" x14ac:dyDescent="0.2">
      <c r="A22" s="8"/>
      <c r="B22" s="1109"/>
      <c r="C22" s="98" t="s">
        <v>935</v>
      </c>
      <c r="D22" s="2141" t="s">
        <v>936</v>
      </c>
      <c r="E22" s="2141"/>
      <c r="F22" s="2141"/>
      <c r="G22" s="2141"/>
      <c r="H22" s="2141"/>
      <c r="I22" s="2141"/>
      <c r="J22" s="99"/>
      <c r="K22" s="682"/>
      <c r="L22" s="682"/>
      <c r="M22" s="685"/>
      <c r="N22" s="1024">
        <f t="shared" si="1"/>
        <v>0</v>
      </c>
      <c r="O22" s="11"/>
    </row>
    <row r="23" spans="1:15" ht="15" customHeight="1" x14ac:dyDescent="0.2">
      <c r="A23" s="8"/>
      <c r="B23" s="1109" t="s">
        <v>22</v>
      </c>
      <c r="C23" s="547" t="s">
        <v>937</v>
      </c>
      <c r="D23" s="548"/>
      <c r="E23" s="548"/>
      <c r="F23" s="548"/>
      <c r="G23" s="548"/>
      <c r="H23" s="549"/>
      <c r="I23" s="495"/>
      <c r="J23" s="495"/>
      <c r="K23" s="1024">
        <f>K24+K28+K32</f>
        <v>0</v>
      </c>
      <c r="L23" s="1024">
        <f>L24+L28+L32</f>
        <v>0</v>
      </c>
      <c r="M23" s="1025">
        <f>M24+M28+M32</f>
        <v>0</v>
      </c>
      <c r="N23" s="1024">
        <f t="shared" si="1"/>
        <v>0</v>
      </c>
      <c r="O23" s="11"/>
    </row>
    <row r="24" spans="1:15" ht="15" customHeight="1" x14ac:dyDescent="0.2">
      <c r="A24" s="8"/>
      <c r="B24" s="1109"/>
      <c r="C24" s="346" t="s">
        <v>938</v>
      </c>
      <c r="D24" s="2141" t="s">
        <v>939</v>
      </c>
      <c r="E24" s="2141"/>
      <c r="F24" s="2141"/>
      <c r="G24" s="2141"/>
      <c r="H24" s="2141"/>
      <c r="I24" s="2141"/>
      <c r="J24" s="338"/>
      <c r="K24" s="1028">
        <f>K25+K26+K27</f>
        <v>0</v>
      </c>
      <c r="L24" s="1028">
        <f>L25+L26+L27</f>
        <v>0</v>
      </c>
      <c r="M24" s="1029">
        <f>M25+M26+M27</f>
        <v>0</v>
      </c>
      <c r="N24" s="1024">
        <f t="shared" si="1"/>
        <v>0</v>
      </c>
      <c r="O24" s="11"/>
    </row>
    <row r="25" spans="1:15" ht="15" customHeight="1" x14ac:dyDescent="0.2">
      <c r="A25" s="8"/>
      <c r="B25" s="1109"/>
      <c r="C25" s="100"/>
      <c r="D25" s="102" t="s">
        <v>927</v>
      </c>
      <c r="E25" s="2142" t="s">
        <v>940</v>
      </c>
      <c r="F25" s="2142"/>
      <c r="G25" s="2142"/>
      <c r="H25" s="2142"/>
      <c r="I25" s="2142"/>
      <c r="J25" s="99"/>
      <c r="K25" s="682"/>
      <c r="L25" s="682"/>
      <c r="M25" s="685"/>
      <c r="N25" s="1024">
        <f t="shared" si="1"/>
        <v>0</v>
      </c>
      <c r="O25" s="11"/>
    </row>
    <row r="26" spans="1:15" ht="15" customHeight="1" x14ac:dyDescent="0.2">
      <c r="A26" s="8"/>
      <c r="B26" s="1109"/>
      <c r="C26" s="99"/>
      <c r="D26" s="102" t="s">
        <v>928</v>
      </c>
      <c r="E26" s="2142" t="s">
        <v>941</v>
      </c>
      <c r="F26" s="2142"/>
      <c r="G26" s="2142"/>
      <c r="H26" s="2142" t="s">
        <v>942</v>
      </c>
      <c r="I26" s="2142"/>
      <c r="J26" s="99"/>
      <c r="K26" s="682"/>
      <c r="L26" s="682"/>
      <c r="M26" s="685"/>
      <c r="N26" s="1024">
        <f t="shared" si="1"/>
        <v>0</v>
      </c>
      <c r="O26" s="11"/>
    </row>
    <row r="27" spans="1:15" ht="15" customHeight="1" x14ac:dyDescent="0.2">
      <c r="A27" s="8"/>
      <c r="B27" s="1109"/>
      <c r="C27" s="99"/>
      <c r="D27" s="102" t="s">
        <v>943</v>
      </c>
      <c r="E27" s="2142" t="s">
        <v>944</v>
      </c>
      <c r="F27" s="2142"/>
      <c r="G27" s="2142"/>
      <c r="H27" s="2142" t="s">
        <v>945</v>
      </c>
      <c r="I27" s="2142"/>
      <c r="J27" s="99"/>
      <c r="K27" s="682"/>
      <c r="L27" s="682"/>
      <c r="M27" s="685"/>
      <c r="N27" s="1024">
        <f t="shared" si="1"/>
        <v>0</v>
      </c>
      <c r="O27" s="11"/>
    </row>
    <row r="28" spans="1:15" ht="15" customHeight="1" x14ac:dyDescent="0.25">
      <c r="A28" s="8"/>
      <c r="B28" s="1109"/>
      <c r="C28" s="346" t="s">
        <v>923</v>
      </c>
      <c r="D28" s="347" t="s">
        <v>946</v>
      </c>
      <c r="E28" s="338"/>
      <c r="F28" s="338"/>
      <c r="G28" s="338"/>
      <c r="H28" s="338"/>
      <c r="I28" s="338"/>
      <c r="J28" s="338"/>
      <c r="K28" s="1028">
        <f>K29+K30+K31</f>
        <v>0</v>
      </c>
      <c r="L28" s="1028">
        <f>L29+L30+L31</f>
        <v>0</v>
      </c>
      <c r="M28" s="1029">
        <f>M29+M30+M31</f>
        <v>0</v>
      </c>
      <c r="N28" s="1024">
        <f t="shared" si="1"/>
        <v>0</v>
      </c>
      <c r="O28" s="11"/>
    </row>
    <row r="29" spans="1:15" ht="15" customHeight="1" x14ac:dyDescent="0.25">
      <c r="A29" s="8"/>
      <c r="B29" s="1109" t="s">
        <v>947</v>
      </c>
      <c r="C29" s="99"/>
      <c r="D29" s="102" t="s">
        <v>927</v>
      </c>
      <c r="E29" s="104" t="s">
        <v>940</v>
      </c>
      <c r="F29" s="104"/>
      <c r="G29" s="99"/>
      <c r="H29" s="98" t="s">
        <v>948</v>
      </c>
      <c r="I29" s="99"/>
      <c r="J29" s="99"/>
      <c r="K29" s="682"/>
      <c r="L29" s="682"/>
      <c r="M29" s="685"/>
      <c r="N29" s="1024">
        <f t="shared" si="1"/>
        <v>0</v>
      </c>
      <c r="O29" s="11"/>
    </row>
    <row r="30" spans="1:15" ht="15" customHeight="1" x14ac:dyDescent="0.25">
      <c r="A30" s="8"/>
      <c r="B30" s="1109"/>
      <c r="C30" s="99"/>
      <c r="D30" s="102" t="s">
        <v>928</v>
      </c>
      <c r="E30" s="103" t="s">
        <v>941</v>
      </c>
      <c r="F30" s="103"/>
      <c r="G30" s="99"/>
      <c r="H30" s="98" t="s">
        <v>948</v>
      </c>
      <c r="I30" s="99"/>
      <c r="J30" s="99"/>
      <c r="K30" s="682"/>
      <c r="L30" s="682"/>
      <c r="M30" s="685"/>
      <c r="N30" s="1024">
        <f t="shared" si="1"/>
        <v>0</v>
      </c>
      <c r="O30" s="11"/>
    </row>
    <row r="31" spans="1:15" ht="15" customHeight="1" x14ac:dyDescent="0.25">
      <c r="A31" s="8"/>
      <c r="B31" s="1109"/>
      <c r="C31" s="99"/>
      <c r="D31" s="102" t="s">
        <v>943</v>
      </c>
      <c r="E31" s="104" t="s">
        <v>944</v>
      </c>
      <c r="F31" s="104"/>
      <c r="G31" s="99"/>
      <c r="H31" s="98" t="s">
        <v>948</v>
      </c>
      <c r="I31" s="99"/>
      <c r="J31" s="99"/>
      <c r="K31" s="682"/>
      <c r="L31" s="682"/>
      <c r="M31" s="685"/>
      <c r="N31" s="1024">
        <f t="shared" si="1"/>
        <v>0</v>
      </c>
      <c r="O31" s="11"/>
    </row>
    <row r="32" spans="1:15" ht="15" customHeight="1" x14ac:dyDescent="0.25">
      <c r="A32" s="8"/>
      <c r="B32" s="1109"/>
      <c r="C32" s="2092" t="s">
        <v>949</v>
      </c>
      <c r="D32" s="2085" t="s">
        <v>950</v>
      </c>
      <c r="E32" s="99"/>
      <c r="F32" s="99"/>
      <c r="G32" s="99"/>
      <c r="H32" s="99"/>
      <c r="I32" s="99"/>
      <c r="K32" s="682">
        <f>SUM(K33:K35)</f>
        <v>0</v>
      </c>
      <c r="L32" s="682">
        <f t="shared" ref="L32:M32" si="2">SUM(L33:L35)</f>
        <v>0</v>
      </c>
      <c r="M32" s="682">
        <f t="shared" si="2"/>
        <v>0</v>
      </c>
      <c r="N32" s="1024">
        <f t="shared" si="1"/>
        <v>0</v>
      </c>
      <c r="O32" s="11"/>
    </row>
    <row r="33" spans="1:15" ht="15" customHeight="1" x14ac:dyDescent="0.25">
      <c r="A33" s="8"/>
      <c r="B33" s="1109"/>
      <c r="C33" s="2092"/>
      <c r="D33" s="2086" t="s">
        <v>927</v>
      </c>
      <c r="E33" s="104" t="s">
        <v>940</v>
      </c>
      <c r="F33" s="99"/>
      <c r="G33" s="99"/>
      <c r="H33" s="99"/>
      <c r="I33" s="99"/>
      <c r="K33" s="682"/>
      <c r="L33" s="682"/>
      <c r="M33" s="685"/>
      <c r="N33" s="1024">
        <f>SUM(K33:M33)</f>
        <v>0</v>
      </c>
      <c r="O33" s="11"/>
    </row>
    <row r="34" spans="1:15" ht="15" customHeight="1" x14ac:dyDescent="0.25">
      <c r="A34" s="8"/>
      <c r="B34" s="1109"/>
      <c r="C34" s="2092"/>
      <c r="D34" s="2086" t="s">
        <v>928</v>
      </c>
      <c r="E34" s="103" t="s">
        <v>941</v>
      </c>
      <c r="F34" s="99"/>
      <c r="G34" s="99"/>
      <c r="H34" s="99"/>
      <c r="I34" s="99"/>
      <c r="K34" s="682"/>
      <c r="L34" s="682"/>
      <c r="M34" s="685"/>
      <c r="N34" s="1024">
        <f t="shared" ref="N34:N35" si="3">SUM(K34:M34)</f>
        <v>0</v>
      </c>
      <c r="O34" s="11"/>
    </row>
    <row r="35" spans="1:15" ht="15" customHeight="1" x14ac:dyDescent="0.25">
      <c r="A35" s="8"/>
      <c r="B35" s="1109"/>
      <c r="C35" s="2092"/>
      <c r="D35" s="2086" t="s">
        <v>943</v>
      </c>
      <c r="E35" s="104" t="s">
        <v>944</v>
      </c>
      <c r="F35" s="99"/>
      <c r="G35" s="99"/>
      <c r="H35" s="99"/>
      <c r="I35" s="99"/>
      <c r="K35" s="682"/>
      <c r="L35" s="682"/>
      <c r="M35" s="685"/>
      <c r="N35" s="1024">
        <f t="shared" si="3"/>
        <v>0</v>
      </c>
      <c r="O35" s="11"/>
    </row>
    <row r="36" spans="1:15" ht="15" customHeight="1" x14ac:dyDescent="0.25">
      <c r="A36" s="8"/>
      <c r="B36" s="1109" t="s">
        <v>23</v>
      </c>
      <c r="C36" s="547" t="s">
        <v>951</v>
      </c>
      <c r="D36" s="2090"/>
      <c r="E36" s="2090"/>
      <c r="F36" s="2090"/>
      <c r="G36" s="550"/>
      <c r="H36" s="2090"/>
      <c r="I36" s="2091"/>
      <c r="J36" s="495"/>
      <c r="K36" s="1024">
        <f>K37+K41</f>
        <v>0</v>
      </c>
      <c r="L36" s="1024">
        <f>L37+L41</f>
        <v>0</v>
      </c>
      <c r="M36" s="1025">
        <f>M37+M41</f>
        <v>0</v>
      </c>
      <c r="N36" s="1024">
        <f t="shared" si="1"/>
        <v>0</v>
      </c>
      <c r="O36" s="11"/>
    </row>
    <row r="37" spans="1:15" ht="15" customHeight="1" x14ac:dyDescent="0.25">
      <c r="A37" s="8"/>
      <c r="B37" s="1109"/>
      <c r="C37" s="346" t="s">
        <v>938</v>
      </c>
      <c r="D37" s="347" t="s">
        <v>2541</v>
      </c>
      <c r="E37" s="338"/>
      <c r="F37" s="338"/>
      <c r="G37" s="338"/>
      <c r="H37" s="338"/>
      <c r="I37" s="338"/>
      <c r="J37" s="338"/>
      <c r="K37" s="1028">
        <f>K38+K39+K40</f>
        <v>0</v>
      </c>
      <c r="L37" s="1028">
        <f>L38+L39+L40</f>
        <v>0</v>
      </c>
      <c r="M37" s="1029">
        <f>M38+M39+M40</f>
        <v>0</v>
      </c>
      <c r="N37" s="1024">
        <f t="shared" si="1"/>
        <v>0</v>
      </c>
      <c r="O37" s="11"/>
    </row>
    <row r="38" spans="1:15" ht="15" customHeight="1" x14ac:dyDescent="0.25">
      <c r="A38" s="8"/>
      <c r="B38" s="1109"/>
      <c r="C38" s="99"/>
      <c r="D38" s="102" t="s">
        <v>927</v>
      </c>
      <c r="E38" s="104" t="s">
        <v>940</v>
      </c>
      <c r="F38" s="104"/>
      <c r="G38" s="99"/>
      <c r="H38" s="99"/>
      <c r="I38" s="99"/>
      <c r="J38" s="99"/>
      <c r="K38" s="682"/>
      <c r="L38" s="682"/>
      <c r="M38" s="685"/>
      <c r="N38" s="1024">
        <f t="shared" si="1"/>
        <v>0</v>
      </c>
      <c r="O38" s="11"/>
    </row>
    <row r="39" spans="1:15" ht="15" customHeight="1" x14ac:dyDescent="0.25">
      <c r="A39" s="8"/>
      <c r="B39" s="1109"/>
      <c r="C39" s="99"/>
      <c r="D39" s="102" t="s">
        <v>928</v>
      </c>
      <c r="E39" s="102" t="s">
        <v>941</v>
      </c>
      <c r="F39" s="102"/>
      <c r="G39" s="99"/>
      <c r="H39" s="99"/>
      <c r="I39" s="99"/>
      <c r="J39" s="99"/>
      <c r="K39" s="682"/>
      <c r="L39" s="682"/>
      <c r="M39" s="685"/>
      <c r="N39" s="1024">
        <f t="shared" si="1"/>
        <v>0</v>
      </c>
      <c r="O39" s="11"/>
    </row>
    <row r="40" spans="1:15" ht="15" customHeight="1" x14ac:dyDescent="0.25">
      <c r="A40" s="8"/>
      <c r="B40" s="1109"/>
      <c r="C40" s="99"/>
      <c r="D40" s="102" t="s">
        <v>943</v>
      </c>
      <c r="E40" s="104" t="s">
        <v>944</v>
      </c>
      <c r="F40" s="104"/>
      <c r="G40" s="99"/>
      <c r="H40" s="98" t="s">
        <v>947</v>
      </c>
      <c r="I40" s="99"/>
      <c r="J40" s="99"/>
      <c r="K40" s="682"/>
      <c r="L40" s="682"/>
      <c r="M40" s="685"/>
      <c r="N40" s="1024">
        <f t="shared" si="1"/>
        <v>0</v>
      </c>
      <c r="O40" s="11"/>
    </row>
    <row r="41" spans="1:15" ht="15" customHeight="1" x14ac:dyDescent="0.25">
      <c r="A41" s="8"/>
      <c r="B41" s="1109" t="s">
        <v>952</v>
      </c>
      <c r="C41" s="346" t="s">
        <v>923</v>
      </c>
      <c r="D41" s="347" t="s">
        <v>953</v>
      </c>
      <c r="E41" s="338"/>
      <c r="F41" s="338"/>
      <c r="G41" s="338"/>
      <c r="H41" s="347" t="s">
        <v>954</v>
      </c>
      <c r="I41" s="338"/>
      <c r="J41" s="338"/>
      <c r="K41" s="1028">
        <f>K42+K43+K44</f>
        <v>0</v>
      </c>
      <c r="L41" s="1028">
        <f>L42+L43+L44</f>
        <v>0</v>
      </c>
      <c r="M41" s="1029">
        <f>M42+M43+M44</f>
        <v>0</v>
      </c>
      <c r="N41" s="1024">
        <f t="shared" si="1"/>
        <v>0</v>
      </c>
      <c r="O41" s="11"/>
    </row>
    <row r="42" spans="1:15" ht="15" customHeight="1" x14ac:dyDescent="0.25">
      <c r="A42" s="8"/>
      <c r="B42" s="1109"/>
      <c r="C42" s="103"/>
      <c r="D42" s="102" t="s">
        <v>927</v>
      </c>
      <c r="E42" s="104" t="s">
        <v>940</v>
      </c>
      <c r="F42" s="104"/>
      <c r="G42" s="99"/>
      <c r="H42" s="98"/>
      <c r="I42" s="99"/>
      <c r="J42" s="99"/>
      <c r="K42" s="682"/>
      <c r="L42" s="682"/>
      <c r="M42" s="685"/>
      <c r="N42" s="1024">
        <f t="shared" si="1"/>
        <v>0</v>
      </c>
      <c r="O42" s="11"/>
    </row>
    <row r="43" spans="1:15" ht="15" customHeight="1" x14ac:dyDescent="0.25">
      <c r="A43" s="8"/>
      <c r="B43" s="1109"/>
      <c r="C43" s="103"/>
      <c r="D43" s="102" t="s">
        <v>928</v>
      </c>
      <c r="E43" s="102" t="s">
        <v>941</v>
      </c>
      <c r="F43" s="102"/>
      <c r="G43" s="99"/>
      <c r="H43" s="98"/>
      <c r="I43" s="99"/>
      <c r="J43" s="99"/>
      <c r="K43" s="682"/>
      <c r="L43" s="682"/>
      <c r="M43" s="685"/>
      <c r="N43" s="1024">
        <f t="shared" si="1"/>
        <v>0</v>
      </c>
      <c r="O43" s="11"/>
    </row>
    <row r="44" spans="1:15" ht="15" customHeight="1" x14ac:dyDescent="0.25">
      <c r="A44" s="8"/>
      <c r="B44" s="1109"/>
      <c r="C44" s="104"/>
      <c r="D44" s="102" t="s">
        <v>943</v>
      </c>
      <c r="E44" s="104" t="s">
        <v>944</v>
      </c>
      <c r="F44" s="104"/>
      <c r="G44" s="99"/>
      <c r="H44" s="98" t="s">
        <v>945</v>
      </c>
      <c r="I44" s="99"/>
      <c r="J44" s="99"/>
      <c r="K44" s="682"/>
      <c r="L44" s="682"/>
      <c r="M44" s="685"/>
      <c r="N44" s="1024">
        <f t="shared" si="1"/>
        <v>0</v>
      </c>
      <c r="O44" s="11"/>
    </row>
    <row r="45" spans="1:15" ht="15" customHeight="1" x14ac:dyDescent="0.25">
      <c r="A45" s="8"/>
      <c r="B45" s="1109" t="s">
        <v>24</v>
      </c>
      <c r="C45" s="551" t="s">
        <v>955</v>
      </c>
      <c r="D45" s="491"/>
      <c r="E45" s="491"/>
      <c r="F45" s="490"/>
      <c r="G45" s="490"/>
      <c r="H45" s="490"/>
      <c r="I45" s="490"/>
      <c r="J45" s="490"/>
      <c r="K45" s="1024">
        <f>K46+K47</f>
        <v>0</v>
      </c>
      <c r="L45" s="1024">
        <f>L46+L47</f>
        <v>0</v>
      </c>
      <c r="M45" s="1025">
        <f>M46+M47</f>
        <v>0</v>
      </c>
      <c r="N45" s="1024">
        <f t="shared" si="1"/>
        <v>0</v>
      </c>
      <c r="O45" s="11"/>
    </row>
    <row r="46" spans="1:15" ht="15" customHeight="1" x14ac:dyDescent="0.25">
      <c r="A46" s="8"/>
      <c r="B46" s="1109"/>
      <c r="C46" s="100" t="s">
        <v>938</v>
      </c>
      <c r="D46" s="99" t="s">
        <v>956</v>
      </c>
      <c r="E46" s="99"/>
      <c r="F46" s="99"/>
      <c r="G46" s="99"/>
      <c r="H46" s="99"/>
      <c r="I46" s="99"/>
      <c r="J46" s="99"/>
      <c r="K46" s="682"/>
      <c r="L46" s="682"/>
      <c r="M46" s="685"/>
      <c r="N46" s="1024">
        <f t="shared" si="1"/>
        <v>0</v>
      </c>
      <c r="O46" s="11"/>
    </row>
    <row r="47" spans="1:15" ht="15" customHeight="1" x14ac:dyDescent="0.25">
      <c r="A47" s="8"/>
      <c r="B47" s="1109"/>
      <c r="C47" s="100" t="s">
        <v>923</v>
      </c>
      <c r="D47" s="99" t="s">
        <v>957</v>
      </c>
      <c r="E47" s="99"/>
      <c r="F47" s="99"/>
      <c r="G47" s="99"/>
      <c r="H47" s="99"/>
      <c r="I47" s="99"/>
      <c r="J47" s="99"/>
      <c r="K47" s="682"/>
      <c r="L47" s="682"/>
      <c r="M47" s="685"/>
      <c r="N47" s="1024">
        <f t="shared" si="1"/>
        <v>0</v>
      </c>
      <c r="O47" s="11"/>
    </row>
    <row r="48" spans="1:15" ht="15" customHeight="1" x14ac:dyDescent="0.25">
      <c r="A48" s="8"/>
      <c r="B48" s="1109" t="s">
        <v>25</v>
      </c>
      <c r="C48" s="551" t="s">
        <v>958</v>
      </c>
      <c r="D48" s="491"/>
      <c r="E48" s="491"/>
      <c r="F48" s="491"/>
      <c r="G48" s="490"/>
      <c r="H48" s="490"/>
      <c r="I48" s="490"/>
      <c r="J48" s="490"/>
      <c r="K48" s="1024">
        <f>K49+K50</f>
        <v>0</v>
      </c>
      <c r="L48" s="1024">
        <f>L49+L50</f>
        <v>0</v>
      </c>
      <c r="M48" s="1025">
        <f>M49+M50</f>
        <v>0</v>
      </c>
      <c r="N48" s="1024">
        <f t="shared" si="1"/>
        <v>0</v>
      </c>
      <c r="O48" s="11"/>
    </row>
    <row r="49" spans="1:15" ht="15" customHeight="1" x14ac:dyDescent="0.25">
      <c r="A49" s="8"/>
      <c r="B49" s="1109"/>
      <c r="C49" s="100" t="s">
        <v>938</v>
      </c>
      <c r="D49" s="99" t="s">
        <v>956</v>
      </c>
      <c r="E49" s="99"/>
      <c r="F49" s="99"/>
      <c r="G49" s="99"/>
      <c r="H49" s="99"/>
      <c r="I49" s="99"/>
      <c r="J49" s="99"/>
      <c r="K49" s="682"/>
      <c r="L49" s="682"/>
      <c r="M49" s="685"/>
      <c r="N49" s="1024">
        <f t="shared" si="1"/>
        <v>0</v>
      </c>
      <c r="O49" s="11"/>
    </row>
    <row r="50" spans="1:15" ht="15" customHeight="1" x14ac:dyDescent="0.25">
      <c r="A50" s="8"/>
      <c r="B50" s="1109"/>
      <c r="C50" s="100" t="s">
        <v>923</v>
      </c>
      <c r="D50" s="99" t="s">
        <v>957</v>
      </c>
      <c r="E50" s="99"/>
      <c r="F50" s="99"/>
      <c r="G50" s="99"/>
      <c r="H50" s="99"/>
      <c r="I50" s="99"/>
      <c r="J50" s="99"/>
      <c r="K50" s="682"/>
      <c r="L50" s="682"/>
      <c r="M50" s="685"/>
      <c r="N50" s="1024">
        <f t="shared" si="1"/>
        <v>0</v>
      </c>
      <c r="O50" s="11"/>
    </row>
    <row r="51" spans="1:15" ht="15" customHeight="1" x14ac:dyDescent="0.25">
      <c r="A51" s="8"/>
      <c r="B51" s="1109" t="s">
        <v>26</v>
      </c>
      <c r="C51" s="1009" t="s">
        <v>959</v>
      </c>
      <c r="D51" s="1009"/>
      <c r="E51" s="1009"/>
      <c r="F51" s="1009"/>
      <c r="G51" s="1009"/>
      <c r="H51" s="1010"/>
      <c r="I51" s="1010"/>
      <c r="J51" s="1011"/>
      <c r="K51" s="1026"/>
      <c r="L51" s="1026"/>
      <c r="M51" s="1027"/>
      <c r="N51" s="1024">
        <f t="shared" si="1"/>
        <v>0</v>
      </c>
      <c r="O51" s="11"/>
    </row>
    <row r="52" spans="1:15" ht="15" customHeight="1" x14ac:dyDescent="0.25">
      <c r="A52" s="8"/>
      <c r="B52" s="1109" t="s">
        <v>27</v>
      </c>
      <c r="C52" s="491" t="s">
        <v>960</v>
      </c>
      <c r="D52" s="491"/>
      <c r="E52" s="491"/>
      <c r="F52" s="490"/>
      <c r="G52" s="490"/>
      <c r="H52" s="490"/>
      <c r="I52" s="490"/>
      <c r="J52" s="490"/>
      <c r="K52" s="1024">
        <f>K53+K54+K55+K56</f>
        <v>0</v>
      </c>
      <c r="L52" s="1024">
        <f>L53+L54+L55+L56</f>
        <v>0</v>
      </c>
      <c r="M52" s="1025">
        <f>M53+M54+M55+M56</f>
        <v>0</v>
      </c>
      <c r="N52" s="1024">
        <f t="shared" si="1"/>
        <v>0</v>
      </c>
      <c r="O52" s="11"/>
    </row>
    <row r="53" spans="1:15" ht="15" customHeight="1" x14ac:dyDescent="0.25">
      <c r="A53" s="8"/>
      <c r="B53" s="1109" t="s">
        <v>942</v>
      </c>
      <c r="C53" s="99" t="s">
        <v>921</v>
      </c>
      <c r="D53" s="100" t="s">
        <v>961</v>
      </c>
      <c r="E53" s="99"/>
      <c r="F53" s="99"/>
      <c r="G53" s="99"/>
      <c r="H53" s="99"/>
      <c r="I53" s="99"/>
      <c r="J53" s="99"/>
      <c r="K53" s="682"/>
      <c r="L53" s="682"/>
      <c r="M53" s="685"/>
      <c r="N53" s="1024">
        <f t="shared" si="1"/>
        <v>0</v>
      </c>
      <c r="O53" s="11"/>
    </row>
    <row r="54" spans="1:15" ht="15" customHeight="1" x14ac:dyDescent="0.25">
      <c r="A54" s="8"/>
      <c r="B54" s="1109"/>
      <c r="C54" s="99" t="s">
        <v>923</v>
      </c>
      <c r="D54" s="100" t="s">
        <v>962</v>
      </c>
      <c r="E54" s="99"/>
      <c r="F54" s="99"/>
      <c r="G54" s="99"/>
      <c r="H54" s="99"/>
      <c r="I54" s="99"/>
      <c r="J54" s="99"/>
      <c r="K54" s="682"/>
      <c r="L54" s="682"/>
      <c r="M54" s="685"/>
      <c r="N54" s="1024">
        <f t="shared" si="1"/>
        <v>0</v>
      </c>
      <c r="O54" s="11"/>
    </row>
    <row r="55" spans="1:15" ht="15" customHeight="1" x14ac:dyDescent="0.25">
      <c r="A55" s="8"/>
      <c r="B55" s="1109" t="s">
        <v>954</v>
      </c>
      <c r="C55" s="99" t="s">
        <v>949</v>
      </c>
      <c r="D55" s="100" t="s">
        <v>963</v>
      </c>
      <c r="E55" s="99"/>
      <c r="F55" s="99"/>
      <c r="G55" s="99"/>
      <c r="H55" s="99"/>
      <c r="I55" s="99"/>
      <c r="J55" s="99"/>
      <c r="K55" s="682"/>
      <c r="L55" s="682"/>
      <c r="M55" s="685"/>
      <c r="N55" s="1024">
        <f t="shared" si="1"/>
        <v>0</v>
      </c>
      <c r="O55" s="11"/>
    </row>
    <row r="56" spans="1:15" ht="15" customHeight="1" x14ac:dyDescent="0.25">
      <c r="A56" s="8"/>
      <c r="B56" s="1109" t="s">
        <v>915</v>
      </c>
      <c r="C56" s="99" t="s">
        <v>931</v>
      </c>
      <c r="D56" s="99" t="s">
        <v>79</v>
      </c>
      <c r="E56" s="99"/>
      <c r="F56" s="99"/>
      <c r="G56" s="99"/>
      <c r="H56" s="99"/>
      <c r="I56" s="99"/>
      <c r="J56" s="99"/>
      <c r="K56" s="682"/>
      <c r="L56" s="682"/>
      <c r="M56" s="685"/>
      <c r="N56" s="1024">
        <f t="shared" si="1"/>
        <v>0</v>
      </c>
      <c r="O56" s="11"/>
    </row>
    <row r="57" spans="1:15" ht="15" customHeight="1" x14ac:dyDescent="0.25">
      <c r="A57" s="8"/>
      <c r="B57" s="1109" t="s">
        <v>28</v>
      </c>
      <c r="C57" s="552" t="s">
        <v>1886</v>
      </c>
      <c r="D57" s="551"/>
      <c r="E57" s="551"/>
      <c r="F57" s="551"/>
      <c r="G57" s="491"/>
      <c r="H57" s="491"/>
      <c r="I57" s="490"/>
      <c r="J57" s="490"/>
      <c r="K57" s="1024">
        <f>K58+K59</f>
        <v>0</v>
      </c>
      <c r="L57" s="1024">
        <f>L58+L59</f>
        <v>0</v>
      </c>
      <c r="M57" s="1025">
        <f>M58+M59</f>
        <v>0</v>
      </c>
      <c r="N57" s="1024">
        <f t="shared" si="1"/>
        <v>0</v>
      </c>
      <c r="O57" s="11"/>
    </row>
    <row r="58" spans="1:15" ht="15" customHeight="1" x14ac:dyDescent="0.25">
      <c r="A58" s="8"/>
      <c r="B58" s="1109"/>
      <c r="C58" s="99" t="s">
        <v>921</v>
      </c>
      <c r="D58" s="99" t="s">
        <v>964</v>
      </c>
      <c r="E58" s="99"/>
      <c r="F58" s="99"/>
      <c r="G58" s="107"/>
      <c r="H58" s="107"/>
      <c r="I58" s="99"/>
      <c r="J58" s="99"/>
      <c r="K58" s="682"/>
      <c r="L58" s="682"/>
      <c r="M58" s="685"/>
      <c r="N58" s="1024">
        <f t="shared" si="1"/>
        <v>0</v>
      </c>
      <c r="O58" s="11"/>
    </row>
    <row r="59" spans="1:15" ht="15" customHeight="1" x14ac:dyDescent="0.25">
      <c r="A59" s="8"/>
      <c r="B59" s="1109"/>
      <c r="C59" s="99" t="s">
        <v>923</v>
      </c>
      <c r="D59" s="99" t="s">
        <v>965</v>
      </c>
      <c r="E59" s="99"/>
      <c r="F59" s="99"/>
      <c r="G59" s="99"/>
      <c r="H59" s="107"/>
      <c r="I59" s="99"/>
      <c r="J59" s="99"/>
      <c r="K59" s="682"/>
      <c r="L59" s="682"/>
      <c r="M59" s="685"/>
      <c r="N59" s="1024">
        <f t="shared" si="1"/>
        <v>0</v>
      </c>
      <c r="O59" s="11"/>
    </row>
    <row r="60" spans="1:15" ht="15" customHeight="1" x14ac:dyDescent="0.25">
      <c r="A60" s="8"/>
      <c r="B60" s="1109" t="s">
        <v>29</v>
      </c>
      <c r="C60" s="491" t="s">
        <v>966</v>
      </c>
      <c r="D60" s="491"/>
      <c r="E60" s="491"/>
      <c r="F60" s="491"/>
      <c r="G60" s="491"/>
      <c r="H60" s="491"/>
      <c r="I60" s="490"/>
      <c r="J60" s="490"/>
      <c r="K60" s="1024">
        <f>SUM(K61:K62)</f>
        <v>0</v>
      </c>
      <c r="L60" s="1024">
        <f>SUM(L61:L62)</f>
        <v>0</v>
      </c>
      <c r="M60" s="1025">
        <f>SUM(M61:M62)</f>
        <v>0</v>
      </c>
      <c r="N60" s="1024">
        <f t="shared" si="1"/>
        <v>0</v>
      </c>
      <c r="O60" s="11"/>
    </row>
    <row r="61" spans="1:15" ht="15" customHeight="1" x14ac:dyDescent="0.25">
      <c r="A61" s="8"/>
      <c r="B61" s="1109"/>
      <c r="C61" s="78" t="s">
        <v>921</v>
      </c>
      <c r="D61" s="78" t="s">
        <v>1887</v>
      </c>
      <c r="E61" s="108"/>
      <c r="F61" s="108"/>
      <c r="G61" s="108"/>
      <c r="H61" s="108"/>
      <c r="I61" s="78"/>
      <c r="J61" s="99"/>
      <c r="K61" s="682"/>
      <c r="L61" s="682"/>
      <c r="M61" s="685"/>
      <c r="N61" s="1024">
        <f t="shared" si="1"/>
        <v>0</v>
      </c>
      <c r="O61" s="11"/>
    </row>
    <row r="62" spans="1:15" ht="15" customHeight="1" x14ac:dyDescent="0.25">
      <c r="A62" s="8"/>
      <c r="B62" s="1109"/>
      <c r="C62" s="78" t="s">
        <v>923</v>
      </c>
      <c r="D62" s="78" t="s">
        <v>967</v>
      </c>
      <c r="E62" s="108"/>
      <c r="F62" s="108"/>
      <c r="G62" s="108"/>
      <c r="H62" s="108"/>
      <c r="I62" s="78"/>
      <c r="J62" s="99"/>
      <c r="K62" s="682"/>
      <c r="L62" s="682"/>
      <c r="M62" s="685"/>
      <c r="N62" s="1024">
        <f t="shared" si="1"/>
        <v>0</v>
      </c>
      <c r="O62" s="11"/>
    </row>
    <row r="63" spans="1:15" ht="15" customHeight="1" x14ac:dyDescent="0.25">
      <c r="A63" s="8"/>
      <c r="B63" s="1109" t="s">
        <v>58</v>
      </c>
      <c r="C63" s="1012" t="s">
        <v>968</v>
      </c>
      <c r="D63" s="1013"/>
      <c r="E63" s="1013"/>
      <c r="F63" s="1013"/>
      <c r="G63" s="1014"/>
      <c r="H63" s="1014"/>
      <c r="I63" s="1015"/>
      <c r="J63" s="1015"/>
      <c r="K63" s="1026"/>
      <c r="L63" s="1026"/>
      <c r="M63" s="1027"/>
      <c r="N63" s="1024">
        <f t="shared" si="1"/>
        <v>0</v>
      </c>
      <c r="O63" s="11"/>
    </row>
    <row r="64" spans="1:15" ht="15" customHeight="1" x14ac:dyDescent="0.25">
      <c r="A64" s="8"/>
      <c r="B64" s="1109" t="s">
        <v>59</v>
      </c>
      <c r="C64" s="552" t="s">
        <v>969</v>
      </c>
      <c r="D64" s="551"/>
      <c r="E64" s="551"/>
      <c r="F64" s="551"/>
      <c r="G64" s="491"/>
      <c r="H64" s="491"/>
      <c r="I64" s="490"/>
      <c r="J64" s="490"/>
      <c r="K64" s="1024">
        <f>K65+K66</f>
        <v>0</v>
      </c>
      <c r="L64" s="1024">
        <f>L65+L66</f>
        <v>0</v>
      </c>
      <c r="M64" s="1025">
        <f>M65+M66</f>
        <v>0</v>
      </c>
      <c r="N64" s="1024">
        <f t="shared" si="1"/>
        <v>0</v>
      </c>
      <c r="O64" s="11"/>
    </row>
    <row r="65" spans="1:15" ht="15" customHeight="1" x14ac:dyDescent="0.25">
      <c r="A65" s="8"/>
      <c r="B65" s="1109"/>
      <c r="C65" s="99" t="s">
        <v>938</v>
      </c>
      <c r="D65" s="99" t="s">
        <v>970</v>
      </c>
      <c r="E65" s="109"/>
      <c r="F65" s="110"/>
      <c r="G65" s="110"/>
      <c r="H65" s="109"/>
      <c r="I65" s="99"/>
      <c r="J65" s="99"/>
      <c r="K65" s="682"/>
      <c r="L65" s="682"/>
      <c r="M65" s="685"/>
      <c r="N65" s="1024">
        <f t="shared" si="1"/>
        <v>0</v>
      </c>
      <c r="O65" s="11"/>
    </row>
    <row r="66" spans="1:15" ht="15" customHeight="1" x14ac:dyDescent="0.25">
      <c r="A66" s="8"/>
      <c r="B66" s="1109"/>
      <c r="C66" s="99" t="s">
        <v>923</v>
      </c>
      <c r="D66" s="99" t="s">
        <v>971</v>
      </c>
      <c r="E66" s="109"/>
      <c r="F66" s="109"/>
      <c r="G66" s="109"/>
      <c r="H66" s="109"/>
      <c r="I66" s="99"/>
      <c r="J66" s="99"/>
      <c r="K66" s="682"/>
      <c r="L66" s="682"/>
      <c r="M66" s="685"/>
      <c r="N66" s="1024">
        <f t="shared" si="1"/>
        <v>0</v>
      </c>
      <c r="O66" s="11"/>
    </row>
    <row r="67" spans="1:15" ht="15" customHeight="1" x14ac:dyDescent="0.25">
      <c r="A67" s="8"/>
      <c r="B67" s="1109" t="s">
        <v>60</v>
      </c>
      <c r="C67" s="552" t="s">
        <v>972</v>
      </c>
      <c r="D67" s="551"/>
      <c r="E67" s="551"/>
      <c r="F67" s="551"/>
      <c r="G67" s="491"/>
      <c r="H67" s="491"/>
      <c r="I67" s="490"/>
      <c r="J67" s="490"/>
      <c r="K67" s="1024">
        <f>K68+K69</f>
        <v>0</v>
      </c>
      <c r="L67" s="1024">
        <f>L68+L69</f>
        <v>0</v>
      </c>
      <c r="M67" s="1025">
        <f>M68+M69</f>
        <v>0</v>
      </c>
      <c r="N67" s="1024">
        <f t="shared" si="1"/>
        <v>0</v>
      </c>
      <c r="O67" s="11"/>
    </row>
    <row r="68" spans="1:15" ht="15" customHeight="1" x14ac:dyDescent="0.25">
      <c r="A68" s="8"/>
      <c r="B68" s="1109"/>
      <c r="C68" s="100" t="s">
        <v>938</v>
      </c>
      <c r="D68" s="100" t="s">
        <v>973</v>
      </c>
      <c r="E68" s="98"/>
      <c r="F68" s="98"/>
      <c r="G68" s="99"/>
      <c r="H68" s="109"/>
      <c r="I68" s="99"/>
      <c r="J68" s="99"/>
      <c r="K68" s="682"/>
      <c r="L68" s="682"/>
      <c r="M68" s="685"/>
      <c r="N68" s="1024">
        <f t="shared" si="1"/>
        <v>0</v>
      </c>
      <c r="O68" s="11"/>
    </row>
    <row r="69" spans="1:15" ht="15" customHeight="1" x14ac:dyDescent="0.25">
      <c r="A69" s="8"/>
      <c r="B69" s="1109"/>
      <c r="C69" s="100" t="s">
        <v>923</v>
      </c>
      <c r="D69" s="98" t="s">
        <v>974</v>
      </c>
      <c r="E69" s="98"/>
      <c r="F69" s="98"/>
      <c r="G69" s="99"/>
      <c r="H69" s="109"/>
      <c r="I69" s="99"/>
      <c r="J69" s="99"/>
      <c r="K69" s="682"/>
      <c r="L69" s="682"/>
      <c r="M69" s="685"/>
      <c r="N69" s="1024">
        <f t="shared" si="1"/>
        <v>0</v>
      </c>
      <c r="O69" s="11"/>
    </row>
    <row r="70" spans="1:15" ht="15" customHeight="1" x14ac:dyDescent="0.25">
      <c r="A70" s="8"/>
      <c r="B70" s="1109" t="s">
        <v>61</v>
      </c>
      <c r="C70" s="491" t="s">
        <v>975</v>
      </c>
      <c r="D70" s="491"/>
      <c r="E70" s="491"/>
      <c r="F70" s="491"/>
      <c r="G70" s="491"/>
      <c r="H70" s="491"/>
      <c r="I70" s="490"/>
      <c r="J70" s="490"/>
      <c r="K70" s="1024">
        <f>K11+K20+K23+K36+K45+K48+K51+K52+K57+K60+K63+K64+K67</f>
        <v>0</v>
      </c>
      <c r="L70" s="1024">
        <f>L11+L20+L23+L36+L45+L48+L51+L52+L57+L60+L63+L64+L67</f>
        <v>0</v>
      </c>
      <c r="M70" s="1025">
        <f>M11+M20+M23+M36+M45+M48+M51+M52+M57+M60+M63+M64+M67</f>
        <v>0</v>
      </c>
      <c r="N70" s="1024">
        <f t="shared" si="1"/>
        <v>0</v>
      </c>
      <c r="O70" s="11"/>
    </row>
    <row r="71" spans="1:15" ht="15" customHeight="1" x14ac:dyDescent="0.25">
      <c r="A71" s="8"/>
      <c r="B71" s="1109" t="s">
        <v>62</v>
      </c>
      <c r="C71" s="1013" t="s">
        <v>976</v>
      </c>
      <c r="D71" s="1014"/>
      <c r="E71" s="1014"/>
      <c r="F71" s="1014"/>
      <c r="G71" s="1014"/>
      <c r="H71" s="1014"/>
      <c r="I71" s="1015"/>
      <c r="J71" s="1015"/>
      <c r="K71" s="1026"/>
      <c r="L71" s="1026"/>
      <c r="M71" s="1026"/>
      <c r="N71" s="1024">
        <f t="shared" si="1"/>
        <v>0</v>
      </c>
      <c r="O71" s="11"/>
    </row>
    <row r="72" spans="1:15" ht="15" customHeight="1" x14ac:dyDescent="0.25">
      <c r="A72" s="8"/>
      <c r="B72" s="1110" t="s">
        <v>63</v>
      </c>
      <c r="C72" s="1013" t="s">
        <v>1691</v>
      </c>
      <c r="D72" s="1014"/>
      <c r="E72" s="1014"/>
      <c r="F72" s="1014"/>
      <c r="G72" s="1014"/>
      <c r="H72" s="1014"/>
      <c r="I72" s="1015"/>
      <c r="J72" s="1016"/>
      <c r="K72" s="1026"/>
      <c r="L72" s="1026"/>
      <c r="M72" s="1026"/>
      <c r="N72" s="1024">
        <f t="shared" si="1"/>
        <v>0</v>
      </c>
      <c r="O72" s="11"/>
    </row>
    <row r="73" spans="1:15" ht="15" customHeight="1" thickBot="1" x14ac:dyDescent="0.3">
      <c r="A73" s="21"/>
      <c r="B73" s="22"/>
      <c r="C73" s="22"/>
      <c r="D73" s="22"/>
      <c r="E73" s="22"/>
      <c r="F73" s="22"/>
      <c r="G73" s="22"/>
      <c r="H73" s="22"/>
      <c r="I73" s="22"/>
      <c r="J73" s="22"/>
      <c r="K73" s="22"/>
      <c r="L73" s="22"/>
      <c r="M73" s="22"/>
      <c r="N73" s="22"/>
      <c r="O73" s="23"/>
    </row>
    <row r="74" spans="1:15" ht="15" customHeight="1" x14ac:dyDescent="0.3">
      <c r="J74" s="111"/>
      <c r="K74" s="112"/>
      <c r="L74" s="112"/>
      <c r="M74" s="112"/>
      <c r="N74" s="40"/>
    </row>
    <row r="75" spans="1:15" ht="15" customHeight="1" x14ac:dyDescent="0.25">
      <c r="M75" s="40"/>
    </row>
    <row r="76" spans="1:15" ht="15" customHeight="1" x14ac:dyDescent="0.25"/>
    <row r="77" spans="1:15" ht="15" customHeight="1" x14ac:dyDescent="0.25"/>
    <row r="78" spans="1:15" ht="15" customHeight="1" x14ac:dyDescent="0.25"/>
  </sheetData>
  <sheetProtection password="C4B6" sheet="1" objects="1" scenarios="1" selectLockedCells="1"/>
  <mergeCells count="23">
    <mergeCell ref="N9:N10"/>
    <mergeCell ref="B2:D3"/>
    <mergeCell ref="F2:M3"/>
    <mergeCell ref="F6:L6"/>
    <mergeCell ref="B9:I10"/>
    <mergeCell ref="K9:K10"/>
    <mergeCell ref="L9:L10"/>
    <mergeCell ref="M9:M10"/>
    <mergeCell ref="C11:I11"/>
    <mergeCell ref="D12:I12"/>
    <mergeCell ref="D13:I13"/>
    <mergeCell ref="D14:I14"/>
    <mergeCell ref="E15:I15"/>
    <mergeCell ref="E16:I16"/>
    <mergeCell ref="E17:I17"/>
    <mergeCell ref="E18:I18"/>
    <mergeCell ref="D19:I19"/>
    <mergeCell ref="D21:I21"/>
    <mergeCell ref="D22:I22"/>
    <mergeCell ref="D24:I24"/>
    <mergeCell ref="E25:I25"/>
    <mergeCell ref="E26:I26"/>
    <mergeCell ref="E27:I27"/>
  </mergeCells>
  <pageMargins left="0.7" right="0.7" top="1" bottom="0.75" header="0.3" footer="0.3"/>
  <pageSetup paperSize="5" scale="78"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P204"/>
  <sheetViews>
    <sheetView showGridLines="0" workbookViewId="0">
      <selection activeCell="C6" sqref="C6"/>
    </sheetView>
  </sheetViews>
  <sheetFormatPr defaultColWidth="9.33203125" defaultRowHeight="13.2" x14ac:dyDescent="0.25"/>
  <cols>
    <col min="1" max="1" width="2.6640625" style="7" customWidth="1"/>
    <col min="2" max="2" width="4.6640625" style="7" customWidth="1"/>
    <col min="3" max="3" width="50.6640625" style="7" customWidth="1"/>
    <col min="4" max="7" width="15.6640625" style="7" customWidth="1"/>
    <col min="8" max="8" width="2.6640625" style="7" customWidth="1"/>
    <col min="9" max="9" width="13.33203125" style="7" customWidth="1"/>
    <col min="10" max="10" width="15.44140625" style="7" customWidth="1"/>
    <col min="11" max="11" width="9.33203125" style="7"/>
    <col min="12" max="12" width="9.33203125" style="7" customWidth="1"/>
    <col min="13" max="13" width="53.6640625" style="7" customWidth="1"/>
    <col min="14" max="14" width="9.33203125" style="7" customWidth="1"/>
    <col min="15" max="15" width="10.6640625" style="7" customWidth="1"/>
    <col min="16" max="16" width="9.33203125" style="7" customWidth="1"/>
    <col min="17" max="16384" width="9.33203125" style="7"/>
  </cols>
  <sheetData>
    <row r="1" spans="1:16" ht="15" customHeight="1" x14ac:dyDescent="0.2">
      <c r="A1" s="4"/>
      <c r="B1" s="2563" t="s">
        <v>2024</v>
      </c>
      <c r="C1" s="2563"/>
      <c r="D1" s="2563"/>
      <c r="E1" s="5"/>
      <c r="F1" s="5"/>
      <c r="G1" s="5"/>
      <c r="H1" s="6"/>
    </row>
    <row r="2" spans="1:16" ht="15" customHeight="1" x14ac:dyDescent="0.25">
      <c r="A2" s="8"/>
      <c r="B2" s="2564" t="s">
        <v>2023</v>
      </c>
      <c r="C2" s="2564"/>
      <c r="D2" s="2564"/>
      <c r="E2" s="2564"/>
      <c r="F2" s="2564"/>
      <c r="G2" s="2564"/>
      <c r="H2" s="733"/>
      <c r="I2" s="14"/>
      <c r="J2" s="14"/>
      <c r="L2" s="15"/>
      <c r="M2" s="16"/>
      <c r="N2" s="15"/>
      <c r="O2" s="15"/>
      <c r="P2" s="15"/>
    </row>
    <row r="3" spans="1:16" ht="15" customHeight="1" x14ac:dyDescent="0.25">
      <c r="A3" s="8"/>
      <c r="B3" s="2565"/>
      <c r="C3" s="2565"/>
      <c r="D3" s="2565"/>
      <c r="E3" s="2565"/>
      <c r="F3" s="2565"/>
      <c r="G3" s="2565"/>
      <c r="H3" s="733"/>
      <c r="I3" s="17"/>
      <c r="J3" s="17"/>
      <c r="L3" s="15"/>
      <c r="M3" s="16"/>
      <c r="N3" s="15"/>
      <c r="O3" s="15"/>
      <c r="P3" s="15"/>
    </row>
    <row r="4" spans="1:16" ht="15" customHeight="1" x14ac:dyDescent="0.25">
      <c r="A4" s="8"/>
      <c r="B4" s="1301"/>
      <c r="C4" s="2541" t="s">
        <v>16</v>
      </c>
      <c r="D4" s="2543" t="s">
        <v>17</v>
      </c>
      <c r="E4" s="2543" t="s">
        <v>18</v>
      </c>
      <c r="F4" s="2559" t="s">
        <v>19</v>
      </c>
      <c r="G4" s="2560"/>
      <c r="H4" s="734"/>
      <c r="I4" s="17"/>
      <c r="J4" s="17"/>
      <c r="L4" s="15"/>
      <c r="M4" s="16"/>
      <c r="N4" s="15"/>
      <c r="O4" s="15"/>
      <c r="P4" s="15"/>
    </row>
    <row r="5" spans="1:16" ht="15" customHeight="1" x14ac:dyDescent="0.25">
      <c r="A5" s="8"/>
      <c r="B5" s="1301"/>
      <c r="C5" s="2557"/>
      <c r="D5" s="2558"/>
      <c r="E5" s="2558"/>
      <c r="F5" s="2561"/>
      <c r="G5" s="2562"/>
      <c r="H5" s="734"/>
      <c r="I5" s="17"/>
      <c r="J5" s="17"/>
      <c r="L5" s="15"/>
      <c r="M5" s="16"/>
      <c r="N5" s="15"/>
      <c r="O5" s="15"/>
      <c r="P5" s="15"/>
    </row>
    <row r="6" spans="1:16" ht="19.95" customHeight="1" x14ac:dyDescent="0.2">
      <c r="A6" s="8"/>
      <c r="B6" s="1298" t="s">
        <v>20</v>
      </c>
      <c r="C6" s="748"/>
      <c r="D6" s="730"/>
      <c r="E6" s="18"/>
      <c r="F6" s="2566"/>
      <c r="G6" s="2567"/>
      <c r="H6" s="735"/>
      <c r="I6" s="3"/>
      <c r="J6" s="3"/>
      <c r="L6" s="15"/>
      <c r="M6" s="16"/>
      <c r="N6" s="16"/>
      <c r="O6" s="16"/>
      <c r="P6" s="15"/>
    </row>
    <row r="7" spans="1:16" ht="19.95" customHeight="1" x14ac:dyDescent="0.2">
      <c r="A7" s="8"/>
      <c r="B7" s="1298" t="s">
        <v>21</v>
      </c>
      <c r="C7" s="748"/>
      <c r="D7" s="730"/>
      <c r="E7" s="18"/>
      <c r="F7" s="2566"/>
      <c r="G7" s="2567"/>
      <c r="H7" s="735"/>
      <c r="I7" s="3"/>
      <c r="J7" s="3"/>
      <c r="L7" s="15"/>
      <c r="M7" s="16"/>
      <c r="N7" s="15"/>
      <c r="O7" s="15"/>
      <c r="P7" s="15"/>
    </row>
    <row r="8" spans="1:16" ht="19.95" customHeight="1" x14ac:dyDescent="0.2">
      <c r="A8" s="8"/>
      <c r="B8" s="1298" t="s">
        <v>22</v>
      </c>
      <c r="C8" s="748"/>
      <c r="D8" s="730"/>
      <c r="E8" s="18"/>
      <c r="F8" s="2566"/>
      <c r="G8" s="2567"/>
      <c r="H8" s="735"/>
      <c r="I8" s="3"/>
      <c r="J8" s="3"/>
      <c r="L8" s="15"/>
      <c r="M8" s="16"/>
      <c r="N8" s="15"/>
      <c r="O8" s="15"/>
      <c r="P8" s="15"/>
    </row>
    <row r="9" spans="1:16" ht="19.95" customHeight="1" x14ac:dyDescent="0.2">
      <c r="A9" s="8"/>
      <c r="B9" s="1298" t="s">
        <v>23</v>
      </c>
      <c r="C9" s="748"/>
      <c r="D9" s="730"/>
      <c r="E9" s="18"/>
      <c r="F9" s="2566"/>
      <c r="G9" s="2567"/>
      <c r="H9" s="735"/>
      <c r="I9" s="3"/>
      <c r="J9" s="3"/>
      <c r="L9" s="15"/>
      <c r="M9" s="16"/>
      <c r="N9" s="15"/>
      <c r="O9" s="15"/>
      <c r="P9" s="15"/>
    </row>
    <row r="10" spans="1:16" ht="19.95" customHeight="1" x14ac:dyDescent="0.2">
      <c r="A10" s="8"/>
      <c r="B10" s="1298" t="s">
        <v>24</v>
      </c>
      <c r="C10" s="748"/>
      <c r="D10" s="730"/>
      <c r="E10" s="18"/>
      <c r="F10" s="2566"/>
      <c r="G10" s="2567"/>
      <c r="H10" s="735"/>
      <c r="I10" s="3"/>
      <c r="J10" s="3"/>
      <c r="L10" s="15"/>
      <c r="M10" s="16"/>
      <c r="N10" s="15"/>
      <c r="O10" s="15"/>
      <c r="P10" s="15"/>
    </row>
    <row r="11" spans="1:16" ht="19.95" customHeight="1" x14ac:dyDescent="0.2">
      <c r="A11" s="8"/>
      <c r="B11" s="1298" t="s">
        <v>25</v>
      </c>
      <c r="C11" s="748"/>
      <c r="D11" s="730"/>
      <c r="E11" s="18"/>
      <c r="F11" s="2566"/>
      <c r="G11" s="2567"/>
      <c r="H11" s="735"/>
      <c r="I11" s="3"/>
      <c r="J11" s="3"/>
      <c r="L11" s="15"/>
      <c r="M11" s="19"/>
      <c r="N11" s="15"/>
      <c r="O11" s="15"/>
      <c r="P11" s="15"/>
    </row>
    <row r="12" spans="1:16" ht="19.95" customHeight="1" x14ac:dyDescent="0.2">
      <c r="A12" s="8"/>
      <c r="B12" s="1298" t="s">
        <v>26</v>
      </c>
      <c r="C12" s="748"/>
      <c r="D12" s="730"/>
      <c r="E12" s="18"/>
      <c r="F12" s="2566"/>
      <c r="G12" s="2567"/>
      <c r="H12" s="735"/>
      <c r="I12" s="3"/>
      <c r="J12" s="3"/>
      <c r="L12" s="15"/>
      <c r="M12" s="19"/>
      <c r="N12" s="15"/>
      <c r="O12" s="15"/>
      <c r="P12" s="15"/>
    </row>
    <row r="13" spans="1:16" ht="19.95" customHeight="1" x14ac:dyDescent="0.2">
      <c r="A13" s="8"/>
      <c r="B13" s="1298" t="s">
        <v>27</v>
      </c>
      <c r="C13" s="748"/>
      <c r="D13" s="730"/>
      <c r="E13" s="18"/>
      <c r="F13" s="2566"/>
      <c r="G13" s="2567"/>
      <c r="H13" s="735"/>
      <c r="I13" s="3"/>
      <c r="J13" s="3"/>
      <c r="L13" s="15"/>
      <c r="M13" s="19"/>
      <c r="N13" s="15"/>
      <c r="O13" s="15"/>
      <c r="P13" s="15"/>
    </row>
    <row r="14" spans="1:16" ht="19.95" customHeight="1" x14ac:dyDescent="0.2">
      <c r="A14" s="8"/>
      <c r="B14" s="1298" t="s">
        <v>28</v>
      </c>
      <c r="C14" s="748"/>
      <c r="D14" s="730"/>
      <c r="E14" s="18"/>
      <c r="F14" s="2566"/>
      <c r="G14" s="2567"/>
      <c r="H14" s="735"/>
      <c r="I14" s="3"/>
      <c r="J14" s="3"/>
      <c r="L14" s="15"/>
      <c r="M14" s="19"/>
      <c r="N14" s="15"/>
      <c r="O14" s="15"/>
      <c r="P14" s="15"/>
    </row>
    <row r="15" spans="1:16" ht="19.95" customHeight="1" x14ac:dyDescent="0.2">
      <c r="A15" s="8"/>
      <c r="B15" s="1302" t="s">
        <v>29</v>
      </c>
      <c r="C15" s="748"/>
      <c r="D15" s="731"/>
      <c r="E15" s="18"/>
      <c r="F15" s="2566"/>
      <c r="G15" s="2567"/>
      <c r="H15" s="735"/>
      <c r="I15" s="3"/>
      <c r="J15" s="3"/>
      <c r="L15" s="15"/>
      <c r="M15" s="19"/>
      <c r="N15" s="15"/>
      <c r="O15" s="15"/>
      <c r="P15" s="15"/>
    </row>
    <row r="16" spans="1:16" ht="15" customHeight="1" x14ac:dyDescent="0.25">
      <c r="A16" s="8"/>
      <c r="B16" s="1302"/>
      <c r="C16" s="2524" t="s">
        <v>30</v>
      </c>
      <c r="D16" s="2553">
        <f>SUM(D6:D15)</f>
        <v>0</v>
      </c>
      <c r="E16" s="2555"/>
      <c r="F16" s="1295"/>
      <c r="G16" s="2530"/>
      <c r="H16" s="736"/>
      <c r="I16" s="13"/>
      <c r="J16" s="13"/>
      <c r="L16" s="15"/>
      <c r="M16" s="19"/>
      <c r="N16" s="15"/>
      <c r="O16" s="15"/>
      <c r="P16" s="15"/>
    </row>
    <row r="17" spans="1:16" ht="15" customHeight="1" x14ac:dyDescent="0.25">
      <c r="A17" s="8"/>
      <c r="B17" s="1303"/>
      <c r="C17" s="2525"/>
      <c r="D17" s="2554"/>
      <c r="E17" s="2556"/>
      <c r="F17" s="1296"/>
      <c r="G17" s="2531"/>
      <c r="H17" s="736"/>
      <c r="I17" s="13"/>
      <c r="J17" s="13"/>
      <c r="L17" s="15"/>
      <c r="M17" s="16"/>
      <c r="N17" s="15"/>
      <c r="O17" s="15"/>
      <c r="P17" s="15"/>
    </row>
    <row r="18" spans="1:16" ht="15" customHeight="1" thickBot="1" x14ac:dyDescent="0.25">
      <c r="A18" s="21"/>
      <c r="B18" s="49"/>
      <c r="C18" s="49"/>
      <c r="D18" s="49"/>
      <c r="E18" s="49"/>
      <c r="F18" s="49"/>
      <c r="G18" s="49"/>
      <c r="H18" s="48"/>
      <c r="I18" s="3"/>
      <c r="J18" s="3"/>
      <c r="M18" s="20"/>
    </row>
    <row r="19" spans="1:16" ht="15" customHeight="1" x14ac:dyDescent="0.2">
      <c r="M19" s="20"/>
    </row>
    <row r="20" spans="1:16" ht="15" customHeight="1" x14ac:dyDescent="0.2">
      <c r="L20" s="15"/>
      <c r="M20" s="19"/>
      <c r="N20" s="15"/>
      <c r="O20" s="15"/>
      <c r="P20" s="15"/>
    </row>
    <row r="21" spans="1:16" ht="15" customHeight="1" x14ac:dyDescent="0.25">
      <c r="L21" s="15"/>
      <c r="M21" s="19"/>
      <c r="N21" s="15"/>
      <c r="O21" s="15"/>
      <c r="P21" s="15"/>
    </row>
    <row r="22" spans="1:16" ht="15" customHeight="1" x14ac:dyDescent="0.25">
      <c r="L22" s="15"/>
      <c r="M22" s="19"/>
      <c r="N22" s="15"/>
      <c r="O22" s="15"/>
      <c r="P22" s="15"/>
    </row>
    <row r="23" spans="1:16" ht="15" customHeight="1" x14ac:dyDescent="0.25">
      <c r="L23" s="15"/>
      <c r="M23" s="19"/>
      <c r="N23" s="15"/>
      <c r="O23" s="15"/>
      <c r="P23" s="15"/>
    </row>
    <row r="24" spans="1:16" ht="15" customHeight="1" x14ac:dyDescent="0.25">
      <c r="L24" s="15"/>
      <c r="M24" s="19"/>
      <c r="N24" s="15"/>
      <c r="O24" s="15"/>
      <c r="P24" s="15"/>
    </row>
    <row r="25" spans="1:16" ht="15" customHeight="1" x14ac:dyDescent="0.25">
      <c r="L25" s="15"/>
      <c r="M25" s="19"/>
      <c r="N25" s="15"/>
      <c r="O25" s="15"/>
      <c r="P25" s="15"/>
    </row>
    <row r="26" spans="1:16" ht="15" customHeight="1" x14ac:dyDescent="0.25">
      <c r="L26" s="15"/>
      <c r="M26" s="19"/>
      <c r="N26" s="15"/>
      <c r="O26" s="15"/>
      <c r="P26" s="15"/>
    </row>
    <row r="27" spans="1:16" ht="15" customHeight="1" x14ac:dyDescent="0.25">
      <c r="L27" s="15"/>
      <c r="M27" s="19"/>
      <c r="N27" s="15"/>
      <c r="O27" s="15"/>
      <c r="P27" s="15"/>
    </row>
    <row r="28" spans="1:16" ht="15" customHeight="1" x14ac:dyDescent="0.25">
      <c r="L28" s="15"/>
      <c r="M28" s="19"/>
      <c r="N28" s="15"/>
      <c r="O28" s="15"/>
      <c r="P28" s="15"/>
    </row>
    <row r="29" spans="1:16" ht="15" customHeight="1" x14ac:dyDescent="0.25">
      <c r="L29" s="15"/>
      <c r="M29" s="19"/>
      <c r="N29" s="15"/>
      <c r="O29" s="15"/>
      <c r="P29" s="15"/>
    </row>
    <row r="30" spans="1:16" ht="15" customHeight="1" x14ac:dyDescent="0.25">
      <c r="L30" s="15"/>
      <c r="M30" s="19"/>
      <c r="N30" s="15"/>
      <c r="O30" s="15"/>
      <c r="P30" s="15"/>
    </row>
    <row r="31" spans="1:16" ht="15" customHeight="1" x14ac:dyDescent="0.25">
      <c r="L31" s="15"/>
      <c r="M31" s="19"/>
      <c r="N31" s="15"/>
      <c r="O31" s="15"/>
      <c r="P31" s="15"/>
    </row>
    <row r="32" spans="1:16" ht="15" customHeight="1" x14ac:dyDescent="0.25">
      <c r="L32" s="15"/>
      <c r="M32" s="19"/>
      <c r="N32" s="15"/>
      <c r="O32" s="15"/>
      <c r="P32" s="15"/>
    </row>
    <row r="33" spans="12:16" ht="15" customHeight="1" x14ac:dyDescent="0.25">
      <c r="L33" s="15"/>
      <c r="M33" s="19"/>
      <c r="N33" s="15"/>
      <c r="O33" s="15"/>
      <c r="P33" s="15"/>
    </row>
    <row r="34" spans="12:16" ht="15" customHeight="1" x14ac:dyDescent="0.25">
      <c r="L34" s="15"/>
      <c r="M34" s="19"/>
      <c r="N34" s="15"/>
      <c r="O34" s="15"/>
      <c r="P34" s="15"/>
    </row>
    <row r="35" spans="12:16" ht="15" customHeight="1" x14ac:dyDescent="0.25">
      <c r="L35" s="15"/>
      <c r="M35" s="19"/>
      <c r="N35" s="15"/>
      <c r="O35" s="15"/>
      <c r="P35" s="15"/>
    </row>
    <row r="36" spans="12:16" ht="15" customHeight="1" x14ac:dyDescent="0.25">
      <c r="L36" s="15"/>
      <c r="M36" s="19"/>
      <c r="N36" s="15"/>
      <c r="O36" s="15"/>
      <c r="P36" s="15"/>
    </row>
    <row r="37" spans="12:16" ht="15" customHeight="1" x14ac:dyDescent="0.25">
      <c r="L37" s="15"/>
      <c r="M37" s="19"/>
      <c r="N37" s="15"/>
      <c r="O37" s="15"/>
      <c r="P37" s="15"/>
    </row>
    <row r="38" spans="12:16" ht="15" customHeight="1" x14ac:dyDescent="0.25">
      <c r="L38" s="15"/>
      <c r="M38" s="19"/>
      <c r="N38" s="15"/>
      <c r="O38" s="15"/>
      <c r="P38" s="15"/>
    </row>
    <row r="39" spans="12:16" ht="15" customHeight="1" x14ac:dyDescent="0.25">
      <c r="L39" s="15"/>
      <c r="M39" s="19"/>
      <c r="N39" s="15"/>
      <c r="O39" s="15"/>
      <c r="P39" s="15"/>
    </row>
    <row r="40" spans="12:16" ht="15" customHeight="1" x14ac:dyDescent="0.25">
      <c r="L40" s="15"/>
      <c r="M40" s="19"/>
      <c r="N40" s="15"/>
      <c r="O40" s="15"/>
      <c r="P40" s="15"/>
    </row>
    <row r="41" spans="12:16" ht="15" customHeight="1" x14ac:dyDescent="0.25">
      <c r="L41" s="15"/>
      <c r="M41" s="19"/>
      <c r="N41" s="15"/>
      <c r="O41" s="15"/>
      <c r="P41" s="15"/>
    </row>
    <row r="42" spans="12:16" ht="15" customHeight="1" x14ac:dyDescent="0.25">
      <c r="L42" s="15"/>
      <c r="M42" s="19"/>
      <c r="N42" s="15"/>
      <c r="O42" s="15"/>
      <c r="P42" s="15"/>
    </row>
    <row r="43" spans="12:16" ht="15" customHeight="1" x14ac:dyDescent="0.25">
      <c r="L43" s="15"/>
      <c r="M43" s="19"/>
      <c r="N43" s="15"/>
      <c r="O43" s="15"/>
      <c r="P43" s="15"/>
    </row>
    <row r="44" spans="12:16" ht="15" customHeight="1" x14ac:dyDescent="0.25">
      <c r="L44" s="15"/>
      <c r="M44" s="19"/>
      <c r="N44" s="15"/>
      <c r="O44" s="15"/>
      <c r="P44" s="15"/>
    </row>
    <row r="45" spans="12:16" ht="15" customHeight="1" x14ac:dyDescent="0.25">
      <c r="L45" s="15"/>
      <c r="M45" s="19"/>
      <c r="N45" s="15"/>
      <c r="O45" s="15"/>
      <c r="P45" s="15"/>
    </row>
    <row r="46" spans="12:16" ht="15" customHeight="1" x14ac:dyDescent="0.25">
      <c r="L46" s="15"/>
      <c r="M46" s="19"/>
      <c r="N46" s="15"/>
      <c r="O46" s="15"/>
      <c r="P46" s="15"/>
    </row>
    <row r="47" spans="12:16" ht="15" customHeight="1" x14ac:dyDescent="0.25">
      <c r="L47" s="15"/>
      <c r="M47" s="19"/>
      <c r="N47" s="15"/>
      <c r="O47" s="15"/>
      <c r="P47" s="15"/>
    </row>
    <row r="48" spans="12:16" ht="15" customHeight="1" x14ac:dyDescent="0.25">
      <c r="L48" s="15"/>
      <c r="M48" s="19"/>
      <c r="N48" s="15"/>
      <c r="O48" s="15"/>
      <c r="P48" s="15"/>
    </row>
    <row r="49" spans="12:16" ht="15" customHeight="1" x14ac:dyDescent="0.25">
      <c r="L49" s="15"/>
      <c r="M49" s="19"/>
      <c r="N49" s="15"/>
      <c r="O49" s="15"/>
      <c r="P49" s="15"/>
    </row>
    <row r="50" spans="12:16" ht="15" customHeight="1" x14ac:dyDescent="0.25">
      <c r="L50" s="15"/>
      <c r="M50" s="19"/>
      <c r="N50" s="15"/>
      <c r="O50" s="15"/>
      <c r="P50" s="15"/>
    </row>
    <row r="51" spans="12:16" ht="15" customHeight="1" x14ac:dyDescent="0.25">
      <c r="L51" s="15"/>
      <c r="M51" s="19"/>
      <c r="N51" s="15"/>
      <c r="O51" s="15"/>
      <c r="P51" s="15"/>
    </row>
    <row r="52" spans="12:16" ht="15" customHeight="1" x14ac:dyDescent="0.25">
      <c r="L52" s="15"/>
      <c r="M52" s="19"/>
      <c r="N52" s="15"/>
      <c r="O52" s="15"/>
      <c r="P52" s="15"/>
    </row>
    <row r="53" spans="12:16" ht="15" customHeight="1" x14ac:dyDescent="0.25">
      <c r="L53" s="15"/>
      <c r="M53" s="19"/>
      <c r="N53" s="15"/>
      <c r="O53" s="15"/>
      <c r="P53" s="15"/>
    </row>
    <row r="54" spans="12:16" ht="15" customHeight="1" x14ac:dyDescent="0.25">
      <c r="L54" s="15"/>
      <c r="M54" s="19"/>
      <c r="N54" s="15"/>
      <c r="O54" s="15"/>
      <c r="P54" s="15"/>
    </row>
    <row r="55" spans="12:16" ht="15" customHeight="1" x14ac:dyDescent="0.25">
      <c r="L55" s="15"/>
      <c r="M55" s="19"/>
      <c r="N55" s="15"/>
      <c r="O55" s="15"/>
      <c r="P55" s="15"/>
    </row>
    <row r="56" spans="12:16" ht="15" customHeight="1" x14ac:dyDescent="0.25">
      <c r="L56" s="15"/>
      <c r="M56" s="19"/>
      <c r="N56" s="15"/>
      <c r="O56" s="15"/>
      <c r="P56" s="15"/>
    </row>
    <row r="57" spans="12:16" ht="15" customHeight="1" x14ac:dyDescent="0.25">
      <c r="L57" s="15"/>
      <c r="M57" s="19"/>
      <c r="N57" s="15"/>
      <c r="O57" s="15"/>
      <c r="P57" s="15"/>
    </row>
    <row r="58" spans="12:16" ht="15" customHeight="1" x14ac:dyDescent="0.25">
      <c r="L58" s="15"/>
      <c r="M58" s="19"/>
      <c r="N58" s="15"/>
      <c r="O58" s="15"/>
      <c r="P58" s="15"/>
    </row>
    <row r="59" spans="12:16" ht="15" customHeight="1" x14ac:dyDescent="0.25">
      <c r="L59" s="15"/>
      <c r="M59" s="19"/>
      <c r="N59" s="15"/>
      <c r="O59" s="15"/>
      <c r="P59" s="15"/>
    </row>
    <row r="60" spans="12:16" ht="15" customHeight="1" x14ac:dyDescent="0.25">
      <c r="L60" s="15"/>
      <c r="M60" s="19"/>
      <c r="N60" s="15"/>
      <c r="O60" s="15"/>
      <c r="P60" s="15"/>
    </row>
    <row r="61" spans="12:16" ht="15" customHeight="1" x14ac:dyDescent="0.25">
      <c r="L61" s="15"/>
      <c r="M61" s="19"/>
      <c r="N61" s="15"/>
      <c r="O61" s="15"/>
      <c r="P61" s="15"/>
    </row>
    <row r="62" spans="12:16" ht="15" customHeight="1" x14ac:dyDescent="0.25">
      <c r="L62" s="15"/>
      <c r="M62" s="19"/>
      <c r="N62" s="15"/>
      <c r="O62" s="15"/>
      <c r="P62" s="15"/>
    </row>
    <row r="63" spans="12:16" ht="15" customHeight="1" x14ac:dyDescent="0.25">
      <c r="L63" s="15"/>
      <c r="M63" s="19"/>
      <c r="N63" s="15"/>
      <c r="O63" s="15"/>
      <c r="P63" s="15"/>
    </row>
    <row r="64" spans="12:16" ht="15" customHeight="1" x14ac:dyDescent="0.25">
      <c r="L64" s="15"/>
      <c r="M64" s="19"/>
      <c r="N64" s="15"/>
      <c r="O64" s="15"/>
      <c r="P64" s="15"/>
    </row>
    <row r="65" spans="12:16" ht="15" customHeight="1" x14ac:dyDescent="0.25">
      <c r="L65" s="15"/>
      <c r="M65" s="19"/>
      <c r="N65" s="15"/>
      <c r="O65" s="15"/>
      <c r="P65" s="15"/>
    </row>
    <row r="66" spans="12:16" ht="15" customHeight="1" x14ac:dyDescent="0.25">
      <c r="L66" s="15"/>
      <c r="M66" s="19"/>
      <c r="N66" s="15"/>
      <c r="O66" s="15"/>
      <c r="P66" s="15"/>
    </row>
    <row r="67" spans="12:16" ht="15" customHeight="1" x14ac:dyDescent="0.25">
      <c r="L67" s="15"/>
      <c r="M67" s="19"/>
      <c r="N67" s="15"/>
      <c r="O67" s="15"/>
      <c r="P67" s="15"/>
    </row>
    <row r="68" spans="12:16" ht="15" customHeight="1" x14ac:dyDescent="0.25">
      <c r="L68" s="15"/>
      <c r="M68" s="19"/>
      <c r="N68" s="15"/>
      <c r="O68" s="15"/>
      <c r="P68" s="15"/>
    </row>
    <row r="69" spans="12:16" ht="15" customHeight="1" x14ac:dyDescent="0.25">
      <c r="L69" s="15"/>
      <c r="M69" s="19"/>
      <c r="N69" s="15"/>
      <c r="O69" s="15"/>
      <c r="P69" s="15"/>
    </row>
    <row r="70" spans="12:16" ht="15" customHeight="1" x14ac:dyDescent="0.25">
      <c r="L70" s="15"/>
      <c r="M70" s="19"/>
      <c r="N70" s="15"/>
      <c r="O70" s="15"/>
      <c r="P70" s="15"/>
    </row>
    <row r="71" spans="12:16" ht="15" customHeight="1" x14ac:dyDescent="0.25">
      <c r="L71" s="15"/>
      <c r="M71" s="19"/>
      <c r="N71" s="15"/>
      <c r="O71" s="15"/>
      <c r="P71" s="15"/>
    </row>
    <row r="72" spans="12:16" ht="15" customHeight="1" x14ac:dyDescent="0.25">
      <c r="L72" s="15"/>
      <c r="M72" s="19"/>
      <c r="N72" s="15"/>
      <c r="O72" s="15"/>
      <c r="P72" s="15"/>
    </row>
    <row r="73" spans="12:16" ht="15" customHeight="1" x14ac:dyDescent="0.25">
      <c r="L73" s="15"/>
      <c r="M73" s="19"/>
      <c r="N73" s="15"/>
      <c r="O73" s="15"/>
      <c r="P73" s="15"/>
    </row>
    <row r="74" spans="12:16" ht="15" customHeight="1" x14ac:dyDescent="0.25">
      <c r="L74" s="15"/>
      <c r="M74" s="19"/>
      <c r="N74" s="15"/>
      <c r="O74" s="15"/>
      <c r="P74" s="15"/>
    </row>
    <row r="75" spans="12:16" ht="15" customHeight="1" x14ac:dyDescent="0.25">
      <c r="L75" s="15"/>
      <c r="M75" s="19"/>
      <c r="N75" s="15"/>
      <c r="O75" s="15"/>
      <c r="P75" s="15"/>
    </row>
    <row r="76" spans="12:16" ht="15" customHeight="1" x14ac:dyDescent="0.25">
      <c r="L76" s="15"/>
      <c r="M76" s="19"/>
      <c r="N76" s="15"/>
      <c r="O76" s="15"/>
      <c r="P76" s="15"/>
    </row>
    <row r="77" spans="12:16" ht="15" customHeight="1" x14ac:dyDescent="0.25">
      <c r="L77" s="15"/>
      <c r="M77" s="19"/>
      <c r="N77" s="15"/>
      <c r="O77" s="15"/>
      <c r="P77" s="15"/>
    </row>
    <row r="78" spans="12:16" ht="15" customHeight="1" x14ac:dyDescent="0.25">
      <c r="L78" s="15"/>
      <c r="M78" s="16"/>
      <c r="N78" s="15"/>
      <c r="O78" s="15"/>
      <c r="P78" s="15"/>
    </row>
    <row r="79" spans="12:16" ht="15" customHeight="1" x14ac:dyDescent="0.25">
      <c r="L79" s="15"/>
      <c r="M79" s="19"/>
      <c r="N79" s="15"/>
      <c r="O79" s="15"/>
      <c r="P79" s="15"/>
    </row>
    <row r="80" spans="12:16" ht="15" customHeight="1" x14ac:dyDescent="0.25">
      <c r="L80" s="15"/>
      <c r="M80" s="19"/>
      <c r="N80" s="15"/>
      <c r="O80" s="15"/>
      <c r="P80" s="15"/>
    </row>
    <row r="81" spans="12:16" ht="15" customHeight="1" x14ac:dyDescent="0.25">
      <c r="L81" s="15"/>
      <c r="M81" s="19"/>
      <c r="N81" s="15"/>
      <c r="O81" s="15"/>
      <c r="P81" s="15"/>
    </row>
    <row r="82" spans="12:16" ht="15" customHeight="1" x14ac:dyDescent="0.25">
      <c r="L82" s="15"/>
      <c r="M82" s="19"/>
      <c r="N82" s="15"/>
      <c r="O82" s="15"/>
      <c r="P82" s="15"/>
    </row>
    <row r="83" spans="12:16" ht="15" customHeight="1" x14ac:dyDescent="0.25">
      <c r="L83" s="15"/>
      <c r="M83" s="19"/>
      <c r="N83" s="15"/>
      <c r="O83" s="15"/>
      <c r="P83" s="15"/>
    </row>
    <row r="84" spans="12:16" ht="15" customHeight="1" x14ac:dyDescent="0.25">
      <c r="L84" s="15"/>
      <c r="M84" s="19"/>
      <c r="N84" s="15"/>
      <c r="O84" s="15"/>
      <c r="P84" s="15"/>
    </row>
    <row r="85" spans="12:16" ht="15" customHeight="1" x14ac:dyDescent="0.25">
      <c r="L85" s="15"/>
      <c r="M85" s="19"/>
      <c r="N85" s="15"/>
      <c r="O85" s="15"/>
      <c r="P85" s="15"/>
    </row>
    <row r="86" spans="12:16" ht="15" customHeight="1" x14ac:dyDescent="0.25">
      <c r="L86" s="15"/>
      <c r="M86" s="19"/>
      <c r="N86" s="15"/>
      <c r="O86" s="15"/>
      <c r="P86" s="15"/>
    </row>
    <row r="87" spans="12:16" ht="15" customHeight="1" x14ac:dyDescent="0.25">
      <c r="L87" s="15"/>
      <c r="M87" s="19"/>
      <c r="N87" s="15"/>
      <c r="O87" s="15"/>
      <c r="P87" s="15"/>
    </row>
    <row r="88" spans="12:16" ht="15" customHeight="1" x14ac:dyDescent="0.25">
      <c r="L88" s="15"/>
      <c r="M88" s="19"/>
      <c r="N88" s="15"/>
      <c r="O88" s="15"/>
      <c r="P88" s="15"/>
    </row>
    <row r="89" spans="12:16" ht="15" customHeight="1" x14ac:dyDescent="0.25">
      <c r="L89" s="15"/>
      <c r="M89" s="19"/>
      <c r="N89" s="15"/>
      <c r="O89" s="15"/>
      <c r="P89" s="15"/>
    </row>
    <row r="90" spans="12:16" ht="15" customHeight="1" x14ac:dyDescent="0.25">
      <c r="L90" s="15"/>
      <c r="M90" s="19"/>
      <c r="N90" s="15"/>
      <c r="O90" s="15"/>
      <c r="P90" s="15"/>
    </row>
    <row r="91" spans="12:16" ht="15" customHeight="1" x14ac:dyDescent="0.25">
      <c r="L91" s="15"/>
      <c r="M91" s="19"/>
      <c r="N91" s="15"/>
      <c r="O91" s="15"/>
      <c r="P91" s="15"/>
    </row>
    <row r="92" spans="12:16" ht="15" customHeight="1" x14ac:dyDescent="0.25">
      <c r="L92" s="15"/>
      <c r="M92" s="19"/>
      <c r="N92" s="15"/>
      <c r="O92" s="15"/>
      <c r="P92" s="15"/>
    </row>
    <row r="93" spans="12:16" ht="15" customHeight="1" x14ac:dyDescent="0.25">
      <c r="L93" s="15"/>
      <c r="M93" s="19"/>
      <c r="N93" s="15"/>
      <c r="O93" s="15"/>
      <c r="P93" s="15"/>
    </row>
    <row r="94" spans="12:16" ht="15" customHeight="1" x14ac:dyDescent="0.25">
      <c r="L94" s="15"/>
      <c r="M94" s="19"/>
      <c r="N94" s="15"/>
      <c r="O94" s="15"/>
      <c r="P94" s="15"/>
    </row>
    <row r="95" spans="12:16" ht="15" customHeight="1" x14ac:dyDescent="0.25">
      <c r="L95" s="15"/>
      <c r="M95" s="19"/>
      <c r="N95" s="15"/>
      <c r="O95" s="15"/>
      <c r="P95" s="15"/>
    </row>
    <row r="96" spans="12:16" ht="15" customHeight="1" x14ac:dyDescent="0.25">
      <c r="L96" s="15"/>
      <c r="M96" s="19"/>
      <c r="N96" s="15"/>
      <c r="O96" s="15"/>
      <c r="P96" s="15"/>
    </row>
    <row r="97" spans="12:16" ht="15" customHeight="1" x14ac:dyDescent="0.25">
      <c r="L97" s="15"/>
      <c r="M97" s="19"/>
      <c r="N97" s="15"/>
      <c r="O97" s="15"/>
      <c r="P97" s="15"/>
    </row>
    <row r="98" spans="12:16" ht="15" customHeight="1" x14ac:dyDescent="0.25">
      <c r="L98" s="15"/>
      <c r="M98" s="19"/>
      <c r="N98" s="15"/>
      <c r="O98" s="15"/>
      <c r="P98" s="15"/>
    </row>
    <row r="99" spans="12:16" ht="15" customHeight="1" x14ac:dyDescent="0.25">
      <c r="L99" s="15"/>
      <c r="M99" s="19"/>
      <c r="N99" s="15"/>
      <c r="O99" s="15"/>
      <c r="P99" s="15"/>
    </row>
    <row r="100" spans="12:16" ht="15" customHeight="1" x14ac:dyDescent="0.25">
      <c r="L100" s="15"/>
      <c r="M100" s="19"/>
      <c r="N100" s="15"/>
      <c r="O100" s="15"/>
      <c r="P100" s="15"/>
    </row>
    <row r="101" spans="12:16" ht="15" customHeight="1" x14ac:dyDescent="0.25">
      <c r="L101" s="15"/>
      <c r="M101" s="19"/>
      <c r="N101" s="15"/>
      <c r="O101" s="15"/>
      <c r="P101" s="15"/>
    </row>
    <row r="102" spans="12:16" ht="15" customHeight="1" x14ac:dyDescent="0.25">
      <c r="L102" s="15"/>
      <c r="M102" s="19"/>
      <c r="N102" s="15"/>
      <c r="O102" s="15"/>
      <c r="P102" s="15"/>
    </row>
    <row r="103" spans="12:16" ht="15" customHeight="1" x14ac:dyDescent="0.25">
      <c r="L103" s="15"/>
      <c r="M103" s="19"/>
      <c r="N103" s="15"/>
      <c r="O103" s="15"/>
      <c r="P103" s="15"/>
    </row>
    <row r="104" spans="12:16" ht="15" customHeight="1" x14ac:dyDescent="0.25">
      <c r="L104" s="15"/>
      <c r="M104" s="19"/>
      <c r="N104" s="15"/>
      <c r="O104" s="15"/>
      <c r="P104" s="15"/>
    </row>
    <row r="105" spans="12:16" ht="15" customHeight="1" x14ac:dyDescent="0.25">
      <c r="L105" s="15"/>
      <c r="M105" s="19"/>
      <c r="N105" s="15"/>
      <c r="O105" s="15"/>
      <c r="P105" s="15"/>
    </row>
    <row r="106" spans="12:16" ht="15" customHeight="1" x14ac:dyDescent="0.25">
      <c r="L106" s="15"/>
      <c r="M106" s="19"/>
      <c r="N106" s="15"/>
      <c r="O106" s="15"/>
      <c r="P106" s="15"/>
    </row>
    <row r="107" spans="12:16" ht="15" customHeight="1" x14ac:dyDescent="0.25">
      <c r="L107" s="15"/>
      <c r="M107" s="19"/>
      <c r="N107" s="15"/>
      <c r="O107" s="15"/>
      <c r="P107" s="15"/>
    </row>
    <row r="108" spans="12:16" ht="15" customHeight="1" x14ac:dyDescent="0.25">
      <c r="L108" s="15"/>
      <c r="M108" s="19"/>
      <c r="N108" s="15"/>
      <c r="O108" s="15"/>
      <c r="P108" s="15"/>
    </row>
    <row r="109" spans="12:16" ht="15" customHeight="1" x14ac:dyDescent="0.25">
      <c r="L109" s="15"/>
      <c r="M109" s="19"/>
      <c r="N109" s="15"/>
      <c r="O109" s="15"/>
      <c r="P109" s="15"/>
    </row>
    <row r="110" spans="12:16" ht="15" customHeight="1" x14ac:dyDescent="0.25">
      <c r="L110" s="15"/>
      <c r="M110" s="19"/>
      <c r="N110" s="15"/>
      <c r="O110" s="15"/>
      <c r="P110" s="15"/>
    </row>
    <row r="111" spans="12:16" ht="15" customHeight="1" x14ac:dyDescent="0.25">
      <c r="L111" s="15"/>
      <c r="M111" s="19"/>
      <c r="N111" s="15"/>
      <c r="O111" s="15"/>
      <c r="P111" s="15"/>
    </row>
    <row r="112" spans="12:16" ht="15" customHeight="1" x14ac:dyDescent="0.25">
      <c r="L112" s="15"/>
      <c r="M112" s="19"/>
      <c r="N112" s="15"/>
      <c r="O112" s="15"/>
      <c r="P112" s="15"/>
    </row>
    <row r="113" spans="12:16" ht="15" customHeight="1" x14ac:dyDescent="0.25">
      <c r="L113" s="15"/>
      <c r="M113" s="19"/>
      <c r="N113" s="15"/>
      <c r="O113" s="15"/>
      <c r="P113" s="15"/>
    </row>
    <row r="114" spans="12:16" ht="15" customHeight="1" x14ac:dyDescent="0.25">
      <c r="L114" s="15"/>
      <c r="M114" s="19"/>
      <c r="N114" s="15"/>
      <c r="O114" s="15"/>
      <c r="P114" s="15"/>
    </row>
    <row r="115" spans="12:16" ht="15" customHeight="1" x14ac:dyDescent="0.25">
      <c r="L115" s="15"/>
      <c r="M115" s="19"/>
      <c r="N115" s="15"/>
      <c r="O115" s="15"/>
      <c r="P115" s="15"/>
    </row>
    <row r="116" spans="12:16" ht="15" customHeight="1" x14ac:dyDescent="0.25">
      <c r="L116" s="15"/>
      <c r="M116" s="19"/>
      <c r="N116" s="15"/>
      <c r="O116" s="15"/>
      <c r="P116" s="15"/>
    </row>
    <row r="117" spans="12:16" ht="15" customHeight="1" x14ac:dyDescent="0.25">
      <c r="L117" s="15"/>
      <c r="M117" s="19"/>
      <c r="N117" s="15"/>
      <c r="O117" s="15"/>
      <c r="P117" s="15"/>
    </row>
    <row r="118" spans="12:16" ht="15" customHeight="1" x14ac:dyDescent="0.25">
      <c r="L118" s="15"/>
      <c r="M118" s="19"/>
      <c r="N118" s="15"/>
      <c r="O118" s="15"/>
      <c r="P118" s="15"/>
    </row>
    <row r="119" spans="12:16" ht="15" customHeight="1" x14ac:dyDescent="0.25">
      <c r="L119" s="15"/>
      <c r="M119" s="19"/>
      <c r="N119" s="15"/>
      <c r="O119" s="15"/>
      <c r="P119" s="15"/>
    </row>
    <row r="120" spans="12:16" ht="15" customHeight="1" x14ac:dyDescent="0.25">
      <c r="L120" s="15"/>
      <c r="M120" s="19"/>
      <c r="N120" s="15"/>
      <c r="O120" s="15"/>
      <c r="P120" s="15"/>
    </row>
    <row r="121" spans="12:16" ht="15" customHeight="1" x14ac:dyDescent="0.25">
      <c r="L121" s="15"/>
      <c r="M121" s="19"/>
      <c r="N121" s="15"/>
      <c r="O121" s="15"/>
      <c r="P121" s="15"/>
    </row>
    <row r="122" spans="12:16" ht="15" customHeight="1" x14ac:dyDescent="0.25">
      <c r="L122" s="15"/>
      <c r="M122" s="19"/>
      <c r="N122" s="15"/>
      <c r="O122" s="15"/>
      <c r="P122" s="15"/>
    </row>
    <row r="123" spans="12:16" ht="15" customHeight="1" x14ac:dyDescent="0.25">
      <c r="L123" s="15"/>
      <c r="M123" s="19"/>
      <c r="N123" s="15"/>
      <c r="O123" s="15"/>
      <c r="P123" s="15"/>
    </row>
    <row r="124" spans="12:16" ht="15" customHeight="1" x14ac:dyDescent="0.25">
      <c r="L124" s="15"/>
      <c r="M124" s="19"/>
      <c r="N124" s="15"/>
      <c r="O124" s="15"/>
      <c r="P124" s="15"/>
    </row>
    <row r="125" spans="12:16" ht="15" customHeight="1" x14ac:dyDescent="0.25">
      <c r="L125" s="15"/>
      <c r="M125" s="19"/>
      <c r="N125" s="15"/>
      <c r="O125" s="15"/>
      <c r="P125" s="15"/>
    </row>
    <row r="126" spans="12:16" ht="15" customHeight="1" x14ac:dyDescent="0.25">
      <c r="L126" s="15"/>
      <c r="M126" s="19"/>
      <c r="N126" s="15"/>
      <c r="O126" s="15"/>
      <c r="P126" s="15"/>
    </row>
    <row r="127" spans="12:16" ht="15" customHeight="1" x14ac:dyDescent="0.25">
      <c r="L127" s="15"/>
      <c r="M127" s="19"/>
      <c r="N127" s="15"/>
      <c r="O127" s="15"/>
      <c r="P127" s="15"/>
    </row>
    <row r="128" spans="12:16" ht="15" customHeight="1" x14ac:dyDescent="0.25">
      <c r="L128" s="15"/>
      <c r="M128" s="19"/>
      <c r="N128" s="15"/>
      <c r="O128" s="15"/>
      <c r="P128" s="15"/>
    </row>
    <row r="129" spans="12:16" ht="15" customHeight="1" x14ac:dyDescent="0.25">
      <c r="L129" s="15"/>
      <c r="M129" s="19"/>
      <c r="N129" s="15"/>
      <c r="O129" s="15"/>
      <c r="P129" s="15"/>
    </row>
    <row r="130" spans="12:16" ht="15" customHeight="1" x14ac:dyDescent="0.25">
      <c r="L130" s="15"/>
      <c r="M130" s="19"/>
      <c r="N130" s="15"/>
      <c r="O130" s="15"/>
      <c r="P130" s="15"/>
    </row>
    <row r="131" spans="12:16" ht="15" customHeight="1" x14ac:dyDescent="0.25">
      <c r="L131" s="15"/>
      <c r="M131" s="19"/>
      <c r="N131" s="15"/>
      <c r="O131" s="15"/>
      <c r="P131" s="15"/>
    </row>
    <row r="132" spans="12:16" ht="15" customHeight="1" x14ac:dyDescent="0.25">
      <c r="L132" s="15"/>
      <c r="M132" s="19"/>
      <c r="N132" s="15"/>
      <c r="O132" s="15"/>
      <c r="P132" s="15"/>
    </row>
    <row r="133" spans="12:16" ht="15" customHeight="1" x14ac:dyDescent="0.25">
      <c r="L133" s="15"/>
      <c r="M133" s="19"/>
      <c r="N133" s="15"/>
      <c r="O133" s="15"/>
      <c r="P133" s="15"/>
    </row>
    <row r="134" spans="12:16" ht="15" customHeight="1" x14ac:dyDescent="0.25">
      <c r="L134" s="15"/>
      <c r="M134" s="19"/>
      <c r="N134" s="15"/>
      <c r="O134" s="15"/>
      <c r="P134" s="15"/>
    </row>
    <row r="135" spans="12:16" ht="15" customHeight="1" x14ac:dyDescent="0.25">
      <c r="L135" s="15"/>
      <c r="M135" s="19"/>
      <c r="N135" s="15"/>
      <c r="O135" s="15"/>
      <c r="P135" s="15"/>
    </row>
    <row r="136" spans="12:16" ht="15" customHeight="1" x14ac:dyDescent="0.25">
      <c r="L136" s="15"/>
      <c r="M136" s="19"/>
      <c r="N136" s="15"/>
      <c r="O136" s="15"/>
      <c r="P136" s="15"/>
    </row>
    <row r="137" spans="12:16" ht="15" customHeight="1" x14ac:dyDescent="0.25">
      <c r="L137" s="15"/>
      <c r="M137" s="19"/>
      <c r="N137" s="15"/>
      <c r="O137" s="15"/>
      <c r="P137" s="15"/>
    </row>
    <row r="138" spans="12:16" ht="15" customHeight="1" x14ac:dyDescent="0.25">
      <c r="L138" s="15"/>
      <c r="M138" s="19"/>
      <c r="N138" s="15"/>
      <c r="O138" s="15"/>
      <c r="P138" s="15"/>
    </row>
    <row r="139" spans="12:16" ht="15" customHeight="1" x14ac:dyDescent="0.25">
      <c r="L139" s="15"/>
      <c r="M139" s="19"/>
      <c r="N139" s="15"/>
      <c r="O139" s="15"/>
      <c r="P139" s="15"/>
    </row>
    <row r="140" spans="12:16" ht="15" customHeight="1" x14ac:dyDescent="0.25">
      <c r="L140" s="15"/>
      <c r="M140" s="19"/>
      <c r="N140" s="15"/>
      <c r="O140" s="15"/>
      <c r="P140" s="15"/>
    </row>
    <row r="141" spans="12:16" ht="15" customHeight="1" x14ac:dyDescent="0.25">
      <c r="L141" s="15"/>
      <c r="M141" s="19"/>
      <c r="N141" s="15"/>
      <c r="O141" s="15"/>
      <c r="P141" s="15"/>
    </row>
    <row r="142" spans="12:16" ht="15" customHeight="1" x14ac:dyDescent="0.25">
      <c r="L142" s="15"/>
      <c r="M142" s="19"/>
      <c r="N142" s="15"/>
      <c r="O142" s="15"/>
      <c r="P142" s="15"/>
    </row>
    <row r="143" spans="12:16" ht="15" customHeight="1" x14ac:dyDescent="0.25">
      <c r="L143" s="15"/>
      <c r="M143" s="19"/>
      <c r="N143" s="15"/>
      <c r="O143" s="15"/>
      <c r="P143" s="15"/>
    </row>
    <row r="144" spans="12:16" ht="15" customHeight="1" x14ac:dyDescent="0.25">
      <c r="L144" s="15"/>
      <c r="M144" s="19"/>
      <c r="N144" s="15"/>
      <c r="O144" s="15"/>
      <c r="P144" s="15"/>
    </row>
    <row r="145" spans="12:16" ht="15" customHeight="1" x14ac:dyDescent="0.25">
      <c r="L145" s="15"/>
      <c r="M145" s="19"/>
      <c r="N145" s="15"/>
      <c r="O145" s="15"/>
      <c r="P145" s="15"/>
    </row>
    <row r="146" spans="12:16" ht="15" customHeight="1" x14ac:dyDescent="0.25">
      <c r="L146" s="15"/>
      <c r="M146" s="19"/>
      <c r="N146" s="15"/>
      <c r="O146" s="15"/>
      <c r="P146" s="15"/>
    </row>
    <row r="147" spans="12:16" ht="15" customHeight="1" x14ac:dyDescent="0.25">
      <c r="L147" s="15"/>
      <c r="M147" s="19"/>
      <c r="N147" s="15"/>
      <c r="O147" s="15"/>
      <c r="P147" s="15"/>
    </row>
    <row r="148" spans="12:16" ht="15" customHeight="1" x14ac:dyDescent="0.25">
      <c r="L148" s="15"/>
      <c r="M148" s="19"/>
      <c r="N148" s="15"/>
      <c r="O148" s="15"/>
      <c r="P148" s="15"/>
    </row>
    <row r="149" spans="12:16" ht="15" customHeight="1" x14ac:dyDescent="0.25">
      <c r="L149" s="15"/>
      <c r="M149" s="19"/>
      <c r="N149" s="15"/>
      <c r="O149" s="15"/>
      <c r="P149" s="15"/>
    </row>
    <row r="150" spans="12:16" ht="15" customHeight="1" x14ac:dyDescent="0.25">
      <c r="L150" s="15"/>
      <c r="M150" s="19"/>
      <c r="N150" s="15"/>
      <c r="O150" s="15"/>
      <c r="P150" s="15"/>
    </row>
    <row r="151" spans="12:16" ht="15" customHeight="1" x14ac:dyDescent="0.25">
      <c r="L151" s="15"/>
      <c r="M151" s="19"/>
      <c r="N151" s="15"/>
      <c r="O151" s="15"/>
      <c r="P151" s="15"/>
    </row>
    <row r="152" spans="12:16" ht="15" customHeight="1" x14ac:dyDescent="0.25">
      <c r="L152" s="15"/>
      <c r="M152" s="19"/>
      <c r="N152" s="15"/>
      <c r="O152" s="15"/>
      <c r="P152" s="15"/>
    </row>
    <row r="153" spans="12:16" ht="15" customHeight="1" x14ac:dyDescent="0.25">
      <c r="L153" s="15"/>
      <c r="M153" s="19"/>
      <c r="N153" s="15"/>
      <c r="O153" s="15"/>
      <c r="P153" s="15"/>
    </row>
    <row r="154" spans="12:16" ht="15" customHeight="1" x14ac:dyDescent="0.25">
      <c r="L154" s="15"/>
      <c r="M154" s="19"/>
      <c r="N154" s="15"/>
      <c r="O154" s="15"/>
      <c r="P154" s="15"/>
    </row>
    <row r="155" spans="12:16" ht="15" customHeight="1" x14ac:dyDescent="0.25">
      <c r="L155" s="15"/>
      <c r="M155" s="19"/>
      <c r="N155" s="15"/>
      <c r="O155" s="15"/>
      <c r="P155" s="15"/>
    </row>
    <row r="156" spans="12:16" ht="15" customHeight="1" x14ac:dyDescent="0.25">
      <c r="L156" s="15"/>
      <c r="M156" s="19"/>
      <c r="N156" s="15"/>
      <c r="O156" s="15"/>
      <c r="P156" s="15"/>
    </row>
    <row r="157" spans="12:16" ht="15" customHeight="1" x14ac:dyDescent="0.25">
      <c r="L157" s="15"/>
      <c r="M157" s="19"/>
      <c r="N157" s="15"/>
      <c r="O157" s="15"/>
      <c r="P157" s="15"/>
    </row>
    <row r="158" spans="12:16" ht="15" customHeight="1" x14ac:dyDescent="0.25">
      <c r="L158" s="15"/>
      <c r="M158" s="19"/>
      <c r="N158" s="15"/>
      <c r="O158" s="15"/>
      <c r="P158" s="15"/>
    </row>
    <row r="159" spans="12:16" ht="15" customHeight="1" x14ac:dyDescent="0.25">
      <c r="L159" s="15"/>
      <c r="M159" s="19"/>
      <c r="N159" s="15"/>
      <c r="O159" s="15"/>
      <c r="P159" s="15"/>
    </row>
    <row r="160" spans="12:16" ht="15" customHeight="1" x14ac:dyDescent="0.25">
      <c r="L160" s="15"/>
      <c r="M160" s="19"/>
      <c r="N160" s="15"/>
      <c r="O160" s="15"/>
      <c r="P160" s="15"/>
    </row>
    <row r="161" spans="12:16" ht="15" customHeight="1" x14ac:dyDescent="0.25">
      <c r="L161" s="15"/>
      <c r="M161" s="19"/>
      <c r="N161" s="15"/>
      <c r="O161" s="15"/>
      <c r="P161" s="15"/>
    </row>
    <row r="162" spans="12:16" ht="15" customHeight="1" x14ac:dyDescent="0.25">
      <c r="L162" s="15"/>
      <c r="M162" s="19"/>
      <c r="N162" s="15"/>
      <c r="O162" s="15"/>
      <c r="P162" s="15"/>
    </row>
    <row r="163" spans="12:16" ht="15" customHeight="1" x14ac:dyDescent="0.25">
      <c r="L163" s="15"/>
      <c r="M163" s="19"/>
      <c r="N163" s="15"/>
      <c r="O163" s="15"/>
      <c r="P163" s="15"/>
    </row>
    <row r="164" spans="12:16" ht="15" customHeight="1" x14ac:dyDescent="0.25">
      <c r="L164" s="15"/>
      <c r="M164" s="19"/>
      <c r="N164" s="15"/>
      <c r="O164" s="15"/>
      <c r="P164" s="15"/>
    </row>
    <row r="165" spans="12:16" ht="15" customHeight="1" x14ac:dyDescent="0.25">
      <c r="L165" s="15"/>
      <c r="M165" s="19"/>
      <c r="N165" s="15"/>
      <c r="O165" s="15"/>
      <c r="P165" s="15"/>
    </row>
    <row r="166" spans="12:16" ht="15" customHeight="1" x14ac:dyDescent="0.25">
      <c r="L166" s="15"/>
      <c r="M166" s="19"/>
      <c r="N166" s="15"/>
      <c r="O166" s="15"/>
      <c r="P166" s="15"/>
    </row>
    <row r="167" spans="12:16" ht="15" customHeight="1" x14ac:dyDescent="0.25">
      <c r="L167" s="15"/>
      <c r="M167" s="19"/>
      <c r="N167" s="15"/>
      <c r="O167" s="15"/>
      <c r="P167" s="15"/>
    </row>
    <row r="168" spans="12:16" ht="15" customHeight="1" x14ac:dyDescent="0.25">
      <c r="L168" s="15"/>
      <c r="M168" s="19"/>
      <c r="N168" s="15"/>
      <c r="O168" s="15"/>
      <c r="P168" s="15"/>
    </row>
    <row r="169" spans="12:16" ht="15" customHeight="1" x14ac:dyDescent="0.25">
      <c r="L169" s="15"/>
      <c r="M169" s="19"/>
      <c r="N169" s="15"/>
      <c r="O169" s="15"/>
      <c r="P169" s="15"/>
    </row>
    <row r="170" spans="12:16" ht="15" customHeight="1" x14ac:dyDescent="0.25">
      <c r="L170" s="15"/>
      <c r="M170" s="19"/>
      <c r="N170" s="15"/>
      <c r="O170" s="15"/>
      <c r="P170" s="15"/>
    </row>
    <row r="171" spans="12:16" ht="15" customHeight="1" x14ac:dyDescent="0.25">
      <c r="L171" s="15"/>
      <c r="M171" s="19"/>
      <c r="N171" s="15"/>
      <c r="O171" s="15"/>
      <c r="P171" s="15"/>
    </row>
    <row r="172" spans="12:16" ht="15" customHeight="1" x14ac:dyDescent="0.25">
      <c r="L172" s="15"/>
      <c r="M172" s="19"/>
      <c r="N172" s="15"/>
      <c r="O172" s="15"/>
      <c r="P172" s="15"/>
    </row>
    <row r="173" spans="12:16" ht="15" customHeight="1" x14ac:dyDescent="0.25">
      <c r="L173" s="15"/>
      <c r="M173" s="19"/>
      <c r="N173" s="15"/>
      <c r="O173" s="15"/>
      <c r="P173" s="15"/>
    </row>
    <row r="174" spans="12:16" ht="15" customHeight="1" x14ac:dyDescent="0.25">
      <c r="L174" s="15"/>
      <c r="M174" s="19"/>
      <c r="N174" s="15"/>
      <c r="O174" s="15"/>
      <c r="P174" s="15"/>
    </row>
    <row r="175" spans="12:16" ht="15" customHeight="1" x14ac:dyDescent="0.25">
      <c r="L175" s="15"/>
      <c r="M175" s="19"/>
      <c r="N175" s="15"/>
      <c r="O175" s="15"/>
      <c r="P175" s="15"/>
    </row>
    <row r="176" spans="12:16" ht="15" customHeight="1" x14ac:dyDescent="0.25">
      <c r="L176" s="15"/>
      <c r="M176" s="16"/>
      <c r="N176" s="15"/>
      <c r="O176" s="15"/>
      <c r="P176" s="15"/>
    </row>
    <row r="177" spans="12:16" ht="15" customHeight="1" x14ac:dyDescent="0.25">
      <c r="L177" s="15"/>
      <c r="M177" s="16"/>
      <c r="N177" s="15"/>
      <c r="O177" s="15"/>
      <c r="P177" s="15"/>
    </row>
    <row r="178" spans="12:16" ht="15" customHeight="1" x14ac:dyDescent="0.25">
      <c r="L178" s="15"/>
      <c r="M178" s="16"/>
      <c r="N178" s="15"/>
      <c r="O178" s="15"/>
      <c r="P178" s="15"/>
    </row>
    <row r="179" spans="12:16" ht="15" customHeight="1" x14ac:dyDescent="0.25">
      <c r="L179" s="15"/>
      <c r="M179" s="19"/>
      <c r="N179" s="15"/>
      <c r="O179" s="15"/>
      <c r="P179" s="15"/>
    </row>
    <row r="180" spans="12:16" ht="15" customHeight="1" x14ac:dyDescent="0.25">
      <c r="L180" s="15"/>
      <c r="M180" s="19"/>
      <c r="N180" s="15"/>
      <c r="O180" s="15"/>
      <c r="P180" s="15"/>
    </row>
    <row r="181" spans="12:16" ht="15" customHeight="1" x14ac:dyDescent="0.25">
      <c r="L181" s="15"/>
      <c r="M181" s="19"/>
      <c r="N181" s="15"/>
      <c r="O181" s="15"/>
      <c r="P181" s="15"/>
    </row>
    <row r="182" spans="12:16" ht="15" customHeight="1" x14ac:dyDescent="0.25">
      <c r="L182" s="15"/>
      <c r="M182" s="19"/>
      <c r="N182" s="15"/>
      <c r="O182" s="15"/>
      <c r="P182" s="15"/>
    </row>
    <row r="183" spans="12:16" ht="15" customHeight="1" x14ac:dyDescent="0.25">
      <c r="L183" s="15"/>
      <c r="M183" s="19"/>
      <c r="N183" s="15"/>
      <c r="O183" s="15"/>
      <c r="P183" s="15"/>
    </row>
    <row r="184" spans="12:16" ht="15" customHeight="1" x14ac:dyDescent="0.25">
      <c r="L184" s="15"/>
      <c r="M184" s="19"/>
      <c r="N184" s="15"/>
      <c r="O184" s="15"/>
      <c r="P184" s="15"/>
    </row>
    <row r="185" spans="12:16" ht="15" customHeight="1" x14ac:dyDescent="0.25">
      <c r="L185" s="15"/>
      <c r="M185" s="19"/>
      <c r="N185" s="15"/>
      <c r="O185" s="15"/>
      <c r="P185" s="15"/>
    </row>
    <row r="186" spans="12:16" ht="15" customHeight="1" x14ac:dyDescent="0.25">
      <c r="L186" s="15"/>
      <c r="M186" s="19"/>
      <c r="N186" s="15"/>
      <c r="O186" s="15"/>
      <c r="P186" s="15"/>
    </row>
    <row r="187" spans="12:16" ht="15" customHeight="1" x14ac:dyDescent="0.25">
      <c r="L187" s="15"/>
      <c r="M187" s="19"/>
      <c r="N187" s="15"/>
      <c r="O187" s="15"/>
      <c r="P187" s="15"/>
    </row>
    <row r="188" spans="12:16" ht="15" customHeight="1" x14ac:dyDescent="0.25">
      <c r="L188" s="15"/>
      <c r="M188" s="19"/>
      <c r="N188" s="15"/>
      <c r="O188" s="15"/>
      <c r="P188" s="15"/>
    </row>
    <row r="189" spans="12:16" ht="15" customHeight="1" x14ac:dyDescent="0.25">
      <c r="L189" s="15"/>
      <c r="M189" s="19"/>
      <c r="N189" s="15"/>
      <c r="O189" s="15"/>
      <c r="P189" s="15"/>
    </row>
    <row r="190" spans="12:16" ht="15" customHeight="1" x14ac:dyDescent="0.25">
      <c r="L190" s="15"/>
      <c r="M190" s="19"/>
      <c r="N190" s="15"/>
      <c r="O190" s="15"/>
      <c r="P190" s="15"/>
    </row>
    <row r="191" spans="12:16" ht="15" customHeight="1" x14ac:dyDescent="0.25">
      <c r="L191" s="15"/>
      <c r="M191" s="19"/>
      <c r="N191" s="15"/>
      <c r="O191" s="15"/>
      <c r="P191" s="15"/>
    </row>
    <row r="192" spans="12:16" ht="15" customHeight="1" x14ac:dyDescent="0.25">
      <c r="L192" s="15"/>
      <c r="M192" s="19"/>
      <c r="N192" s="15"/>
      <c r="O192" s="15"/>
      <c r="P192" s="15"/>
    </row>
    <row r="193" spans="12:16" ht="15" customHeight="1" x14ac:dyDescent="0.25">
      <c r="L193" s="15"/>
      <c r="M193" s="19"/>
      <c r="N193" s="15"/>
      <c r="O193" s="15"/>
      <c r="P193" s="15"/>
    </row>
    <row r="194" spans="12:16" ht="15" customHeight="1" x14ac:dyDescent="0.25">
      <c r="L194" s="15"/>
      <c r="M194" s="19"/>
      <c r="N194" s="15"/>
      <c r="O194" s="15"/>
      <c r="P194" s="15"/>
    </row>
    <row r="195" spans="12:16" ht="15" customHeight="1" x14ac:dyDescent="0.25">
      <c r="L195" s="15"/>
      <c r="M195" s="19"/>
      <c r="N195" s="15"/>
      <c r="O195" s="15"/>
      <c r="P195" s="15"/>
    </row>
    <row r="196" spans="12:16" ht="15" customHeight="1" x14ac:dyDescent="0.25">
      <c r="L196" s="15"/>
      <c r="M196" s="19"/>
      <c r="N196" s="15"/>
      <c r="O196" s="15"/>
      <c r="P196" s="15"/>
    </row>
    <row r="197" spans="12:16" ht="15" customHeight="1" x14ac:dyDescent="0.25">
      <c r="L197" s="15"/>
      <c r="M197" s="19"/>
      <c r="N197" s="15"/>
      <c r="O197" s="15"/>
      <c r="P197" s="15"/>
    </row>
    <row r="198" spans="12:16" ht="15" customHeight="1" x14ac:dyDescent="0.25">
      <c r="L198" s="15"/>
      <c r="M198" s="19"/>
      <c r="N198" s="15"/>
      <c r="O198" s="15"/>
      <c r="P198" s="15"/>
    </row>
    <row r="199" spans="12:16" ht="15" customHeight="1" x14ac:dyDescent="0.25">
      <c r="L199" s="15"/>
      <c r="M199" s="19"/>
      <c r="N199" s="15"/>
      <c r="O199" s="15"/>
      <c r="P199" s="15"/>
    </row>
    <row r="200" spans="12:16" ht="15" customHeight="1" x14ac:dyDescent="0.25">
      <c r="L200" s="15"/>
      <c r="M200" s="19"/>
      <c r="N200" s="15"/>
      <c r="O200" s="15"/>
      <c r="P200" s="15"/>
    </row>
    <row r="201" spans="12:16" ht="15" customHeight="1" x14ac:dyDescent="0.25">
      <c r="L201" s="15"/>
      <c r="M201" s="16"/>
      <c r="N201" s="15"/>
      <c r="O201" s="15"/>
      <c r="P201" s="15"/>
    </row>
    <row r="202" spans="12:16" ht="15" customHeight="1" x14ac:dyDescent="0.25">
      <c r="L202" s="15"/>
      <c r="M202" s="19"/>
      <c r="N202" s="15"/>
      <c r="O202" s="15"/>
      <c r="P202" s="15"/>
    </row>
    <row r="203" spans="12:16" ht="15" customHeight="1" x14ac:dyDescent="0.25">
      <c r="L203" s="15"/>
      <c r="M203" s="19"/>
      <c r="N203" s="15"/>
      <c r="O203" s="15"/>
      <c r="P203" s="15"/>
    </row>
    <row r="204" spans="12:16" ht="15" customHeight="1" x14ac:dyDescent="0.25">
      <c r="L204" s="15"/>
      <c r="M204" s="15"/>
      <c r="N204" s="15"/>
      <c r="O204" s="15"/>
      <c r="P204" s="15"/>
    </row>
  </sheetData>
  <sheetProtection algorithmName="SHA-512" hashValue="gYUARJFXZk0lZQO2MNU/t8Ml31a8TjLZF3qbFgrK1ah6e9L6DpOJGjxRMbl3hh5xhp3Jdb5kcoez/kQKaijMtg==" saltValue="61S/65dKbXOjHKuEl16TIA==" spinCount="100000" sheet="1" objects="1" scenarios="1" selectLockedCells="1"/>
  <mergeCells count="20">
    <mergeCell ref="F6:G6"/>
    <mergeCell ref="F7:G7"/>
    <mergeCell ref="F8:G8"/>
    <mergeCell ref="C16:C17"/>
    <mergeCell ref="D16:D17"/>
    <mergeCell ref="E16:E17"/>
    <mergeCell ref="G16:G17"/>
    <mergeCell ref="F9:G9"/>
    <mergeCell ref="F10:G10"/>
    <mergeCell ref="F12:G12"/>
    <mergeCell ref="F13:G13"/>
    <mergeCell ref="F14:G14"/>
    <mergeCell ref="F15:G15"/>
    <mergeCell ref="F11:G11"/>
    <mergeCell ref="C4:C5"/>
    <mergeCell ref="D4:D5"/>
    <mergeCell ref="E4:E5"/>
    <mergeCell ref="F4:G5"/>
    <mergeCell ref="B1:D1"/>
    <mergeCell ref="B2:G3"/>
  </mergeCells>
  <pageMargins left="0.75" right="0.7" top="1" bottom="1" header="0.3" footer="0.3"/>
  <pageSetup scale="98" fitToHeight="0" orientation="landscape"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'Enumerations 1'!$B$226:$B$227</xm:f>
          </x14:formula1>
          <xm:sqref>E6:E15</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58"/>
  <sheetViews>
    <sheetView workbookViewId="0">
      <selection activeCell="L16" sqref="L16"/>
    </sheetView>
  </sheetViews>
  <sheetFormatPr defaultRowHeight="14.4" x14ac:dyDescent="0.3"/>
  <cols>
    <col min="1" max="1" width="4.6640625" customWidth="1"/>
    <col min="2" max="4" width="10.6640625" customWidth="1"/>
    <col min="5" max="8" width="15.6640625" customWidth="1"/>
    <col min="9" max="9" width="10.6640625" customWidth="1"/>
    <col min="10" max="10" width="2.6640625" customWidth="1"/>
  </cols>
  <sheetData>
    <row r="1" spans="1:10" ht="15" customHeight="1" x14ac:dyDescent="0.25">
      <c r="A1" s="2629" t="s">
        <v>2064</v>
      </c>
      <c r="B1" s="2630"/>
      <c r="C1" s="2630"/>
      <c r="D1" s="2630"/>
      <c r="E1" s="2630"/>
      <c r="F1" s="2630"/>
      <c r="G1" s="2630"/>
      <c r="H1" s="317"/>
      <c r="I1" s="317"/>
      <c r="J1" s="238"/>
    </row>
    <row r="2" spans="1:10" ht="15" customHeight="1" x14ac:dyDescent="0.3">
      <c r="A2" s="2631"/>
      <c r="B2" s="2632"/>
      <c r="C2" s="2633" t="s">
        <v>1316</v>
      </c>
      <c r="D2" s="2633"/>
      <c r="E2" s="2633"/>
      <c r="F2" s="2633"/>
      <c r="G2" s="2633"/>
      <c r="H2" s="321"/>
      <c r="I2" s="321"/>
      <c r="J2" s="579"/>
    </row>
    <row r="3" spans="1:10" ht="15" customHeight="1" x14ac:dyDescent="0.3">
      <c r="A3" s="2631"/>
      <c r="B3" s="2632"/>
      <c r="C3" s="2633"/>
      <c r="D3" s="2633"/>
      <c r="E3" s="2633"/>
      <c r="F3" s="2633"/>
      <c r="G3" s="2633"/>
      <c r="H3" s="124"/>
      <c r="I3" s="124"/>
      <c r="J3" s="579"/>
    </row>
    <row r="4" spans="1:10" ht="15" customHeight="1" x14ac:dyDescent="0.25">
      <c r="A4" s="319"/>
      <c r="B4" s="124"/>
      <c r="C4" s="124"/>
      <c r="D4" s="124"/>
      <c r="E4" s="124"/>
      <c r="F4" s="124"/>
      <c r="G4" s="124"/>
      <c r="H4" s="124"/>
      <c r="I4" s="124"/>
      <c r="J4" s="579"/>
    </row>
    <row r="5" spans="1:10" ht="15" customHeight="1" x14ac:dyDescent="0.3">
      <c r="A5" s="2606" t="s">
        <v>20</v>
      </c>
      <c r="B5" s="2608" t="s">
        <v>1317</v>
      </c>
      <c r="C5" s="2608"/>
      <c r="D5" s="2608"/>
      <c r="E5" s="2608"/>
      <c r="F5" s="2608"/>
      <c r="G5" s="2608"/>
      <c r="H5" s="2609"/>
      <c r="I5" s="124"/>
      <c r="J5" s="579"/>
    </row>
    <row r="6" spans="1:10" ht="15" customHeight="1" x14ac:dyDescent="0.3">
      <c r="A6" s="2607"/>
      <c r="B6" s="2634"/>
      <c r="C6" s="2634"/>
      <c r="D6" s="2634"/>
      <c r="E6" s="2634"/>
      <c r="F6" s="2634"/>
      <c r="G6" s="2634"/>
      <c r="H6" s="2635"/>
      <c r="I6" s="124"/>
      <c r="J6" s="579"/>
    </row>
    <row r="7" spans="1:10" ht="15" customHeight="1" x14ac:dyDescent="0.3">
      <c r="A7" s="1304"/>
      <c r="B7" s="2619" t="s">
        <v>1318</v>
      </c>
      <c r="C7" s="2636"/>
      <c r="D7" s="2620"/>
      <c r="E7" s="2639" t="s">
        <v>1319</v>
      </c>
      <c r="F7" s="2640" t="s">
        <v>1320</v>
      </c>
      <c r="G7" s="2639" t="s">
        <v>1321</v>
      </c>
      <c r="H7" s="2639" t="s">
        <v>1322</v>
      </c>
      <c r="I7" s="124"/>
      <c r="J7" s="579"/>
    </row>
    <row r="8" spans="1:10" ht="15" customHeight="1" x14ac:dyDescent="0.3">
      <c r="A8" s="1304"/>
      <c r="B8" s="2621"/>
      <c r="C8" s="2637"/>
      <c r="D8" s="2622"/>
      <c r="E8" s="2617"/>
      <c r="F8" s="2641"/>
      <c r="G8" s="2617"/>
      <c r="H8" s="2617"/>
      <c r="I8" s="124"/>
      <c r="J8" s="579"/>
    </row>
    <row r="9" spans="1:10" ht="15" customHeight="1" x14ac:dyDescent="0.3">
      <c r="A9" s="1304"/>
      <c r="B9" s="2623"/>
      <c r="C9" s="2638"/>
      <c r="D9" s="2624"/>
      <c r="E9" s="2618"/>
      <c r="F9" s="2642"/>
      <c r="G9" s="2618"/>
      <c r="H9" s="2618"/>
      <c r="I9" s="124"/>
      <c r="J9" s="579"/>
    </row>
    <row r="10" spans="1:10" ht="19.95" customHeight="1" x14ac:dyDescent="0.25">
      <c r="A10" s="1305"/>
      <c r="B10" s="2643"/>
      <c r="C10" s="2644"/>
      <c r="D10" s="2645"/>
      <c r="E10" s="903"/>
      <c r="F10" s="903"/>
      <c r="G10" s="742"/>
      <c r="H10" s="904"/>
      <c r="I10" s="124"/>
      <c r="J10" s="579"/>
    </row>
    <row r="11" spans="1:10" ht="19.95" customHeight="1" x14ac:dyDescent="0.25">
      <c r="A11" s="1305"/>
      <c r="B11" s="2643"/>
      <c r="C11" s="2644"/>
      <c r="D11" s="2645"/>
      <c r="E11" s="903"/>
      <c r="F11" s="903"/>
      <c r="G11" s="742"/>
      <c r="H11" s="904"/>
      <c r="I11" s="124"/>
      <c r="J11" s="579"/>
    </row>
    <row r="12" spans="1:10" ht="19.95" customHeight="1" x14ac:dyDescent="0.25">
      <c r="A12" s="1305"/>
      <c r="B12" s="2643"/>
      <c r="C12" s="2644"/>
      <c r="D12" s="2645"/>
      <c r="E12" s="903"/>
      <c r="F12" s="903"/>
      <c r="G12" s="742"/>
      <c r="H12" s="904"/>
      <c r="I12" s="124"/>
      <c r="J12" s="579"/>
    </row>
    <row r="13" spans="1:10" ht="19.95" customHeight="1" x14ac:dyDescent="0.25">
      <c r="A13" s="1305"/>
      <c r="B13" s="2595"/>
      <c r="C13" s="2595"/>
      <c r="D13" s="2595"/>
      <c r="E13" s="903"/>
      <c r="F13" s="903"/>
      <c r="G13" s="742"/>
      <c r="H13" s="904"/>
      <c r="I13" s="124"/>
      <c r="J13" s="579"/>
    </row>
    <row r="14" spans="1:10" ht="19.95" customHeight="1" x14ac:dyDescent="0.25">
      <c r="A14" s="1305"/>
      <c r="B14" s="2595"/>
      <c r="C14" s="2595"/>
      <c r="D14" s="2595"/>
      <c r="E14" s="903"/>
      <c r="F14" s="903"/>
      <c r="G14" s="742"/>
      <c r="H14" s="904"/>
      <c r="I14" s="124"/>
      <c r="J14" s="579"/>
    </row>
    <row r="15" spans="1:10" ht="19.95" customHeight="1" x14ac:dyDescent="0.25">
      <c r="A15" s="1305"/>
      <c r="B15" s="2595"/>
      <c r="C15" s="2595"/>
      <c r="D15" s="2595"/>
      <c r="E15" s="903"/>
      <c r="F15" s="903"/>
      <c r="G15" s="742"/>
      <c r="H15" s="904"/>
      <c r="I15" s="124"/>
      <c r="J15" s="579"/>
    </row>
    <row r="16" spans="1:10" ht="19.95" customHeight="1" x14ac:dyDescent="0.25">
      <c r="A16" s="1305"/>
      <c r="B16" s="2595"/>
      <c r="C16" s="2595"/>
      <c r="D16" s="2595"/>
      <c r="E16" s="903"/>
      <c r="F16" s="903"/>
      <c r="G16" s="742"/>
      <c r="H16" s="904"/>
      <c r="I16" s="124"/>
      <c r="J16" s="579"/>
    </row>
    <row r="17" spans="1:10" ht="19.95" customHeight="1" x14ac:dyDescent="0.25">
      <c r="A17" s="1305"/>
      <c r="B17" s="2595"/>
      <c r="C17" s="2595"/>
      <c r="D17" s="2595"/>
      <c r="E17" s="903"/>
      <c r="F17" s="903"/>
      <c r="G17" s="742"/>
      <c r="H17" s="904"/>
      <c r="I17" s="124"/>
      <c r="J17" s="579"/>
    </row>
    <row r="18" spans="1:10" ht="19.95" customHeight="1" x14ac:dyDescent="0.25">
      <c r="A18" s="1305"/>
      <c r="B18" s="2595"/>
      <c r="C18" s="2595"/>
      <c r="D18" s="2595"/>
      <c r="E18" s="903"/>
      <c r="F18" s="903"/>
      <c r="G18" s="742"/>
      <c r="H18" s="904"/>
      <c r="I18" s="124"/>
      <c r="J18" s="579"/>
    </row>
    <row r="19" spans="1:10" ht="19.95" customHeight="1" x14ac:dyDescent="0.25">
      <c r="A19" s="1305"/>
      <c r="B19" s="2595"/>
      <c r="C19" s="2595"/>
      <c r="D19" s="2595"/>
      <c r="E19" s="903"/>
      <c r="F19" s="903"/>
      <c r="G19" s="742"/>
      <c r="H19" s="904"/>
      <c r="I19" s="124"/>
      <c r="J19" s="579"/>
    </row>
    <row r="20" spans="1:10" ht="15" customHeight="1" x14ac:dyDescent="0.3">
      <c r="A20" s="1304"/>
      <c r="B20" s="2598" t="s">
        <v>30</v>
      </c>
      <c r="C20" s="2599"/>
      <c r="D20" s="2600"/>
      <c r="E20" s="2174">
        <f>SUM(E10:E19)</f>
        <v>0</v>
      </c>
      <c r="F20" s="2174">
        <f>SUM(F10:F19)</f>
        <v>0</v>
      </c>
      <c r="G20" s="2625"/>
      <c r="H20" s="2627"/>
      <c r="I20" s="124"/>
      <c r="J20" s="579"/>
    </row>
    <row r="21" spans="1:10" ht="15" customHeight="1" x14ac:dyDescent="0.3">
      <c r="A21" s="1306"/>
      <c r="B21" s="2601"/>
      <c r="C21" s="2602"/>
      <c r="D21" s="2603"/>
      <c r="E21" s="2175"/>
      <c r="F21" s="2175"/>
      <c r="G21" s="2626"/>
      <c r="H21" s="2628"/>
      <c r="I21" s="124"/>
      <c r="J21" s="579"/>
    </row>
    <row r="22" spans="1:10" ht="15" customHeight="1" x14ac:dyDescent="0.3">
      <c r="A22" s="319"/>
      <c r="B22" s="124"/>
      <c r="C22" s="124"/>
      <c r="D22" s="124"/>
      <c r="E22" s="124"/>
      <c r="F22" s="124"/>
      <c r="G22" s="124"/>
      <c r="H22" s="124"/>
      <c r="I22" s="124"/>
      <c r="J22" s="579"/>
    </row>
    <row r="23" spans="1:10" ht="15" customHeight="1" x14ac:dyDescent="0.3">
      <c r="A23" s="319"/>
      <c r="B23" s="124"/>
      <c r="C23" s="124"/>
      <c r="D23" s="124"/>
      <c r="E23" s="124"/>
      <c r="F23" s="124"/>
      <c r="G23" s="124"/>
      <c r="H23" s="124"/>
      <c r="I23" s="124"/>
      <c r="J23" s="579"/>
    </row>
    <row r="24" spans="1:10" ht="15" customHeight="1" x14ac:dyDescent="0.3">
      <c r="A24" s="2606" t="s">
        <v>21</v>
      </c>
      <c r="B24" s="2608" t="s">
        <v>1323</v>
      </c>
      <c r="C24" s="2608"/>
      <c r="D24" s="2608"/>
      <c r="E24" s="2608"/>
      <c r="F24" s="2608"/>
      <c r="G24" s="2608"/>
      <c r="H24" s="2609"/>
      <c r="I24" s="124"/>
      <c r="J24" s="579"/>
    </row>
    <row r="25" spans="1:10" ht="15" customHeight="1" x14ac:dyDescent="0.3">
      <c r="A25" s="2607"/>
      <c r="B25" s="2610"/>
      <c r="C25" s="2610"/>
      <c r="D25" s="2610"/>
      <c r="E25" s="2610"/>
      <c r="F25" s="2610"/>
      <c r="G25" s="2610"/>
      <c r="H25" s="2611"/>
      <c r="I25" s="124"/>
      <c r="J25" s="579"/>
    </row>
    <row r="26" spans="1:10" ht="15" customHeight="1" x14ac:dyDescent="0.3">
      <c r="A26" s="1307"/>
      <c r="B26" s="2614" t="s">
        <v>111</v>
      </c>
      <c r="C26" s="2615"/>
      <c r="D26" s="2616"/>
      <c r="E26" s="2617" t="s">
        <v>1852</v>
      </c>
      <c r="F26" s="2617" t="s">
        <v>1324</v>
      </c>
      <c r="G26" s="2619" t="s">
        <v>1325</v>
      </c>
      <c r="H26" s="2620"/>
      <c r="I26" s="124"/>
      <c r="J26" s="579"/>
    </row>
    <row r="27" spans="1:10" ht="15" customHeight="1" x14ac:dyDescent="0.3">
      <c r="A27" s="1307"/>
      <c r="B27" s="2614"/>
      <c r="C27" s="2615"/>
      <c r="D27" s="2616"/>
      <c r="E27" s="2617"/>
      <c r="F27" s="2617"/>
      <c r="G27" s="2621"/>
      <c r="H27" s="2622"/>
      <c r="I27" s="124"/>
      <c r="J27" s="579"/>
    </row>
    <row r="28" spans="1:10" ht="15" customHeight="1" x14ac:dyDescent="0.3">
      <c r="A28" s="1307"/>
      <c r="B28" s="2601"/>
      <c r="C28" s="2602"/>
      <c r="D28" s="2603"/>
      <c r="E28" s="2618"/>
      <c r="F28" s="2618"/>
      <c r="G28" s="2623"/>
      <c r="H28" s="2624"/>
      <c r="I28" s="124"/>
      <c r="J28" s="579"/>
    </row>
    <row r="29" spans="1:10" ht="19.95" customHeight="1" x14ac:dyDescent="0.3">
      <c r="A29" s="1305"/>
      <c r="B29" s="2595"/>
      <c r="C29" s="2595"/>
      <c r="D29" s="2595"/>
      <c r="E29" s="903"/>
      <c r="F29" s="903"/>
      <c r="G29" s="2612" t="str">
        <f>IF(B29="","",IF(E29&gt;=F29,"Compliant","Non-Compliant"))</f>
        <v/>
      </c>
      <c r="H29" s="2613"/>
      <c r="I29" s="124"/>
      <c r="J29" s="579"/>
    </row>
    <row r="30" spans="1:10" ht="19.95" customHeight="1" x14ac:dyDescent="0.3">
      <c r="A30" s="1305"/>
      <c r="B30" s="2595"/>
      <c r="C30" s="2595"/>
      <c r="D30" s="2595"/>
      <c r="E30" s="903"/>
      <c r="F30" s="903"/>
      <c r="G30" s="2596" t="str">
        <f t="shared" ref="G30:G38" si="0">IF(B30="","",IF(E30&gt;=F30,"Compliant","Non-Compliant"))</f>
        <v/>
      </c>
      <c r="H30" s="2597"/>
      <c r="I30" s="124"/>
      <c r="J30" s="579"/>
    </row>
    <row r="31" spans="1:10" ht="19.95" customHeight="1" x14ac:dyDescent="0.3">
      <c r="A31" s="1305"/>
      <c r="B31" s="2595"/>
      <c r="C31" s="2595"/>
      <c r="D31" s="2595"/>
      <c r="E31" s="903"/>
      <c r="F31" s="903"/>
      <c r="G31" s="2596" t="str">
        <f t="shared" si="0"/>
        <v/>
      </c>
      <c r="H31" s="2597"/>
      <c r="I31" s="124"/>
      <c r="J31" s="579"/>
    </row>
    <row r="32" spans="1:10" ht="19.95" customHeight="1" x14ac:dyDescent="0.3">
      <c r="A32" s="1305"/>
      <c r="B32" s="2595"/>
      <c r="C32" s="2595"/>
      <c r="D32" s="2595"/>
      <c r="E32" s="903"/>
      <c r="F32" s="903"/>
      <c r="G32" s="2596" t="str">
        <f t="shared" si="0"/>
        <v/>
      </c>
      <c r="H32" s="2597"/>
      <c r="I32" s="124"/>
      <c r="J32" s="579"/>
    </row>
    <row r="33" spans="1:10" ht="19.95" customHeight="1" x14ac:dyDescent="0.3">
      <c r="A33" s="1305"/>
      <c r="B33" s="2595"/>
      <c r="C33" s="2595"/>
      <c r="D33" s="2595"/>
      <c r="E33" s="903"/>
      <c r="F33" s="903"/>
      <c r="G33" s="2596" t="str">
        <f t="shared" si="0"/>
        <v/>
      </c>
      <c r="H33" s="2597"/>
      <c r="I33" s="124"/>
      <c r="J33" s="579"/>
    </row>
    <row r="34" spans="1:10" ht="19.95" customHeight="1" x14ac:dyDescent="0.3">
      <c r="A34" s="1305"/>
      <c r="B34" s="2595"/>
      <c r="C34" s="2595"/>
      <c r="D34" s="2595"/>
      <c r="E34" s="903"/>
      <c r="F34" s="903"/>
      <c r="G34" s="2596" t="str">
        <f t="shared" si="0"/>
        <v/>
      </c>
      <c r="H34" s="2597"/>
      <c r="I34" s="124"/>
      <c r="J34" s="579"/>
    </row>
    <row r="35" spans="1:10" ht="19.95" customHeight="1" x14ac:dyDescent="0.3">
      <c r="A35" s="1305"/>
      <c r="B35" s="2595"/>
      <c r="C35" s="2595"/>
      <c r="D35" s="2595"/>
      <c r="E35" s="903"/>
      <c r="F35" s="903"/>
      <c r="G35" s="2596" t="str">
        <f t="shared" si="0"/>
        <v/>
      </c>
      <c r="H35" s="2597"/>
      <c r="I35" s="124"/>
      <c r="J35" s="579"/>
    </row>
    <row r="36" spans="1:10" ht="19.95" customHeight="1" x14ac:dyDescent="0.3">
      <c r="A36" s="1305"/>
      <c r="B36" s="2595"/>
      <c r="C36" s="2595"/>
      <c r="D36" s="2595"/>
      <c r="E36" s="903"/>
      <c r="F36" s="903"/>
      <c r="G36" s="2596" t="str">
        <f t="shared" si="0"/>
        <v/>
      </c>
      <c r="H36" s="2597"/>
      <c r="I36" s="124"/>
      <c r="J36" s="579"/>
    </row>
    <row r="37" spans="1:10" ht="19.95" customHeight="1" x14ac:dyDescent="0.3">
      <c r="A37" s="1305"/>
      <c r="B37" s="2595"/>
      <c r="C37" s="2595"/>
      <c r="D37" s="2595"/>
      <c r="E37" s="903"/>
      <c r="F37" s="903"/>
      <c r="G37" s="2596" t="str">
        <f t="shared" si="0"/>
        <v/>
      </c>
      <c r="H37" s="2597"/>
      <c r="I37" s="124"/>
      <c r="J37" s="579"/>
    </row>
    <row r="38" spans="1:10" ht="19.95" customHeight="1" x14ac:dyDescent="0.3">
      <c r="A38" s="1305"/>
      <c r="B38" s="2595"/>
      <c r="C38" s="2595"/>
      <c r="D38" s="2595"/>
      <c r="E38" s="903"/>
      <c r="F38" s="903"/>
      <c r="G38" s="2596" t="str">
        <f t="shared" si="0"/>
        <v/>
      </c>
      <c r="H38" s="2597"/>
      <c r="I38" s="124"/>
      <c r="J38" s="579"/>
    </row>
    <row r="39" spans="1:10" ht="15" customHeight="1" x14ac:dyDescent="0.3">
      <c r="A39" s="1304"/>
      <c r="B39" s="2598" t="s">
        <v>30</v>
      </c>
      <c r="C39" s="2599"/>
      <c r="D39" s="2600"/>
      <c r="E39" s="2174">
        <f>SUM(E29:E38)</f>
        <v>0</v>
      </c>
      <c r="F39" s="2174">
        <f>SUM(F29:F38)</f>
        <v>0</v>
      </c>
      <c r="G39" s="2604"/>
      <c r="H39" s="553"/>
      <c r="I39" s="124"/>
      <c r="J39" s="579"/>
    </row>
    <row r="40" spans="1:10" ht="15" customHeight="1" x14ac:dyDescent="0.3">
      <c r="A40" s="1308"/>
      <c r="B40" s="2601"/>
      <c r="C40" s="2602"/>
      <c r="D40" s="2603"/>
      <c r="E40" s="2175"/>
      <c r="F40" s="2175"/>
      <c r="G40" s="2605"/>
      <c r="H40" s="1317"/>
      <c r="I40" s="124"/>
      <c r="J40" s="579"/>
    </row>
    <row r="41" spans="1:10" ht="15" customHeight="1" x14ac:dyDescent="0.3">
      <c r="A41" s="319"/>
      <c r="B41" s="124"/>
      <c r="C41" s="124"/>
      <c r="D41" s="124"/>
      <c r="E41" s="124"/>
      <c r="F41" s="124"/>
      <c r="G41" s="124"/>
      <c r="H41" s="124"/>
      <c r="I41" s="124"/>
      <c r="J41" s="579"/>
    </row>
    <row r="42" spans="1:10" ht="15" customHeight="1" x14ac:dyDescent="0.3">
      <c r="A42" s="319"/>
      <c r="B42" s="124"/>
      <c r="C42" s="124"/>
      <c r="D42" s="124"/>
      <c r="E42" s="124"/>
      <c r="F42" s="124"/>
      <c r="G42" s="124"/>
      <c r="H42" s="124"/>
      <c r="I42" s="124"/>
      <c r="J42" s="579"/>
    </row>
    <row r="43" spans="1:10" ht="15" customHeight="1" x14ac:dyDescent="0.3">
      <c r="A43" s="2573" t="s">
        <v>22</v>
      </c>
      <c r="B43" s="2575" t="s">
        <v>1326</v>
      </c>
      <c r="C43" s="2575"/>
      <c r="D43" s="2575"/>
      <c r="E43" s="2575"/>
      <c r="F43" s="2575"/>
      <c r="G43" s="2575"/>
      <c r="H43" s="2575"/>
      <c r="I43" s="2576"/>
      <c r="J43" s="579"/>
    </row>
    <row r="44" spans="1:10" ht="15" customHeight="1" x14ac:dyDescent="0.3">
      <c r="A44" s="2574"/>
      <c r="B44" s="2577"/>
      <c r="C44" s="2577"/>
      <c r="D44" s="2577"/>
      <c r="E44" s="2577"/>
      <c r="F44" s="2577"/>
      <c r="G44" s="2577"/>
      <c r="H44" s="2577"/>
      <c r="I44" s="2578"/>
      <c r="J44" s="579"/>
    </row>
    <row r="45" spans="1:10" ht="19.95" customHeight="1" x14ac:dyDescent="0.3">
      <c r="A45" s="1315"/>
      <c r="B45" s="2579" t="s">
        <v>816</v>
      </c>
      <c r="C45" s="2580"/>
      <c r="D45" s="2581"/>
      <c r="E45" s="2585" t="s">
        <v>1327</v>
      </c>
      <c r="F45" s="2587" t="s">
        <v>1324</v>
      </c>
      <c r="G45" s="2589" t="s">
        <v>1325</v>
      </c>
      <c r="H45" s="2590"/>
      <c r="I45" s="2593" t="s">
        <v>1328</v>
      </c>
      <c r="J45" s="579"/>
    </row>
    <row r="46" spans="1:10" ht="19.95" customHeight="1" x14ac:dyDescent="0.3">
      <c r="A46" s="1315"/>
      <c r="B46" s="2582"/>
      <c r="C46" s="2583"/>
      <c r="D46" s="2584"/>
      <c r="E46" s="2586"/>
      <c r="F46" s="2588"/>
      <c r="G46" s="2591"/>
      <c r="H46" s="2592"/>
      <c r="I46" s="2594"/>
      <c r="J46" s="579"/>
    </row>
    <row r="47" spans="1:10" ht="15" customHeight="1" x14ac:dyDescent="0.3">
      <c r="A47" s="1316"/>
      <c r="B47" s="2568"/>
      <c r="C47" s="2569"/>
      <c r="D47" s="2570"/>
      <c r="E47" s="392"/>
      <c r="F47" s="903"/>
      <c r="G47" s="2571" t="str">
        <f>IF(B47="","",IF(E47&gt;=F47,"Compliant","Non-Compliant"))</f>
        <v/>
      </c>
      <c r="H47" s="2571"/>
      <c r="I47" s="1318" t="str">
        <f>IF(G47="","",IF(G47="Compliant",0,1))</f>
        <v/>
      </c>
      <c r="J47" s="579"/>
    </row>
    <row r="48" spans="1:10" ht="15" customHeight="1" x14ac:dyDescent="0.3">
      <c r="A48" s="1316"/>
      <c r="B48" s="2568"/>
      <c r="C48" s="2569"/>
      <c r="D48" s="2570"/>
      <c r="E48" s="392"/>
      <c r="F48" s="903"/>
      <c r="G48" s="2571" t="str">
        <f t="shared" ref="G48:G56" si="1">IF(B48="","",IF(E48&gt;=F48,"Compliant","Non-Compliant"))</f>
        <v/>
      </c>
      <c r="H48" s="2571"/>
      <c r="I48" s="1318" t="str">
        <f t="shared" ref="I48:I55" si="2">IF(G48="","",IF(G48="Compliant",0,1))</f>
        <v/>
      </c>
      <c r="J48" s="579"/>
    </row>
    <row r="49" spans="1:10" ht="15" customHeight="1" x14ac:dyDescent="0.3">
      <c r="A49" s="1316"/>
      <c r="B49" s="2568"/>
      <c r="C49" s="2569"/>
      <c r="D49" s="2570"/>
      <c r="E49" s="392"/>
      <c r="F49" s="903"/>
      <c r="G49" s="2571" t="str">
        <f t="shared" si="1"/>
        <v/>
      </c>
      <c r="H49" s="2571"/>
      <c r="I49" s="1318" t="str">
        <f t="shared" si="2"/>
        <v/>
      </c>
      <c r="J49" s="579"/>
    </row>
    <row r="50" spans="1:10" ht="15" customHeight="1" x14ac:dyDescent="0.3">
      <c r="A50" s="1316"/>
      <c r="B50" s="2568"/>
      <c r="C50" s="2569"/>
      <c r="D50" s="2570"/>
      <c r="E50" s="392"/>
      <c r="F50" s="903"/>
      <c r="G50" s="2571" t="str">
        <f t="shared" si="1"/>
        <v/>
      </c>
      <c r="H50" s="2571"/>
      <c r="I50" s="1318" t="str">
        <f t="shared" si="2"/>
        <v/>
      </c>
      <c r="J50" s="579"/>
    </row>
    <row r="51" spans="1:10" ht="15" customHeight="1" x14ac:dyDescent="0.3">
      <c r="A51" s="1316"/>
      <c r="B51" s="2568"/>
      <c r="C51" s="2569"/>
      <c r="D51" s="2570"/>
      <c r="E51" s="392"/>
      <c r="F51" s="903"/>
      <c r="G51" s="2571" t="str">
        <f t="shared" si="1"/>
        <v/>
      </c>
      <c r="H51" s="2571"/>
      <c r="I51" s="1318" t="str">
        <f t="shared" si="2"/>
        <v/>
      </c>
      <c r="J51" s="579"/>
    </row>
    <row r="52" spans="1:10" ht="15" customHeight="1" x14ac:dyDescent="0.3">
      <c r="A52" s="1316"/>
      <c r="B52" s="2568"/>
      <c r="C52" s="2569"/>
      <c r="D52" s="2570"/>
      <c r="E52" s="392"/>
      <c r="F52" s="903"/>
      <c r="G52" s="2571" t="str">
        <f t="shared" si="1"/>
        <v/>
      </c>
      <c r="H52" s="2571"/>
      <c r="I52" s="1318" t="str">
        <f t="shared" si="2"/>
        <v/>
      </c>
      <c r="J52" s="579"/>
    </row>
    <row r="53" spans="1:10" ht="15" customHeight="1" x14ac:dyDescent="0.3">
      <c r="A53" s="1316"/>
      <c r="B53" s="2568"/>
      <c r="C53" s="2569"/>
      <c r="D53" s="2570"/>
      <c r="E53" s="392"/>
      <c r="F53" s="903"/>
      <c r="G53" s="2571" t="str">
        <f t="shared" si="1"/>
        <v/>
      </c>
      <c r="H53" s="2571"/>
      <c r="I53" s="1318" t="str">
        <f t="shared" si="2"/>
        <v/>
      </c>
      <c r="J53" s="579"/>
    </row>
    <row r="54" spans="1:10" ht="15" customHeight="1" x14ac:dyDescent="0.3">
      <c r="A54" s="1316"/>
      <c r="B54" s="2568"/>
      <c r="C54" s="2569"/>
      <c r="D54" s="2570"/>
      <c r="E54" s="392"/>
      <c r="F54" s="903"/>
      <c r="G54" s="2571" t="str">
        <f t="shared" si="1"/>
        <v/>
      </c>
      <c r="H54" s="2571"/>
      <c r="I54" s="1318" t="str">
        <f t="shared" si="2"/>
        <v/>
      </c>
      <c r="J54" s="579"/>
    </row>
    <row r="55" spans="1:10" ht="15" customHeight="1" x14ac:dyDescent="0.3">
      <c r="A55" s="1316"/>
      <c r="B55" s="2568"/>
      <c r="C55" s="2569"/>
      <c r="D55" s="2570"/>
      <c r="E55" s="392"/>
      <c r="F55" s="903"/>
      <c r="G55" s="2571" t="str">
        <f t="shared" si="1"/>
        <v/>
      </c>
      <c r="H55" s="2571"/>
      <c r="I55" s="1318" t="str">
        <f t="shared" si="2"/>
        <v/>
      </c>
      <c r="J55" s="579"/>
    </row>
    <row r="56" spans="1:10" ht="15" customHeight="1" x14ac:dyDescent="0.3">
      <c r="A56" s="1316"/>
      <c r="B56" s="2568"/>
      <c r="C56" s="2569"/>
      <c r="D56" s="2570"/>
      <c r="E56" s="392"/>
      <c r="F56" s="903"/>
      <c r="G56" s="2571" t="str">
        <f t="shared" si="1"/>
        <v/>
      </c>
      <c r="H56" s="2571"/>
      <c r="I56" s="1318" t="str">
        <f>IF(G56="","",IF(G56="Compliant",0,1))</f>
        <v/>
      </c>
      <c r="J56" s="579"/>
    </row>
    <row r="57" spans="1:10" ht="30" customHeight="1" x14ac:dyDescent="0.3">
      <c r="A57" s="1319"/>
      <c r="B57" s="2572" t="s">
        <v>30</v>
      </c>
      <c r="C57" s="2572"/>
      <c r="D57" s="2572"/>
      <c r="E57" s="1320"/>
      <c r="F57" s="1321">
        <f>SUM(F47:F56)</f>
        <v>0</v>
      </c>
      <c r="G57" s="1322"/>
      <c r="H57" s="1323"/>
      <c r="I57" s="1324">
        <f>SUM(I47:I56)</f>
        <v>0</v>
      </c>
      <c r="J57" s="579"/>
    </row>
    <row r="58" spans="1:10" ht="15" customHeight="1" thickBot="1" x14ac:dyDescent="0.35">
      <c r="A58" s="612"/>
      <c r="B58" s="613"/>
      <c r="C58" s="613"/>
      <c r="D58" s="613"/>
      <c r="E58" s="613"/>
      <c r="F58" s="613"/>
      <c r="G58" s="613"/>
      <c r="H58" s="613"/>
      <c r="I58" s="613"/>
      <c r="J58" s="581"/>
    </row>
  </sheetData>
  <sheetProtection algorithmName="SHA-512" hashValue="mBtMF9Um5fHThfW5VFsW2t63yaBAfg2uvEU155TqX0YDr/xJ7Fli6Ze/O5aVjpU4/tzNTb6DdjAoq9659PH2bA==" saltValue="XF8PUF1rgdpBGXaDJNRUKg==" spinCount="100000" sheet="1" objects="1" scenarios="1"/>
  <mergeCells count="83">
    <mergeCell ref="B10:D10"/>
    <mergeCell ref="B11:D11"/>
    <mergeCell ref="B12:D12"/>
    <mergeCell ref="B13:D13"/>
    <mergeCell ref="B14:D14"/>
    <mergeCell ref="B7:D9"/>
    <mergeCell ref="E7:E9"/>
    <mergeCell ref="F7:F9"/>
    <mergeCell ref="G7:G9"/>
    <mergeCell ref="H7:H9"/>
    <mergeCell ref="A1:G1"/>
    <mergeCell ref="A2:B3"/>
    <mergeCell ref="C2:G3"/>
    <mergeCell ref="A5:A6"/>
    <mergeCell ref="B5:H6"/>
    <mergeCell ref="E20:E21"/>
    <mergeCell ref="F20:F21"/>
    <mergeCell ref="G20:G21"/>
    <mergeCell ref="H20:H21"/>
    <mergeCell ref="B15:D15"/>
    <mergeCell ref="B16:D16"/>
    <mergeCell ref="B17:D17"/>
    <mergeCell ref="B18:D18"/>
    <mergeCell ref="B19:D19"/>
    <mergeCell ref="B20:D21"/>
    <mergeCell ref="A24:A25"/>
    <mergeCell ref="B24:H25"/>
    <mergeCell ref="B29:D29"/>
    <mergeCell ref="G29:H29"/>
    <mergeCell ref="B30:D30"/>
    <mergeCell ref="G30:H30"/>
    <mergeCell ref="B26:D28"/>
    <mergeCell ref="E26:E28"/>
    <mergeCell ref="F26:F28"/>
    <mergeCell ref="G26:H28"/>
    <mergeCell ref="B31:D31"/>
    <mergeCell ref="G31:H31"/>
    <mergeCell ref="B32:D32"/>
    <mergeCell ref="G32:H32"/>
    <mergeCell ref="B33:D33"/>
    <mergeCell ref="G33:H33"/>
    <mergeCell ref="B34:D34"/>
    <mergeCell ref="G34:H34"/>
    <mergeCell ref="B35:D35"/>
    <mergeCell ref="G35:H35"/>
    <mergeCell ref="B36:D36"/>
    <mergeCell ref="G36:H36"/>
    <mergeCell ref="B37:D37"/>
    <mergeCell ref="G37:H37"/>
    <mergeCell ref="B38:D38"/>
    <mergeCell ref="G38:H38"/>
    <mergeCell ref="B39:D40"/>
    <mergeCell ref="E39:E40"/>
    <mergeCell ref="F39:F40"/>
    <mergeCell ref="G39:G40"/>
    <mergeCell ref="A43:A44"/>
    <mergeCell ref="B43:I44"/>
    <mergeCell ref="B45:D46"/>
    <mergeCell ref="E45:E46"/>
    <mergeCell ref="F45:F46"/>
    <mergeCell ref="G45:H46"/>
    <mergeCell ref="I45:I46"/>
    <mergeCell ref="B47:D47"/>
    <mergeCell ref="G47:H47"/>
    <mergeCell ref="B48:D48"/>
    <mergeCell ref="G48:H48"/>
    <mergeCell ref="B49:D49"/>
    <mergeCell ref="G49:H49"/>
    <mergeCell ref="B50:D50"/>
    <mergeCell ref="G50:H50"/>
    <mergeCell ref="B51:D51"/>
    <mergeCell ref="G51:H51"/>
    <mergeCell ref="B52:D52"/>
    <mergeCell ref="G52:H52"/>
    <mergeCell ref="B56:D56"/>
    <mergeCell ref="G56:H56"/>
    <mergeCell ref="B57:D57"/>
    <mergeCell ref="B53:D53"/>
    <mergeCell ref="G53:H53"/>
    <mergeCell ref="B54:D54"/>
    <mergeCell ref="G54:H54"/>
    <mergeCell ref="B55:D55"/>
    <mergeCell ref="G55:H55"/>
  </mergeCells>
  <conditionalFormatting sqref="G29:G38">
    <cfRule type="cellIs" dxfId="6" priority="3" stopIfTrue="1" operator="equal">
      <formula>"Non-Compliant"</formula>
    </cfRule>
  </conditionalFormatting>
  <conditionalFormatting sqref="I47:I55 G47:G56">
    <cfRule type="cellIs" dxfId="5" priority="2" stopIfTrue="1" operator="equal">
      <formula>"Non-Compliant"</formula>
    </cfRule>
  </conditionalFormatting>
  <conditionalFormatting sqref="I56">
    <cfRule type="cellIs" dxfId="4" priority="1" stopIfTrue="1" operator="equal">
      <formula>"Non-Compliant"</formula>
    </cfRule>
  </conditionalFormatting>
  <pageMargins left="0.7" right="0.7" top="1" bottom="1" header="0.3" footer="0.3"/>
  <pageSetup paperSize="5" scale="80" fitToHeight="0" orientation="portrait" r:id="rId1"/>
  <extLst>
    <ext xmlns:x14="http://schemas.microsoft.com/office/spreadsheetml/2009/9/main" uri="{CCE6A557-97BC-4b89-ADB6-D9C93CAAB3DF}">
      <x14:dataValidations xmlns:xm="http://schemas.microsoft.com/office/excel/2006/main" count="3">
        <x14:dataValidation type="list" allowBlank="1" showInputMessage="1" showErrorMessage="1">
          <x14:formula1>
            <xm:f>Zones!$B$1:$B$246</xm:f>
          </x14:formula1>
          <xm:sqref>B10:D19 B29:D38</xm:sqref>
        </x14:dataValidation>
        <x14:dataValidation type="list" allowBlank="1" showInputMessage="1" showErrorMessage="1">
          <x14:formula1>
            <xm:f>Sector!$B$2:$B$45</xm:f>
          </x14:formula1>
          <xm:sqref>B47:D56</xm:sqref>
        </x14:dataValidation>
        <x14:dataValidation type="list" allowBlank="1" showInputMessage="1" showErrorMessage="1">
          <x14:formula1>
            <xm:f>YesNo!$A$2:$A$3</xm:f>
          </x14:formula1>
          <xm:sqref>G10:G19</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N56"/>
  <sheetViews>
    <sheetView showGridLines="0" zoomScaleNormal="100" workbookViewId="0">
      <selection activeCell="C8" sqref="C8"/>
    </sheetView>
  </sheetViews>
  <sheetFormatPr defaultColWidth="9.33203125" defaultRowHeight="13.2" x14ac:dyDescent="0.25"/>
  <cols>
    <col min="1" max="1" width="2.6640625" style="7" customWidth="1"/>
    <col min="2" max="2" width="4.6640625" style="7" customWidth="1"/>
    <col min="3" max="3" width="50.6640625" style="7" customWidth="1"/>
    <col min="4" max="4" width="15.6640625" style="7" customWidth="1"/>
    <col min="5" max="5" width="20.6640625" style="7" customWidth="1"/>
    <col min="6" max="6" width="30.6640625" style="7" customWidth="1"/>
    <col min="7" max="10" width="15.6640625" style="7" customWidth="1"/>
    <col min="11" max="11" width="10.6640625" style="7" customWidth="1"/>
    <col min="12" max="12" width="30.6640625" style="7" customWidth="1"/>
    <col min="13" max="13" width="15.6640625" style="7" customWidth="1"/>
    <col min="14" max="14" width="2.6640625" style="7" customWidth="1"/>
    <col min="15" max="16384" width="9.33203125" style="7"/>
  </cols>
  <sheetData>
    <row r="1" spans="1:14" ht="30" customHeight="1" x14ac:dyDescent="0.2">
      <c r="A1" s="4"/>
      <c r="B1" s="2630" t="s">
        <v>881</v>
      </c>
      <c r="C1" s="2630"/>
      <c r="D1" s="2630"/>
      <c r="E1" s="2630"/>
      <c r="F1" s="5"/>
      <c r="G1" s="5"/>
      <c r="H1" s="5"/>
      <c r="I1" s="5"/>
      <c r="J1" s="5"/>
      <c r="K1" s="5"/>
      <c r="L1" s="5"/>
      <c r="M1" s="5"/>
      <c r="N1" s="6"/>
    </row>
    <row r="2" spans="1:14" ht="15" customHeight="1" x14ac:dyDescent="0.3">
      <c r="A2" s="499"/>
      <c r="C2" s="38"/>
      <c r="D2" s="2147" t="s">
        <v>1809</v>
      </c>
      <c r="E2" s="2147"/>
      <c r="F2" s="2147"/>
      <c r="G2" s="2147"/>
      <c r="H2" s="2147"/>
      <c r="I2" s="2147"/>
      <c r="J2" s="2147"/>
      <c r="K2" s="2147"/>
      <c r="M2" s="791"/>
      <c r="N2" s="792"/>
    </row>
    <row r="3" spans="1:14" ht="15" customHeight="1" x14ac:dyDescent="0.3">
      <c r="A3" s="499"/>
      <c r="B3" s="798"/>
      <c r="C3" s="799"/>
      <c r="D3" s="2648"/>
      <c r="E3" s="2648"/>
      <c r="F3" s="2648"/>
      <c r="G3" s="2648"/>
      <c r="H3" s="2648"/>
      <c r="I3" s="2648"/>
      <c r="J3" s="2648"/>
      <c r="K3" s="2648"/>
      <c r="L3" s="106"/>
      <c r="M3" s="800"/>
      <c r="N3" s="792"/>
    </row>
    <row r="4" spans="1:14" ht="15" customHeight="1" x14ac:dyDescent="0.3">
      <c r="A4" s="8"/>
      <c r="B4" s="1328"/>
      <c r="C4" s="1329"/>
      <c r="D4" s="2661" t="s">
        <v>2222</v>
      </c>
      <c r="E4" s="2661" t="s">
        <v>94</v>
      </c>
      <c r="F4" s="2677" t="s">
        <v>816</v>
      </c>
      <c r="G4" s="2661" t="s">
        <v>19</v>
      </c>
      <c r="H4" s="2661" t="s">
        <v>2221</v>
      </c>
      <c r="I4" s="2661" t="s">
        <v>2220</v>
      </c>
      <c r="J4" s="2661" t="s">
        <v>882</v>
      </c>
      <c r="K4" s="2661" t="s">
        <v>883</v>
      </c>
      <c r="L4" s="2673" t="s">
        <v>95</v>
      </c>
      <c r="M4" s="2674"/>
      <c r="N4" s="64"/>
    </row>
    <row r="5" spans="1:14" ht="15" customHeight="1" x14ac:dyDescent="0.3">
      <c r="A5" s="8"/>
      <c r="B5" s="1290"/>
      <c r="C5" s="1330"/>
      <c r="D5" s="2662"/>
      <c r="E5" s="2662"/>
      <c r="F5" s="2678"/>
      <c r="G5" s="2662"/>
      <c r="H5" s="2662"/>
      <c r="I5" s="2662"/>
      <c r="J5" s="2662"/>
      <c r="K5" s="2662"/>
      <c r="L5" s="2675"/>
      <c r="M5" s="2676"/>
      <c r="N5" s="64"/>
    </row>
    <row r="6" spans="1:14" ht="15" customHeight="1" x14ac:dyDescent="0.25">
      <c r="A6" s="8"/>
      <c r="B6" s="1331"/>
      <c r="C6" s="2651" t="s">
        <v>16</v>
      </c>
      <c r="D6" s="2662"/>
      <c r="E6" s="2662"/>
      <c r="F6" s="2678"/>
      <c r="G6" s="2662"/>
      <c r="H6" s="2662"/>
      <c r="I6" s="2662"/>
      <c r="J6" s="2662"/>
      <c r="K6" s="2662"/>
      <c r="L6" s="2653" t="s">
        <v>96</v>
      </c>
      <c r="M6" s="2655" t="s">
        <v>884</v>
      </c>
      <c r="N6" s="65"/>
    </row>
    <row r="7" spans="1:14" ht="15" customHeight="1" x14ac:dyDescent="0.3">
      <c r="A7" s="8"/>
      <c r="B7" s="1297"/>
      <c r="C7" s="2652"/>
      <c r="D7" s="2663"/>
      <c r="E7" s="2663"/>
      <c r="F7" s="2679"/>
      <c r="G7" s="2663"/>
      <c r="H7" s="2663"/>
      <c r="I7" s="2663"/>
      <c r="J7" s="2663"/>
      <c r="K7" s="2663"/>
      <c r="L7" s="2654"/>
      <c r="M7" s="2656"/>
      <c r="N7" s="66"/>
    </row>
    <row r="8" spans="1:14" ht="19.95" customHeight="1" x14ac:dyDescent="0.2">
      <c r="A8" s="8"/>
      <c r="B8" s="1289" t="s">
        <v>20</v>
      </c>
      <c r="C8" s="793"/>
      <c r="D8" s="730"/>
      <c r="E8" s="796"/>
      <c r="F8" s="39"/>
      <c r="G8" s="118"/>
      <c r="H8" s="744"/>
      <c r="I8" s="744"/>
      <c r="J8" s="744"/>
      <c r="K8" s="29"/>
      <c r="L8" s="39"/>
      <c r="M8" s="730"/>
      <c r="N8" s="67"/>
    </row>
    <row r="9" spans="1:14" ht="19.95" customHeight="1" x14ac:dyDescent="0.2">
      <c r="A9" s="8"/>
      <c r="B9" s="1289" t="s">
        <v>21</v>
      </c>
      <c r="C9" s="793"/>
      <c r="D9" s="730"/>
      <c r="E9" s="796"/>
      <c r="F9" s="39"/>
      <c r="G9" s="118"/>
      <c r="H9" s="744"/>
      <c r="I9" s="744"/>
      <c r="J9" s="744"/>
      <c r="K9" s="29"/>
      <c r="L9" s="39"/>
      <c r="M9" s="730"/>
      <c r="N9" s="67"/>
    </row>
    <row r="10" spans="1:14" ht="19.95" customHeight="1" x14ac:dyDescent="0.2">
      <c r="A10" s="8"/>
      <c r="B10" s="1289" t="s">
        <v>22</v>
      </c>
      <c r="C10" s="793"/>
      <c r="D10" s="730"/>
      <c r="E10" s="796"/>
      <c r="F10" s="39"/>
      <c r="G10" s="118"/>
      <c r="H10" s="744"/>
      <c r="I10" s="744"/>
      <c r="J10" s="744"/>
      <c r="K10" s="29"/>
      <c r="L10" s="39"/>
      <c r="M10" s="730"/>
      <c r="N10" s="67"/>
    </row>
    <row r="11" spans="1:14" ht="19.95" customHeight="1" x14ac:dyDescent="0.2">
      <c r="A11" s="8"/>
      <c r="B11" s="1289" t="s">
        <v>23</v>
      </c>
      <c r="C11" s="793"/>
      <c r="D11" s="730"/>
      <c r="E11" s="796"/>
      <c r="F11" s="39"/>
      <c r="G11" s="118"/>
      <c r="H11" s="744"/>
      <c r="I11" s="744"/>
      <c r="J11" s="744"/>
      <c r="K11" s="29"/>
      <c r="L11" s="39"/>
      <c r="M11" s="730"/>
      <c r="N11" s="67"/>
    </row>
    <row r="12" spans="1:14" ht="19.95" customHeight="1" x14ac:dyDescent="0.2">
      <c r="A12" s="8"/>
      <c r="B12" s="1289" t="s">
        <v>24</v>
      </c>
      <c r="C12" s="793"/>
      <c r="D12" s="730"/>
      <c r="E12" s="796"/>
      <c r="F12" s="39"/>
      <c r="G12" s="118"/>
      <c r="H12" s="744"/>
      <c r="I12" s="744"/>
      <c r="J12" s="744"/>
      <c r="K12" s="29"/>
      <c r="L12" s="39"/>
      <c r="M12" s="730"/>
      <c r="N12" s="67"/>
    </row>
    <row r="13" spans="1:14" ht="19.95" customHeight="1" x14ac:dyDescent="0.2">
      <c r="A13" s="8"/>
      <c r="B13" s="1289" t="s">
        <v>25</v>
      </c>
      <c r="C13" s="793"/>
      <c r="D13" s="730"/>
      <c r="E13" s="796"/>
      <c r="F13" s="39"/>
      <c r="G13" s="118"/>
      <c r="H13" s="744"/>
      <c r="I13" s="744"/>
      <c r="J13" s="744"/>
      <c r="K13" s="29"/>
      <c r="L13" s="39"/>
      <c r="M13" s="730"/>
      <c r="N13" s="67"/>
    </row>
    <row r="14" spans="1:14" ht="19.95" customHeight="1" x14ac:dyDescent="0.2">
      <c r="A14" s="8"/>
      <c r="B14" s="1289" t="s">
        <v>26</v>
      </c>
      <c r="C14" s="793"/>
      <c r="D14" s="730"/>
      <c r="E14" s="796"/>
      <c r="F14" s="39"/>
      <c r="G14" s="118"/>
      <c r="H14" s="744"/>
      <c r="I14" s="744"/>
      <c r="J14" s="744"/>
      <c r="K14" s="29"/>
      <c r="L14" s="39"/>
      <c r="M14" s="730"/>
      <c r="N14" s="67"/>
    </row>
    <row r="15" spans="1:14" ht="19.95" customHeight="1" x14ac:dyDescent="0.2">
      <c r="A15" s="8"/>
      <c r="B15" s="1289" t="s">
        <v>27</v>
      </c>
      <c r="C15" s="793"/>
      <c r="D15" s="730"/>
      <c r="E15" s="796"/>
      <c r="F15" s="39"/>
      <c r="G15" s="118"/>
      <c r="H15" s="744"/>
      <c r="I15" s="744"/>
      <c r="J15" s="744"/>
      <c r="K15" s="29"/>
      <c r="L15" s="39"/>
      <c r="M15" s="730"/>
      <c r="N15" s="67"/>
    </row>
    <row r="16" spans="1:14" ht="19.95" customHeight="1" x14ac:dyDescent="0.2">
      <c r="A16" s="8"/>
      <c r="B16" s="1289" t="s">
        <v>28</v>
      </c>
      <c r="C16" s="793"/>
      <c r="D16" s="730"/>
      <c r="E16" s="796"/>
      <c r="F16" s="39"/>
      <c r="G16" s="118"/>
      <c r="H16" s="744"/>
      <c r="I16" s="744"/>
      <c r="J16" s="744"/>
      <c r="K16" s="29"/>
      <c r="L16" s="39"/>
      <c r="M16" s="730"/>
      <c r="N16" s="67"/>
    </row>
    <row r="17" spans="1:14" ht="19.95" customHeight="1" x14ac:dyDescent="0.2">
      <c r="A17" s="8"/>
      <c r="B17" s="1289" t="s">
        <v>29</v>
      </c>
      <c r="C17" s="793"/>
      <c r="D17" s="730"/>
      <c r="E17" s="796"/>
      <c r="F17" s="39"/>
      <c r="G17" s="118"/>
      <c r="H17" s="744"/>
      <c r="I17" s="744"/>
      <c r="J17" s="744"/>
      <c r="K17" s="29"/>
      <c r="L17" s="39"/>
      <c r="M17" s="730"/>
      <c r="N17" s="67"/>
    </row>
    <row r="18" spans="1:14" ht="19.95" customHeight="1" x14ac:dyDescent="0.2">
      <c r="A18" s="8"/>
      <c r="B18" s="1289" t="s">
        <v>58</v>
      </c>
      <c r="C18" s="793"/>
      <c r="D18" s="730"/>
      <c r="E18" s="796"/>
      <c r="F18" s="39"/>
      <c r="G18" s="118"/>
      <c r="H18" s="744"/>
      <c r="I18" s="744"/>
      <c r="J18" s="744"/>
      <c r="K18" s="29"/>
      <c r="L18" s="39"/>
      <c r="M18" s="730"/>
      <c r="N18" s="67"/>
    </row>
    <row r="19" spans="1:14" ht="19.95" customHeight="1" x14ac:dyDescent="0.25">
      <c r="A19" s="8"/>
      <c r="B19" s="1289" t="s">
        <v>59</v>
      </c>
      <c r="C19" s="793"/>
      <c r="D19" s="730"/>
      <c r="E19" s="796"/>
      <c r="F19" s="39"/>
      <c r="G19" s="118"/>
      <c r="H19" s="744"/>
      <c r="I19" s="744"/>
      <c r="J19" s="744"/>
      <c r="K19" s="29"/>
      <c r="L19" s="39"/>
      <c r="M19" s="730"/>
      <c r="N19" s="67"/>
    </row>
    <row r="20" spans="1:14" ht="19.95" customHeight="1" x14ac:dyDescent="0.25">
      <c r="A20" s="8"/>
      <c r="B20" s="1289" t="s">
        <v>60</v>
      </c>
      <c r="C20" s="793"/>
      <c r="D20" s="730"/>
      <c r="E20" s="796"/>
      <c r="F20" s="39"/>
      <c r="G20" s="118"/>
      <c r="H20" s="744"/>
      <c r="I20" s="744"/>
      <c r="J20" s="744"/>
      <c r="K20" s="29"/>
      <c r="L20" s="39"/>
      <c r="M20" s="730"/>
      <c r="N20" s="67"/>
    </row>
    <row r="21" spans="1:14" ht="19.95" customHeight="1" x14ac:dyDescent="0.25">
      <c r="A21" s="8"/>
      <c r="B21" s="1289" t="s">
        <v>61</v>
      </c>
      <c r="C21" s="793"/>
      <c r="D21" s="730"/>
      <c r="E21" s="796"/>
      <c r="F21" s="39"/>
      <c r="G21" s="118"/>
      <c r="H21" s="744"/>
      <c r="I21" s="744"/>
      <c r="J21" s="744"/>
      <c r="K21" s="29"/>
      <c r="L21" s="39"/>
      <c r="M21" s="730"/>
      <c r="N21" s="67"/>
    </row>
    <row r="22" spans="1:14" ht="19.95" customHeight="1" x14ac:dyDescent="0.25">
      <c r="A22" s="8"/>
      <c r="B22" s="1289" t="s">
        <v>62</v>
      </c>
      <c r="C22" s="793"/>
      <c r="D22" s="730"/>
      <c r="E22" s="796"/>
      <c r="F22" s="39"/>
      <c r="G22" s="118"/>
      <c r="H22" s="744"/>
      <c r="I22" s="744"/>
      <c r="J22" s="744"/>
      <c r="K22" s="29"/>
      <c r="L22" s="39"/>
      <c r="M22" s="730"/>
      <c r="N22" s="67"/>
    </row>
    <row r="23" spans="1:14" ht="19.95" customHeight="1" x14ac:dyDescent="0.25">
      <c r="A23" s="8"/>
      <c r="B23" s="1289" t="s">
        <v>63</v>
      </c>
      <c r="C23" s="793"/>
      <c r="D23" s="730"/>
      <c r="E23" s="796"/>
      <c r="F23" s="39"/>
      <c r="G23" s="118"/>
      <c r="H23" s="744"/>
      <c r="I23" s="744"/>
      <c r="J23" s="744"/>
      <c r="K23" s="29"/>
      <c r="L23" s="39"/>
      <c r="M23" s="730"/>
      <c r="N23" s="67"/>
    </row>
    <row r="24" spans="1:14" ht="19.95" customHeight="1" x14ac:dyDescent="0.25">
      <c r="A24" s="8"/>
      <c r="B24" s="1289" t="s">
        <v>64</v>
      </c>
      <c r="C24" s="793"/>
      <c r="D24" s="730"/>
      <c r="E24" s="796"/>
      <c r="F24" s="39"/>
      <c r="G24" s="118"/>
      <c r="H24" s="744"/>
      <c r="I24" s="744"/>
      <c r="J24" s="744"/>
      <c r="K24" s="29"/>
      <c r="L24" s="39"/>
      <c r="M24" s="730"/>
      <c r="N24" s="67"/>
    </row>
    <row r="25" spans="1:14" ht="19.95" customHeight="1" x14ac:dyDescent="0.25">
      <c r="A25" s="8"/>
      <c r="B25" s="1289" t="s">
        <v>65</v>
      </c>
      <c r="C25" s="793"/>
      <c r="D25" s="730"/>
      <c r="E25" s="796"/>
      <c r="F25" s="39"/>
      <c r="G25" s="118"/>
      <c r="H25" s="744"/>
      <c r="I25" s="744"/>
      <c r="J25" s="744"/>
      <c r="K25" s="29"/>
      <c r="L25" s="39"/>
      <c r="M25" s="730"/>
      <c r="N25" s="67"/>
    </row>
    <row r="26" spans="1:14" ht="19.95" customHeight="1" x14ac:dyDescent="0.25">
      <c r="A26" s="8"/>
      <c r="B26" s="1289" t="s">
        <v>66</v>
      </c>
      <c r="C26" s="793"/>
      <c r="D26" s="730"/>
      <c r="E26" s="796"/>
      <c r="F26" s="39"/>
      <c r="G26" s="118"/>
      <c r="H26" s="744"/>
      <c r="I26" s="744"/>
      <c r="J26" s="744"/>
      <c r="K26" s="29"/>
      <c r="L26" s="39"/>
      <c r="M26" s="730"/>
      <c r="N26" s="67"/>
    </row>
    <row r="27" spans="1:14" ht="19.95" customHeight="1" x14ac:dyDescent="0.25">
      <c r="A27" s="8"/>
      <c r="B27" s="1289" t="s">
        <v>67</v>
      </c>
      <c r="C27" s="793"/>
      <c r="D27" s="731"/>
      <c r="E27" s="796"/>
      <c r="F27" s="39"/>
      <c r="G27" s="118"/>
      <c r="H27" s="745"/>
      <c r="I27" s="745"/>
      <c r="J27" s="745"/>
      <c r="K27" s="29"/>
      <c r="L27" s="39"/>
      <c r="M27" s="731"/>
      <c r="N27" s="67"/>
    </row>
    <row r="28" spans="1:14" ht="15" customHeight="1" x14ac:dyDescent="0.25">
      <c r="A28" s="8"/>
      <c r="B28" s="1332"/>
      <c r="C28" s="2646" t="s">
        <v>97</v>
      </c>
      <c r="D28" s="2647">
        <f>SUM(D8:D27)</f>
        <v>0</v>
      </c>
      <c r="E28" s="2664"/>
      <c r="F28" s="2665"/>
      <c r="G28" s="2666"/>
      <c r="H28" s="2534">
        <f>SUM(H8:H27)</f>
        <v>0</v>
      </c>
      <c r="I28" s="2534">
        <f>SUM(I8:I27)</f>
        <v>0</v>
      </c>
      <c r="J28" s="2534">
        <f>SUM(J8:J27)</f>
        <v>0</v>
      </c>
      <c r="K28" s="2657"/>
      <c r="L28" s="2658"/>
      <c r="M28" s="2647">
        <f>SUM(M8:M27)</f>
        <v>0</v>
      </c>
      <c r="N28" s="67"/>
    </row>
    <row r="29" spans="1:14" ht="15" customHeight="1" x14ac:dyDescent="0.25">
      <c r="A29" s="8"/>
      <c r="B29" s="1332"/>
      <c r="C29" s="2646"/>
      <c r="D29" s="2647"/>
      <c r="E29" s="2667"/>
      <c r="F29" s="2668"/>
      <c r="G29" s="2669"/>
      <c r="H29" s="2534"/>
      <c r="I29" s="2534"/>
      <c r="J29" s="2534"/>
      <c r="K29" s="2659"/>
      <c r="L29" s="2660"/>
      <c r="M29" s="2647"/>
      <c r="N29" s="67"/>
    </row>
    <row r="30" spans="1:14" ht="15" customHeight="1" x14ac:dyDescent="0.25">
      <c r="A30" s="8"/>
      <c r="B30" s="1289"/>
      <c r="C30" s="2646" t="s">
        <v>98</v>
      </c>
      <c r="D30" s="2647" t="e">
        <f>AVERAGEIF(D8:D27,"&lt;&gt;0")</f>
        <v>#DIV/0!</v>
      </c>
      <c r="E30" s="2667"/>
      <c r="F30" s="2668"/>
      <c r="G30" s="2669"/>
      <c r="H30" s="2647" t="e">
        <f>AVERAGEIF(H8:H27,"&lt;&gt;0")</f>
        <v>#DIV/0!</v>
      </c>
      <c r="I30" s="2647" t="e">
        <f>AVERAGEIF(I8:I27,"&lt;&gt;0")</f>
        <v>#DIV/0!</v>
      </c>
      <c r="J30" s="2647" t="e">
        <f>AVERAGEIF(J8:J27,"&lt;&gt;0")</f>
        <v>#DIV/0!</v>
      </c>
      <c r="K30" s="2659"/>
      <c r="L30" s="2660"/>
      <c r="M30" s="2649"/>
      <c r="N30" s="67"/>
    </row>
    <row r="31" spans="1:14" ht="15" customHeight="1" x14ac:dyDescent="0.25">
      <c r="A31" s="8"/>
      <c r="B31" s="1333"/>
      <c r="C31" s="2646"/>
      <c r="D31" s="2647"/>
      <c r="E31" s="2670"/>
      <c r="F31" s="2671"/>
      <c r="G31" s="2672"/>
      <c r="H31" s="2647"/>
      <c r="I31" s="2647"/>
      <c r="J31" s="2647"/>
      <c r="K31" s="2659"/>
      <c r="L31" s="2660"/>
      <c r="M31" s="2650"/>
      <c r="N31" s="794"/>
    </row>
    <row r="32" spans="1:14" ht="15" customHeight="1" thickBot="1" x14ac:dyDescent="0.3">
      <c r="A32" s="21"/>
      <c r="B32" s="22"/>
      <c r="C32" s="22"/>
      <c r="D32" s="22"/>
      <c r="E32" s="22"/>
      <c r="F32" s="22"/>
      <c r="G32" s="22"/>
      <c r="H32" s="22"/>
      <c r="I32" s="22"/>
      <c r="J32" s="22"/>
      <c r="K32" s="22"/>
      <c r="L32" s="22"/>
      <c r="M32" s="22"/>
      <c r="N32" s="23"/>
    </row>
    <row r="33" spans="1:5" ht="15" customHeight="1" x14ac:dyDescent="0.25"/>
    <row r="34" spans="1:5" ht="15" customHeight="1" x14ac:dyDescent="0.25">
      <c r="A34" s="8"/>
      <c r="B34" s="15"/>
      <c r="C34" s="15"/>
      <c r="D34" s="15"/>
      <c r="E34" s="15"/>
    </row>
    <row r="35" spans="1:5" ht="16.5" customHeight="1" x14ac:dyDescent="0.25">
      <c r="B35" s="30"/>
      <c r="C35" s="30"/>
      <c r="D35" s="15"/>
      <c r="E35" s="15"/>
    </row>
    <row r="36" spans="1:5" x14ac:dyDescent="0.25">
      <c r="B36" s="68"/>
      <c r="C36" s="15"/>
      <c r="D36" s="15"/>
      <c r="E36" s="15"/>
    </row>
    <row r="37" spans="1:5" x14ac:dyDescent="0.25">
      <c r="B37" s="68"/>
      <c r="C37" s="15"/>
      <c r="D37" s="15"/>
      <c r="E37" s="15"/>
    </row>
    <row r="38" spans="1:5" x14ac:dyDescent="0.25">
      <c r="B38" s="15"/>
      <c r="C38" s="15"/>
      <c r="D38" s="15"/>
      <c r="E38" s="15"/>
    </row>
    <row r="39" spans="1:5" x14ac:dyDescent="0.25">
      <c r="B39" s="15"/>
      <c r="C39" s="15"/>
      <c r="D39" s="15"/>
      <c r="E39" s="15"/>
    </row>
    <row r="40" spans="1:5" x14ac:dyDescent="0.25">
      <c r="B40" s="15"/>
      <c r="C40" s="15"/>
      <c r="D40" s="15"/>
      <c r="E40" s="15"/>
    </row>
    <row r="41" spans="1:5" x14ac:dyDescent="0.25">
      <c r="B41" s="15"/>
      <c r="C41" s="15"/>
      <c r="D41" s="15"/>
      <c r="E41" s="15"/>
    </row>
    <row r="42" spans="1:5" x14ac:dyDescent="0.25">
      <c r="B42" s="15"/>
      <c r="C42" s="15"/>
      <c r="D42" s="15"/>
      <c r="E42" s="15"/>
    </row>
    <row r="43" spans="1:5" x14ac:dyDescent="0.25">
      <c r="B43" s="15"/>
      <c r="C43" s="15"/>
      <c r="D43" s="15"/>
      <c r="E43" s="15"/>
    </row>
    <row r="44" spans="1:5" x14ac:dyDescent="0.25">
      <c r="B44" s="15"/>
      <c r="C44" s="15"/>
      <c r="D44" s="15"/>
      <c r="E44" s="15"/>
    </row>
    <row r="45" spans="1:5" x14ac:dyDescent="0.25">
      <c r="B45" s="15"/>
      <c r="C45" s="15"/>
      <c r="D45" s="15"/>
      <c r="E45" s="15"/>
    </row>
    <row r="46" spans="1:5" x14ac:dyDescent="0.25">
      <c r="B46" s="15"/>
      <c r="C46" s="15"/>
      <c r="D46" s="15"/>
      <c r="E46" s="15"/>
    </row>
    <row r="47" spans="1:5" x14ac:dyDescent="0.25">
      <c r="B47" s="15"/>
      <c r="C47" s="15"/>
      <c r="D47" s="15"/>
      <c r="E47" s="15"/>
    </row>
    <row r="48" spans="1:5" x14ac:dyDescent="0.25">
      <c r="B48" s="15"/>
      <c r="C48" s="15"/>
      <c r="D48" s="15"/>
      <c r="E48" s="15"/>
    </row>
    <row r="49" spans="2:5" x14ac:dyDescent="0.25">
      <c r="B49" s="15"/>
      <c r="C49" s="15"/>
      <c r="D49" s="15"/>
      <c r="E49" s="15"/>
    </row>
    <row r="50" spans="2:5" x14ac:dyDescent="0.25">
      <c r="B50" s="15"/>
      <c r="C50" s="15"/>
      <c r="D50" s="15"/>
      <c r="E50" s="15"/>
    </row>
    <row r="51" spans="2:5" x14ac:dyDescent="0.25">
      <c r="B51" s="15"/>
      <c r="C51" s="15"/>
      <c r="D51" s="15"/>
      <c r="E51" s="15"/>
    </row>
    <row r="52" spans="2:5" x14ac:dyDescent="0.25">
      <c r="B52" s="15"/>
      <c r="C52" s="15"/>
      <c r="D52" s="15"/>
      <c r="E52" s="15"/>
    </row>
    <row r="53" spans="2:5" x14ac:dyDescent="0.25">
      <c r="B53" s="15"/>
      <c r="C53" s="15"/>
      <c r="D53" s="15"/>
      <c r="E53" s="15"/>
    </row>
    <row r="54" spans="2:5" x14ac:dyDescent="0.25">
      <c r="E54" s="15"/>
    </row>
    <row r="55" spans="2:5" x14ac:dyDescent="0.25">
      <c r="E55" s="15"/>
    </row>
    <row r="56" spans="2:5" x14ac:dyDescent="0.25">
      <c r="E56" s="15"/>
    </row>
  </sheetData>
  <sheetProtection algorithmName="SHA-512" hashValue="oZLfpyIx9g76rEOHIkg5vYGG/3/KTqbDV2bRc4LbLMnQ7+56PQxACWo/acONhk336quryB4QobTTvc0MdVK58A==" saltValue="o3qPAvF/h6K42dyn7/+HDA==" spinCount="100000" sheet="1" objects="1" scenarios="1" selectLockedCells="1"/>
  <mergeCells count="28">
    <mergeCell ref="E28:G31"/>
    <mergeCell ref="J4:J7"/>
    <mergeCell ref="K4:K7"/>
    <mergeCell ref="L4:M5"/>
    <mergeCell ref="H28:H29"/>
    <mergeCell ref="I28:I29"/>
    <mergeCell ref="J28:J29"/>
    <mergeCell ref="E4:E7"/>
    <mergeCell ref="F4:F7"/>
    <mergeCell ref="G4:G7"/>
    <mergeCell ref="H4:H7"/>
    <mergeCell ref="I4:I7"/>
    <mergeCell ref="C28:C29"/>
    <mergeCell ref="D28:D29"/>
    <mergeCell ref="B1:E1"/>
    <mergeCell ref="D2:K3"/>
    <mergeCell ref="M30:M31"/>
    <mergeCell ref="H30:H31"/>
    <mergeCell ref="I30:I31"/>
    <mergeCell ref="J30:J31"/>
    <mergeCell ref="C30:C31"/>
    <mergeCell ref="D30:D31"/>
    <mergeCell ref="C6:C7"/>
    <mergeCell ref="L6:L7"/>
    <mergeCell ref="M6:M7"/>
    <mergeCell ref="K28:L31"/>
    <mergeCell ref="M28:M29"/>
    <mergeCell ref="D4:D7"/>
  </mergeCells>
  <pageMargins left="0.7" right="0.7" top="1" bottom="1" header="0.3" footer="0.3"/>
  <pageSetup paperSize="5" scale="65" fitToHeight="0" orientation="landscape" r:id="rId1"/>
  <extLst>
    <ext xmlns:x14="http://schemas.microsoft.com/office/spreadsheetml/2009/9/main" uri="{CCE6A557-97BC-4b89-ADB6-D9C93CAAB3DF}">
      <x14:dataValidations xmlns:xm="http://schemas.microsoft.com/office/excel/2006/main" count="3">
        <x14:dataValidation type="list" allowBlank="1" showInputMessage="1" showErrorMessage="1">
          <x14:formula1>
            <xm:f>'Enumerations 1'!$B$226:$B$227</xm:f>
          </x14:formula1>
          <xm:sqref>K8:K27</xm:sqref>
        </x14:dataValidation>
        <x14:dataValidation type="list" allowBlank="1" showInputMessage="1" showErrorMessage="1">
          <x14:formula1>
            <xm:f>Sector!$B$2:$B$45</xm:f>
          </x14:formula1>
          <xm:sqref>F8:F27</xm:sqref>
        </x14:dataValidation>
        <x14:dataValidation type="list" allowBlank="1" showInputMessage="1" showErrorMessage="1">
          <x14:formula1>
            <xm:f>Currency!$B$2:$B$18</xm:f>
          </x14:formula1>
          <xm:sqref>E8:E27</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Q112"/>
  <sheetViews>
    <sheetView showGridLines="0" topLeftCell="A2" zoomScaleNormal="100" workbookViewId="0">
      <selection activeCell="N12" sqref="N12"/>
    </sheetView>
  </sheetViews>
  <sheetFormatPr defaultColWidth="9.33203125" defaultRowHeight="13.2" x14ac:dyDescent="0.25"/>
  <cols>
    <col min="1" max="1" width="2.6640625" style="7" customWidth="1"/>
    <col min="2" max="2" width="4.6640625" style="7" customWidth="1"/>
    <col min="3" max="3" width="50.6640625" style="7" customWidth="1"/>
    <col min="4" max="5" width="10.6640625" style="7" customWidth="1"/>
    <col min="6" max="6" width="15.6640625" style="7" customWidth="1"/>
    <col min="7" max="7" width="10.6640625" style="7" customWidth="1"/>
    <col min="8" max="11" width="15.6640625" style="7" customWidth="1"/>
    <col min="12" max="13" width="30.6640625" style="7" customWidth="1"/>
    <col min="14" max="14" width="15.6640625" style="7" customWidth="1"/>
    <col min="15" max="15" width="2.6640625" style="7" customWidth="1"/>
    <col min="16" max="18" width="9.33203125" style="7" customWidth="1"/>
    <col min="19" max="16384" width="9.33203125" style="7"/>
  </cols>
  <sheetData>
    <row r="1" spans="1:17" ht="15" hidden="1" customHeight="1" thickBot="1" x14ac:dyDescent="0.25">
      <c r="P1" s="5"/>
    </row>
    <row r="2" spans="1:17" ht="15" customHeight="1" x14ac:dyDescent="0.25">
      <c r="A2" s="4"/>
      <c r="B2" s="2545" t="s">
        <v>2067</v>
      </c>
      <c r="C2" s="2545"/>
      <c r="D2" s="2545"/>
      <c r="E2" s="2545"/>
      <c r="F2" s="2545"/>
      <c r="G2" s="2545"/>
      <c r="H2" s="797"/>
      <c r="I2" s="797"/>
      <c r="J2" s="797"/>
      <c r="K2" s="797"/>
      <c r="L2" s="797"/>
      <c r="M2" s="797"/>
      <c r="N2" s="5"/>
      <c r="O2" s="6"/>
      <c r="Q2" s="10"/>
    </row>
    <row r="3" spans="1:17" ht="15" customHeight="1" x14ac:dyDescent="0.25">
      <c r="A3" s="8"/>
      <c r="B3" s="2546"/>
      <c r="C3" s="2546"/>
      <c r="D3" s="2546"/>
      <c r="E3" s="2546"/>
      <c r="F3" s="2546"/>
      <c r="G3" s="2546"/>
      <c r="H3" s="635"/>
      <c r="I3" s="635"/>
      <c r="J3" s="635"/>
      <c r="K3" s="635"/>
      <c r="L3" s="635"/>
      <c r="M3" s="635"/>
      <c r="O3" s="11"/>
    </row>
    <row r="4" spans="1:17" ht="15" hidden="1" customHeight="1" x14ac:dyDescent="0.2">
      <c r="A4" s="8"/>
      <c r="O4" s="11"/>
    </row>
    <row r="5" spans="1:17" ht="15" hidden="1" customHeight="1" x14ac:dyDescent="0.3">
      <c r="A5" s="8"/>
      <c r="B5" s="119"/>
      <c r="C5" s="119"/>
      <c r="K5" s="35"/>
      <c r="L5" s="36"/>
      <c r="M5" s="37"/>
      <c r="N5" s="120"/>
      <c r="O5" s="11"/>
    </row>
    <row r="6" spans="1:17" ht="15" customHeight="1" x14ac:dyDescent="0.25">
      <c r="A6" s="8"/>
      <c r="B6" s="2147" t="s">
        <v>1812</v>
      </c>
      <c r="C6" s="2147"/>
      <c r="D6" s="2147"/>
      <c r="E6" s="2147"/>
      <c r="F6" s="2147"/>
      <c r="G6" s="2147"/>
      <c r="H6" s="2147"/>
      <c r="I6" s="2147"/>
      <c r="J6" s="2147"/>
      <c r="K6" s="2147"/>
      <c r="L6" s="2147"/>
      <c r="M6" s="2147"/>
      <c r="N6" s="2147"/>
      <c r="O6" s="11"/>
    </row>
    <row r="7" spans="1:17" ht="15" customHeight="1" x14ac:dyDescent="0.25">
      <c r="A7" s="8"/>
      <c r="B7" s="2648"/>
      <c r="C7" s="2648"/>
      <c r="D7" s="2648"/>
      <c r="E7" s="2648"/>
      <c r="F7" s="2648"/>
      <c r="G7" s="2648"/>
      <c r="H7" s="2648"/>
      <c r="I7" s="2648"/>
      <c r="J7" s="2648"/>
      <c r="K7" s="2648"/>
      <c r="L7" s="2648"/>
      <c r="M7" s="2648"/>
      <c r="N7" s="2648"/>
      <c r="O7" s="11"/>
    </row>
    <row r="8" spans="1:17" ht="15" customHeight="1" x14ac:dyDescent="0.25">
      <c r="A8" s="8"/>
      <c r="B8" s="1134"/>
      <c r="C8" s="1610"/>
      <c r="D8" s="2691" t="s">
        <v>18</v>
      </c>
      <c r="E8" s="2691" t="s">
        <v>47</v>
      </c>
      <c r="F8" s="2691" t="s">
        <v>2222</v>
      </c>
      <c r="G8" s="2691" t="s">
        <v>94</v>
      </c>
      <c r="H8" s="2691" t="s">
        <v>2223</v>
      </c>
      <c r="I8" s="2691" t="s">
        <v>981</v>
      </c>
      <c r="J8" s="2691" t="s">
        <v>2221</v>
      </c>
      <c r="K8" s="2691" t="s">
        <v>2220</v>
      </c>
      <c r="L8" s="2691" t="s">
        <v>982</v>
      </c>
      <c r="M8" s="2694" t="s">
        <v>95</v>
      </c>
      <c r="N8" s="2695"/>
      <c r="O8" s="11"/>
    </row>
    <row r="9" spans="1:17" ht="15" customHeight="1" x14ac:dyDescent="0.25">
      <c r="A9" s="8"/>
      <c r="B9" s="1135"/>
      <c r="C9" s="1611"/>
      <c r="D9" s="2692"/>
      <c r="E9" s="2692"/>
      <c r="F9" s="2692"/>
      <c r="G9" s="2692"/>
      <c r="H9" s="2692"/>
      <c r="I9" s="2692"/>
      <c r="J9" s="2692"/>
      <c r="K9" s="2692"/>
      <c r="L9" s="2692"/>
      <c r="M9" s="2696"/>
      <c r="N9" s="2697"/>
      <c r="O9" s="11"/>
    </row>
    <row r="10" spans="1:17" ht="15" customHeight="1" x14ac:dyDescent="0.25">
      <c r="A10" s="8"/>
      <c r="B10" s="1135"/>
      <c r="C10" s="2689" t="s">
        <v>16</v>
      </c>
      <c r="D10" s="2692"/>
      <c r="E10" s="2692"/>
      <c r="F10" s="2692"/>
      <c r="G10" s="2692"/>
      <c r="H10" s="2692"/>
      <c r="I10" s="2692"/>
      <c r="J10" s="2692"/>
      <c r="K10" s="2692"/>
      <c r="L10" s="2692"/>
      <c r="M10" s="2698" t="s">
        <v>96</v>
      </c>
      <c r="N10" s="2698" t="s">
        <v>884</v>
      </c>
      <c r="O10" s="11"/>
    </row>
    <row r="11" spans="1:17" ht="15" customHeight="1" x14ac:dyDescent="0.25">
      <c r="A11" s="8"/>
      <c r="B11" s="1334"/>
      <c r="C11" s="2690"/>
      <c r="D11" s="2693"/>
      <c r="E11" s="2693"/>
      <c r="F11" s="2693"/>
      <c r="G11" s="2693"/>
      <c r="H11" s="2693"/>
      <c r="I11" s="2693"/>
      <c r="J11" s="2693"/>
      <c r="K11" s="2693"/>
      <c r="L11" s="2693"/>
      <c r="M11" s="2699"/>
      <c r="N11" s="2699"/>
      <c r="O11" s="11"/>
    </row>
    <row r="12" spans="1:17" ht="19.95" customHeight="1" x14ac:dyDescent="0.2">
      <c r="A12" s="8"/>
      <c r="B12" s="1289" t="s">
        <v>20</v>
      </c>
      <c r="C12" s="793"/>
      <c r="D12" s="29"/>
      <c r="E12" s="29"/>
      <c r="F12" s="744"/>
      <c r="G12" s="796"/>
      <c r="H12" s="730"/>
      <c r="I12" s="118"/>
      <c r="J12" s="730"/>
      <c r="K12" s="730"/>
      <c r="L12" s="39"/>
      <c r="M12" s="121"/>
      <c r="N12" s="730"/>
      <c r="O12" s="11"/>
    </row>
    <row r="13" spans="1:17" ht="19.95" customHeight="1" x14ac:dyDescent="0.2">
      <c r="A13" s="8"/>
      <c r="B13" s="1332" t="s">
        <v>21</v>
      </c>
      <c r="C13" s="793"/>
      <c r="D13" s="29"/>
      <c r="E13" s="29"/>
      <c r="F13" s="744"/>
      <c r="G13" s="796"/>
      <c r="H13" s="730"/>
      <c r="I13" s="118"/>
      <c r="J13" s="730"/>
      <c r="K13" s="730"/>
      <c r="L13" s="39"/>
      <c r="M13" s="121"/>
      <c r="N13" s="730"/>
      <c r="O13" s="11"/>
    </row>
    <row r="14" spans="1:17" ht="19.95" customHeight="1" x14ac:dyDescent="0.2">
      <c r="A14" s="8"/>
      <c r="B14" s="1332" t="s">
        <v>22</v>
      </c>
      <c r="C14" s="793"/>
      <c r="D14" s="29"/>
      <c r="E14" s="29"/>
      <c r="F14" s="744"/>
      <c r="G14" s="796"/>
      <c r="H14" s="730"/>
      <c r="I14" s="118"/>
      <c r="J14" s="730"/>
      <c r="K14" s="730"/>
      <c r="L14" s="39"/>
      <c r="M14" s="121"/>
      <c r="N14" s="730"/>
      <c r="O14" s="11"/>
    </row>
    <row r="15" spans="1:17" ht="19.95" customHeight="1" x14ac:dyDescent="0.2">
      <c r="A15" s="8"/>
      <c r="B15" s="1332" t="s">
        <v>23</v>
      </c>
      <c r="C15" s="793"/>
      <c r="D15" s="29"/>
      <c r="E15" s="29"/>
      <c r="F15" s="744"/>
      <c r="G15" s="796"/>
      <c r="H15" s="730"/>
      <c r="I15" s="118"/>
      <c r="J15" s="730"/>
      <c r="K15" s="730"/>
      <c r="L15" s="39"/>
      <c r="M15" s="121"/>
      <c r="N15" s="730"/>
      <c r="O15" s="11"/>
    </row>
    <row r="16" spans="1:17" ht="19.95" customHeight="1" x14ac:dyDescent="0.2">
      <c r="A16" s="8"/>
      <c r="B16" s="1332" t="s">
        <v>24</v>
      </c>
      <c r="C16" s="793"/>
      <c r="D16" s="29"/>
      <c r="E16" s="29"/>
      <c r="F16" s="744"/>
      <c r="G16" s="796"/>
      <c r="H16" s="730"/>
      <c r="I16" s="118"/>
      <c r="J16" s="730"/>
      <c r="K16" s="730"/>
      <c r="L16" s="39"/>
      <c r="M16" s="121"/>
      <c r="N16" s="730"/>
      <c r="O16" s="11"/>
    </row>
    <row r="17" spans="1:15" ht="19.95" customHeight="1" x14ac:dyDescent="0.2">
      <c r="A17" s="8"/>
      <c r="B17" s="1332" t="s">
        <v>25</v>
      </c>
      <c r="C17" s="793"/>
      <c r="D17" s="29"/>
      <c r="E17" s="29"/>
      <c r="F17" s="744"/>
      <c r="G17" s="796"/>
      <c r="H17" s="730"/>
      <c r="I17" s="118"/>
      <c r="J17" s="730"/>
      <c r="K17" s="730"/>
      <c r="L17" s="39"/>
      <c r="M17" s="121"/>
      <c r="N17" s="730"/>
      <c r="O17" s="11"/>
    </row>
    <row r="18" spans="1:15" ht="19.95" customHeight="1" x14ac:dyDescent="0.2">
      <c r="A18" s="8"/>
      <c r="B18" s="1332" t="s">
        <v>26</v>
      </c>
      <c r="C18" s="793"/>
      <c r="D18" s="29"/>
      <c r="E18" s="29"/>
      <c r="F18" s="744"/>
      <c r="G18" s="796"/>
      <c r="H18" s="730"/>
      <c r="I18" s="118"/>
      <c r="J18" s="730"/>
      <c r="K18" s="730"/>
      <c r="L18" s="39"/>
      <c r="M18" s="121"/>
      <c r="N18" s="730"/>
      <c r="O18" s="11"/>
    </row>
    <row r="19" spans="1:15" ht="19.95" customHeight="1" x14ac:dyDescent="0.2">
      <c r="A19" s="8"/>
      <c r="B19" s="1332" t="s">
        <v>27</v>
      </c>
      <c r="C19" s="793"/>
      <c r="D19" s="29"/>
      <c r="E19" s="29"/>
      <c r="F19" s="744"/>
      <c r="G19" s="796"/>
      <c r="H19" s="730"/>
      <c r="I19" s="118"/>
      <c r="J19" s="730"/>
      <c r="K19" s="730"/>
      <c r="L19" s="39"/>
      <c r="M19" s="121"/>
      <c r="N19" s="730"/>
      <c r="O19" s="11"/>
    </row>
    <row r="20" spans="1:15" ht="19.95" customHeight="1" x14ac:dyDescent="0.2">
      <c r="A20" s="8"/>
      <c r="B20" s="1332" t="s">
        <v>28</v>
      </c>
      <c r="C20" s="793"/>
      <c r="D20" s="29"/>
      <c r="E20" s="29"/>
      <c r="F20" s="744"/>
      <c r="G20" s="796"/>
      <c r="H20" s="730"/>
      <c r="I20" s="118"/>
      <c r="J20" s="730"/>
      <c r="K20" s="730"/>
      <c r="L20" s="39"/>
      <c r="M20" s="121"/>
      <c r="N20" s="730"/>
      <c r="O20" s="11"/>
    </row>
    <row r="21" spans="1:15" ht="19.95" customHeight="1" x14ac:dyDescent="0.2">
      <c r="A21" s="8"/>
      <c r="B21" s="1332" t="s">
        <v>29</v>
      </c>
      <c r="C21" s="793"/>
      <c r="D21" s="29"/>
      <c r="E21" s="29"/>
      <c r="F21" s="744"/>
      <c r="G21" s="796"/>
      <c r="H21" s="730"/>
      <c r="I21" s="118"/>
      <c r="J21" s="730"/>
      <c r="K21" s="730"/>
      <c r="L21" s="39"/>
      <c r="M21" s="121"/>
      <c r="N21" s="730"/>
      <c r="O21" s="11"/>
    </row>
    <row r="22" spans="1:15" ht="19.95" customHeight="1" x14ac:dyDescent="0.2">
      <c r="A22" s="8"/>
      <c r="B22" s="1332" t="s">
        <v>58</v>
      </c>
      <c r="C22" s="793"/>
      <c r="D22" s="29"/>
      <c r="E22" s="29"/>
      <c r="F22" s="744"/>
      <c r="G22" s="796"/>
      <c r="H22" s="730"/>
      <c r="I22" s="118"/>
      <c r="J22" s="730"/>
      <c r="K22" s="730"/>
      <c r="L22" s="39"/>
      <c r="M22" s="121"/>
      <c r="N22" s="730"/>
      <c r="O22" s="11"/>
    </row>
    <row r="23" spans="1:15" ht="19.95" customHeight="1" x14ac:dyDescent="0.25">
      <c r="A23" s="8"/>
      <c r="B23" s="1332" t="s">
        <v>59</v>
      </c>
      <c r="C23" s="793"/>
      <c r="D23" s="29"/>
      <c r="E23" s="29"/>
      <c r="F23" s="744"/>
      <c r="G23" s="796"/>
      <c r="H23" s="730"/>
      <c r="I23" s="118"/>
      <c r="J23" s="730"/>
      <c r="K23" s="730"/>
      <c r="L23" s="39"/>
      <c r="M23" s="121"/>
      <c r="N23" s="730"/>
      <c r="O23" s="11"/>
    </row>
    <row r="24" spans="1:15" ht="19.95" customHeight="1" x14ac:dyDescent="0.25">
      <c r="A24" s="8"/>
      <c r="B24" s="1332" t="s">
        <v>60</v>
      </c>
      <c r="C24" s="793"/>
      <c r="D24" s="29"/>
      <c r="E24" s="29"/>
      <c r="F24" s="744"/>
      <c r="G24" s="796"/>
      <c r="H24" s="730"/>
      <c r="I24" s="118"/>
      <c r="J24" s="730"/>
      <c r="K24" s="730"/>
      <c r="L24" s="39"/>
      <c r="M24" s="121"/>
      <c r="N24" s="730"/>
      <c r="O24" s="11"/>
    </row>
    <row r="25" spans="1:15" ht="19.95" customHeight="1" x14ac:dyDescent="0.25">
      <c r="A25" s="8"/>
      <c r="B25" s="1332" t="s">
        <v>61</v>
      </c>
      <c r="C25" s="793"/>
      <c r="D25" s="29"/>
      <c r="E25" s="29"/>
      <c r="F25" s="744"/>
      <c r="G25" s="796"/>
      <c r="H25" s="730"/>
      <c r="I25" s="118"/>
      <c r="J25" s="730"/>
      <c r="K25" s="730"/>
      <c r="L25" s="39"/>
      <c r="M25" s="121"/>
      <c r="N25" s="730"/>
      <c r="O25" s="11"/>
    </row>
    <row r="26" spans="1:15" ht="19.95" customHeight="1" x14ac:dyDescent="0.25">
      <c r="A26" s="8"/>
      <c r="B26" s="1332" t="s">
        <v>62</v>
      </c>
      <c r="C26" s="793"/>
      <c r="D26" s="29"/>
      <c r="E26" s="29"/>
      <c r="F26" s="744"/>
      <c r="G26" s="796"/>
      <c r="H26" s="730"/>
      <c r="I26" s="118"/>
      <c r="J26" s="730"/>
      <c r="K26" s="730"/>
      <c r="L26" s="39"/>
      <c r="M26" s="121"/>
      <c r="N26" s="730"/>
      <c r="O26" s="11"/>
    </row>
    <row r="27" spans="1:15" ht="19.95" customHeight="1" x14ac:dyDescent="0.25">
      <c r="A27" s="8"/>
      <c r="B27" s="1332" t="s">
        <v>63</v>
      </c>
      <c r="C27" s="793"/>
      <c r="D27" s="29"/>
      <c r="E27" s="29"/>
      <c r="F27" s="744"/>
      <c r="G27" s="796"/>
      <c r="H27" s="730"/>
      <c r="I27" s="118"/>
      <c r="J27" s="730"/>
      <c r="K27" s="730"/>
      <c r="L27" s="39"/>
      <c r="M27" s="121"/>
      <c r="N27" s="730"/>
      <c r="O27" s="11"/>
    </row>
    <row r="28" spans="1:15" ht="19.95" customHeight="1" x14ac:dyDescent="0.25">
      <c r="A28" s="8"/>
      <c r="B28" s="1332" t="s">
        <v>64</v>
      </c>
      <c r="C28" s="793"/>
      <c r="D28" s="29"/>
      <c r="E28" s="29"/>
      <c r="F28" s="744"/>
      <c r="G28" s="796"/>
      <c r="H28" s="730"/>
      <c r="I28" s="118"/>
      <c r="J28" s="730"/>
      <c r="K28" s="730"/>
      <c r="L28" s="39"/>
      <c r="M28" s="121"/>
      <c r="N28" s="730"/>
      <c r="O28" s="11"/>
    </row>
    <row r="29" spans="1:15" ht="19.95" customHeight="1" x14ac:dyDescent="0.25">
      <c r="A29" s="8"/>
      <c r="B29" s="1332" t="s">
        <v>65</v>
      </c>
      <c r="C29" s="793"/>
      <c r="D29" s="29"/>
      <c r="E29" s="29"/>
      <c r="F29" s="744"/>
      <c r="G29" s="796"/>
      <c r="H29" s="730"/>
      <c r="I29" s="118"/>
      <c r="J29" s="730"/>
      <c r="K29" s="730"/>
      <c r="L29" s="39"/>
      <c r="M29" s="121"/>
      <c r="N29" s="730"/>
      <c r="O29" s="11"/>
    </row>
    <row r="30" spans="1:15" ht="19.95" customHeight="1" x14ac:dyDescent="0.25">
      <c r="A30" s="8"/>
      <c r="B30" s="1332" t="s">
        <v>66</v>
      </c>
      <c r="C30" s="793"/>
      <c r="D30" s="29"/>
      <c r="E30" s="29"/>
      <c r="F30" s="744"/>
      <c r="G30" s="796"/>
      <c r="H30" s="730"/>
      <c r="I30" s="118"/>
      <c r="J30" s="730"/>
      <c r="K30" s="730"/>
      <c r="L30" s="39"/>
      <c r="M30" s="121"/>
      <c r="N30" s="730"/>
      <c r="O30" s="11"/>
    </row>
    <row r="31" spans="1:15" ht="19.95" customHeight="1" x14ac:dyDescent="0.25">
      <c r="A31" s="8"/>
      <c r="B31" s="1332" t="s">
        <v>67</v>
      </c>
      <c r="C31" s="793"/>
      <c r="D31" s="29"/>
      <c r="E31" s="29"/>
      <c r="F31" s="744"/>
      <c r="G31" s="796"/>
      <c r="H31" s="731"/>
      <c r="I31" s="118"/>
      <c r="J31" s="731"/>
      <c r="K31" s="731"/>
      <c r="L31" s="39"/>
      <c r="M31" s="121"/>
      <c r="N31" s="731"/>
      <c r="O31" s="11"/>
    </row>
    <row r="32" spans="1:15" ht="15" customHeight="1" x14ac:dyDescent="0.25">
      <c r="A32" s="8"/>
      <c r="B32" s="1332"/>
      <c r="C32" s="2681" t="s">
        <v>97</v>
      </c>
      <c r="D32" s="2683"/>
      <c r="E32" s="2684"/>
      <c r="F32" s="2647">
        <f>SUM(F12:F31)</f>
        <v>0</v>
      </c>
      <c r="G32" s="2682"/>
      <c r="H32" s="2647">
        <f>SUM(H12:H31)</f>
        <v>0</v>
      </c>
      <c r="I32" s="2700"/>
      <c r="J32" s="2647">
        <f>SUM(J12:J31)</f>
        <v>0</v>
      </c>
      <c r="K32" s="2647">
        <f>SUM(K12:K31)</f>
        <v>0</v>
      </c>
      <c r="L32" s="2680"/>
      <c r="M32" s="2680"/>
      <c r="N32" s="2647">
        <f>SUM(N12:N31)</f>
        <v>0</v>
      </c>
      <c r="O32" s="11"/>
    </row>
    <row r="33" spans="1:15" ht="15" customHeight="1" x14ac:dyDescent="0.25">
      <c r="A33" s="8"/>
      <c r="B33" s="1332"/>
      <c r="C33" s="2681"/>
      <c r="D33" s="2685"/>
      <c r="E33" s="2686"/>
      <c r="F33" s="2647"/>
      <c r="G33" s="2682"/>
      <c r="H33" s="2647"/>
      <c r="I33" s="2700"/>
      <c r="J33" s="2647"/>
      <c r="K33" s="2647"/>
      <c r="L33" s="2680"/>
      <c r="M33" s="2680"/>
      <c r="N33" s="2647"/>
      <c r="O33" s="11"/>
    </row>
    <row r="34" spans="1:15" ht="15" customHeight="1" x14ac:dyDescent="0.25">
      <c r="A34" s="8"/>
      <c r="B34" s="1332"/>
      <c r="C34" s="2681" t="s">
        <v>98</v>
      </c>
      <c r="D34" s="2685"/>
      <c r="E34" s="2686"/>
      <c r="F34" s="2647" t="e">
        <f>AVERAGEIF(F12:F31, "&lt;&gt;0")</f>
        <v>#DIV/0!</v>
      </c>
      <c r="G34" s="2682"/>
      <c r="H34" s="2647" t="e">
        <f>AVERAGEIF(H12:H31, "&lt;&gt;0")</f>
        <v>#DIV/0!</v>
      </c>
      <c r="I34" s="2700"/>
      <c r="J34" s="2647" t="e">
        <f>AVERAGEIF(J12:J31, "&lt;&gt;0")</f>
        <v>#DIV/0!</v>
      </c>
      <c r="K34" s="2647" t="e">
        <f>AVERAGEIF(K12:K31, "&lt;&gt;0")</f>
        <v>#DIV/0!</v>
      </c>
      <c r="L34" s="2680"/>
      <c r="M34" s="2680"/>
      <c r="N34" s="2647" t="e">
        <f>AVERAGEIF(N12:N31, "&lt;&gt;0")</f>
        <v>#DIV/0!</v>
      </c>
      <c r="O34" s="11"/>
    </row>
    <row r="35" spans="1:15" ht="15" customHeight="1" x14ac:dyDescent="0.25">
      <c r="A35" s="8"/>
      <c r="B35" s="1335"/>
      <c r="C35" s="2681"/>
      <c r="D35" s="2687"/>
      <c r="E35" s="2688"/>
      <c r="F35" s="2647"/>
      <c r="G35" s="2682"/>
      <c r="H35" s="2647"/>
      <c r="I35" s="2700"/>
      <c r="J35" s="2647"/>
      <c r="K35" s="2647"/>
      <c r="L35" s="2680"/>
      <c r="M35" s="2680"/>
      <c r="N35" s="2647"/>
      <c r="O35" s="11"/>
    </row>
    <row r="36" spans="1:15" ht="15" customHeight="1" thickBot="1" x14ac:dyDescent="0.3">
      <c r="A36" s="21"/>
      <c r="B36" s="22"/>
      <c r="C36" s="22"/>
      <c r="D36" s="22"/>
      <c r="E36" s="22"/>
      <c r="F36" s="22"/>
      <c r="G36" s="22"/>
      <c r="H36" s="22"/>
      <c r="I36" s="22"/>
      <c r="J36" s="22"/>
      <c r="K36" s="22"/>
      <c r="L36" s="22"/>
      <c r="M36" s="22"/>
      <c r="N36" s="22"/>
      <c r="O36" s="23"/>
    </row>
    <row r="37" spans="1:15" ht="15" customHeight="1" x14ac:dyDescent="0.25"/>
    <row r="38" spans="1:15" ht="15" customHeight="1" x14ac:dyDescent="0.25"/>
    <row r="39" spans="1:15" ht="15" customHeight="1" x14ac:dyDescent="0.25"/>
    <row r="40" spans="1:15" ht="15" customHeight="1" x14ac:dyDescent="0.25"/>
    <row r="41" spans="1:15" ht="15" customHeight="1" x14ac:dyDescent="0.25"/>
    <row r="42" spans="1:15" ht="15" customHeight="1" x14ac:dyDescent="0.25"/>
    <row r="97" spans="2:5" x14ac:dyDescent="0.25">
      <c r="D97" s="122"/>
      <c r="E97" s="122"/>
    </row>
    <row r="98" spans="2:5" x14ac:dyDescent="0.25">
      <c r="D98" s="122"/>
      <c r="E98" s="122"/>
    </row>
    <row r="99" spans="2:5" x14ac:dyDescent="0.25">
      <c r="D99" s="122"/>
      <c r="E99" s="122"/>
    </row>
    <row r="100" spans="2:5" x14ac:dyDescent="0.25">
      <c r="D100" s="122"/>
      <c r="E100" s="122"/>
    </row>
    <row r="101" spans="2:5" x14ac:dyDescent="0.25">
      <c r="D101" s="122"/>
      <c r="E101" s="122"/>
    </row>
    <row r="102" spans="2:5" x14ac:dyDescent="0.25">
      <c r="D102" s="122"/>
      <c r="E102" s="122"/>
    </row>
    <row r="103" spans="2:5" x14ac:dyDescent="0.25">
      <c r="D103" s="122"/>
      <c r="E103" s="122"/>
    </row>
    <row r="104" spans="2:5" x14ac:dyDescent="0.25">
      <c r="D104" s="122"/>
      <c r="E104" s="122"/>
    </row>
    <row r="105" spans="2:5" x14ac:dyDescent="0.25">
      <c r="D105" s="122"/>
      <c r="E105" s="122"/>
    </row>
    <row r="106" spans="2:5" x14ac:dyDescent="0.25">
      <c r="B106" s="40"/>
      <c r="D106" s="122"/>
      <c r="E106" s="122"/>
    </row>
    <row r="107" spans="2:5" x14ac:dyDescent="0.25">
      <c r="B107" s="40"/>
      <c r="D107" s="122"/>
      <c r="E107" s="122"/>
    </row>
    <row r="108" spans="2:5" x14ac:dyDescent="0.25">
      <c r="D108" s="122"/>
      <c r="E108" s="122"/>
    </row>
    <row r="109" spans="2:5" x14ac:dyDescent="0.25">
      <c r="D109" s="122"/>
      <c r="E109" s="122"/>
    </row>
    <row r="110" spans="2:5" x14ac:dyDescent="0.25">
      <c r="D110" s="122"/>
      <c r="E110" s="122"/>
    </row>
    <row r="111" spans="2:5" x14ac:dyDescent="0.25">
      <c r="D111" s="122"/>
      <c r="E111" s="122"/>
    </row>
    <row r="112" spans="2:5" x14ac:dyDescent="0.25">
      <c r="D112" s="122"/>
      <c r="E112" s="122"/>
    </row>
  </sheetData>
  <sheetProtection password="C4B6" sheet="1" objects="1" scenarios="1" selectLockedCells="1"/>
  <mergeCells count="31">
    <mergeCell ref="B2:G3"/>
    <mergeCell ref="J34:J35"/>
    <mergeCell ref="K34:K35"/>
    <mergeCell ref="N34:N35"/>
    <mergeCell ref="M8:N9"/>
    <mergeCell ref="I8:I11"/>
    <mergeCell ref="J8:J11"/>
    <mergeCell ref="K8:K11"/>
    <mergeCell ref="M10:M11"/>
    <mergeCell ref="N10:N11"/>
    <mergeCell ref="I32:I35"/>
    <mergeCell ref="J32:J33"/>
    <mergeCell ref="L8:L11"/>
    <mergeCell ref="K32:K33"/>
    <mergeCell ref="D8:D11"/>
    <mergeCell ref="E8:E11"/>
    <mergeCell ref="B6:N7"/>
    <mergeCell ref="L32:M35"/>
    <mergeCell ref="N32:N33"/>
    <mergeCell ref="C32:C33"/>
    <mergeCell ref="F32:F33"/>
    <mergeCell ref="G32:G35"/>
    <mergeCell ref="H32:H33"/>
    <mergeCell ref="C34:C35"/>
    <mergeCell ref="F34:F35"/>
    <mergeCell ref="H34:H35"/>
    <mergeCell ref="D32:E35"/>
    <mergeCell ref="C10:C11"/>
    <mergeCell ref="F8:F11"/>
    <mergeCell ref="G8:G11"/>
    <mergeCell ref="H8:H11"/>
  </mergeCells>
  <dataValidations count="3">
    <dataValidation allowBlank="1" showInputMessage="1" showErrorMessage="1" errorTitle="Invalid Data" error="This field accepts only a Y or an N. Please try again." sqref="D32:D33"/>
    <dataValidation type="list" allowBlank="1" showInputMessage="1" showErrorMessage="1" sqref="D12:E31">
      <formula1>"Y, N"</formula1>
    </dataValidation>
    <dataValidation type="list" allowBlank="1" showInputMessage="1" showErrorMessage="1" sqref="G12:G31">
      <formula1>"B$, USD, EUR, GBP, JPY, CHF, CAD, HKD, MXN, INR, BRL, PAB, Other"</formula1>
    </dataValidation>
  </dataValidations>
  <pageMargins left="0.7" right="0.7" top="1" bottom="1" header="0.3" footer="0.3"/>
  <pageSetup paperSize="5" scale="64" fitToHeight="0" orientation="landscape"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Sector!$B$2:$B$45</xm:f>
          </x14:formula1>
          <xm:sqref>L12:L31</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100"/>
  <sheetViews>
    <sheetView workbookViewId="0">
      <selection activeCell="F10" sqref="F10"/>
    </sheetView>
  </sheetViews>
  <sheetFormatPr defaultRowHeight="14.4" x14ac:dyDescent="0.3"/>
  <cols>
    <col min="1" max="1" width="2.6640625" customWidth="1"/>
    <col min="2" max="2" width="4.6640625" customWidth="1"/>
    <col min="3" max="5" width="20.6640625" customWidth="1"/>
    <col min="6" max="7" width="15.6640625" customWidth="1"/>
    <col min="8" max="8" width="2.6640625" customWidth="1"/>
  </cols>
  <sheetData>
    <row r="1" spans="1:8" ht="15" customHeight="1" x14ac:dyDescent="0.25">
      <c r="A1" s="910"/>
      <c r="B1" s="920"/>
      <c r="C1" s="920"/>
      <c r="D1" s="920"/>
      <c r="E1" s="920"/>
      <c r="F1" s="920"/>
      <c r="G1" s="920"/>
      <c r="H1" s="915"/>
    </row>
    <row r="2" spans="1:8" ht="15" customHeight="1" x14ac:dyDescent="0.3">
      <c r="A2" s="911"/>
      <c r="B2" s="2732" t="s">
        <v>1201</v>
      </c>
      <c r="C2" s="2732"/>
      <c r="D2" s="2732"/>
      <c r="E2" s="2732"/>
      <c r="F2" s="2732"/>
      <c r="G2" s="2732"/>
      <c r="H2" s="916"/>
    </row>
    <row r="3" spans="1:8" ht="15" customHeight="1" x14ac:dyDescent="0.3">
      <c r="A3" s="911"/>
      <c r="B3" s="2732"/>
      <c r="C3" s="2732"/>
      <c r="D3" s="2732"/>
      <c r="E3" s="2732"/>
      <c r="F3" s="2732"/>
      <c r="G3" s="2732"/>
      <c r="H3" s="916"/>
    </row>
    <row r="4" spans="1:8" ht="15" customHeight="1" x14ac:dyDescent="0.3">
      <c r="A4" s="911"/>
      <c r="B4" s="2732"/>
      <c r="C4" s="2732"/>
      <c r="D4" s="2732"/>
      <c r="E4" s="2732"/>
      <c r="F4" s="2732"/>
      <c r="G4" s="2732"/>
      <c r="H4" s="917"/>
    </row>
    <row r="5" spans="1:8" ht="15" hidden="1" customHeight="1" x14ac:dyDescent="0.25">
      <c r="A5" s="911"/>
      <c r="B5" s="921"/>
      <c r="C5" s="922"/>
      <c r="D5" s="922"/>
      <c r="E5" s="922"/>
      <c r="F5" s="923"/>
      <c r="G5" s="923"/>
      <c r="H5" s="916"/>
    </row>
    <row r="6" spans="1:8" ht="15" customHeight="1" x14ac:dyDescent="0.25">
      <c r="A6" s="912"/>
      <c r="B6" s="458"/>
      <c r="C6" s="458"/>
      <c r="D6" s="458"/>
      <c r="E6" s="458"/>
      <c r="F6" s="458"/>
      <c r="G6" s="924" t="s">
        <v>916</v>
      </c>
      <c r="H6" s="1612"/>
    </row>
    <row r="7" spans="1:8" ht="15" customHeight="1" x14ac:dyDescent="0.3">
      <c r="A7" s="912"/>
      <c r="B7" s="1336"/>
      <c r="C7" s="2736" t="s">
        <v>1024</v>
      </c>
      <c r="D7" s="1337"/>
      <c r="E7" s="1338"/>
      <c r="F7" s="2734" t="s">
        <v>1202</v>
      </c>
      <c r="G7" s="2734" t="s">
        <v>1203</v>
      </c>
      <c r="H7" s="918"/>
    </row>
    <row r="8" spans="1:8" ht="15" customHeight="1" x14ac:dyDescent="0.3">
      <c r="A8" s="912"/>
      <c r="B8" s="1339"/>
      <c r="C8" s="2716"/>
      <c r="D8" s="1340"/>
      <c r="E8" s="1341"/>
      <c r="F8" s="2735"/>
      <c r="G8" s="2735"/>
      <c r="H8" s="918"/>
    </row>
    <row r="9" spans="1:8" ht="15" customHeight="1" x14ac:dyDescent="0.25">
      <c r="A9" s="912"/>
      <c r="B9" s="1342" t="s">
        <v>20</v>
      </c>
      <c r="C9" s="1346" t="s">
        <v>940</v>
      </c>
      <c r="D9" s="1346"/>
      <c r="E9" s="1347"/>
      <c r="F9" s="1348"/>
      <c r="G9" s="1348"/>
      <c r="H9" s="918"/>
    </row>
    <row r="10" spans="1:8" ht="15" customHeight="1" x14ac:dyDescent="0.25">
      <c r="A10" s="912"/>
      <c r="B10" s="1342"/>
      <c r="C10" s="1223" t="s">
        <v>1204</v>
      </c>
      <c r="D10" s="1358"/>
      <c r="E10" s="1359"/>
      <c r="F10" s="927"/>
      <c r="G10" s="927"/>
      <c r="H10" s="918"/>
    </row>
    <row r="11" spans="1:8" ht="15" customHeight="1" x14ac:dyDescent="0.25">
      <c r="A11" s="912"/>
      <c r="B11" s="1342"/>
      <c r="C11" s="1223" t="s">
        <v>1205</v>
      </c>
      <c r="D11" s="1358"/>
      <c r="E11" s="1359"/>
      <c r="F11" s="927"/>
      <c r="G11" s="927"/>
      <c r="H11" s="918"/>
    </row>
    <row r="12" spans="1:8" ht="15" customHeight="1" x14ac:dyDescent="0.25">
      <c r="A12" s="912"/>
      <c r="B12" s="1342"/>
      <c r="C12" s="1223" t="s">
        <v>1206</v>
      </c>
      <c r="D12" s="1358"/>
      <c r="E12" s="1359"/>
      <c r="F12" s="927"/>
      <c r="G12" s="927"/>
      <c r="H12" s="919"/>
    </row>
    <row r="13" spans="1:8" ht="15" customHeight="1" x14ac:dyDescent="0.25">
      <c r="A13" s="912"/>
      <c r="B13" s="1342"/>
      <c r="C13" s="1223" t="s">
        <v>1207</v>
      </c>
      <c r="D13" s="1358"/>
      <c r="E13" s="1359"/>
      <c r="F13" s="927"/>
      <c r="G13" s="927"/>
      <c r="H13" s="919"/>
    </row>
    <row r="14" spans="1:8" ht="15" customHeight="1" x14ac:dyDescent="0.25">
      <c r="A14" s="912"/>
      <c r="B14" s="1342"/>
      <c r="C14" s="1223" t="s">
        <v>1208</v>
      </c>
      <c r="D14" s="1358"/>
      <c r="E14" s="1359"/>
      <c r="F14" s="927"/>
      <c r="G14" s="927"/>
      <c r="H14" s="919"/>
    </row>
    <row r="15" spans="1:8" ht="15" customHeight="1" x14ac:dyDescent="0.25">
      <c r="A15" s="912"/>
      <c r="B15" s="1342"/>
      <c r="C15" s="1223" t="s">
        <v>1209</v>
      </c>
      <c r="D15" s="1358"/>
      <c r="E15" s="1359"/>
      <c r="F15" s="927"/>
      <c r="G15" s="927"/>
      <c r="H15" s="919"/>
    </row>
    <row r="16" spans="1:8" ht="15" customHeight="1" x14ac:dyDescent="0.25">
      <c r="A16" s="912"/>
      <c r="B16" s="1342"/>
      <c r="C16" s="1223" t="s">
        <v>1210</v>
      </c>
      <c r="D16" s="1358"/>
      <c r="E16" s="1359"/>
      <c r="F16" s="927"/>
      <c r="G16" s="927"/>
      <c r="H16" s="919"/>
    </row>
    <row r="17" spans="1:8" ht="15" customHeight="1" x14ac:dyDescent="0.25">
      <c r="A17" s="912"/>
      <c r="B17" s="1342"/>
      <c r="C17" s="1223" t="s">
        <v>1211</v>
      </c>
      <c r="D17" s="1358"/>
      <c r="E17" s="1359"/>
      <c r="F17" s="927"/>
      <c r="G17" s="927"/>
      <c r="H17" s="919"/>
    </row>
    <row r="18" spans="1:8" ht="15" customHeight="1" x14ac:dyDescent="0.25">
      <c r="A18" s="912"/>
      <c r="B18" s="1342"/>
      <c r="C18" s="1223" t="s">
        <v>1212</v>
      </c>
      <c r="D18" s="1358"/>
      <c r="E18" s="1359"/>
      <c r="F18" s="927"/>
      <c r="G18" s="927"/>
      <c r="H18" s="919"/>
    </row>
    <row r="19" spans="1:8" ht="15" customHeight="1" x14ac:dyDescent="0.25">
      <c r="A19" s="912"/>
      <c r="B19" s="1342"/>
      <c r="C19" s="1223" t="s">
        <v>1213</v>
      </c>
      <c r="D19" s="1358"/>
      <c r="E19" s="1359"/>
      <c r="F19" s="927"/>
      <c r="G19" s="927"/>
      <c r="H19" s="919"/>
    </row>
    <row r="20" spans="1:8" ht="15" customHeight="1" x14ac:dyDescent="0.25">
      <c r="A20" s="912"/>
      <c r="B20" s="1342"/>
      <c r="C20" s="1223" t="s">
        <v>1214</v>
      </c>
      <c r="D20" s="1358"/>
      <c r="E20" s="1359"/>
      <c r="F20" s="927"/>
      <c r="G20" s="927"/>
      <c r="H20" s="919"/>
    </row>
    <row r="21" spans="1:8" ht="15" customHeight="1" x14ac:dyDescent="0.3">
      <c r="A21" s="912"/>
      <c r="B21" s="1342"/>
      <c r="C21" s="2710" t="s">
        <v>1215</v>
      </c>
      <c r="D21" s="2711"/>
      <c r="E21" s="2712"/>
      <c r="F21" s="2733">
        <f>SUM(F10:F20)</f>
        <v>0</v>
      </c>
      <c r="G21" s="2733">
        <f>SUM(G10:G20)</f>
        <v>0</v>
      </c>
      <c r="H21" s="919"/>
    </row>
    <row r="22" spans="1:8" ht="15" customHeight="1" x14ac:dyDescent="0.3">
      <c r="A22" s="912"/>
      <c r="B22" s="1342"/>
      <c r="C22" s="2713"/>
      <c r="D22" s="2714"/>
      <c r="E22" s="2715"/>
      <c r="F22" s="2733"/>
      <c r="G22" s="2733"/>
      <c r="H22" s="919"/>
    </row>
    <row r="23" spans="1:8" ht="15" customHeight="1" x14ac:dyDescent="0.25">
      <c r="A23" s="912"/>
      <c r="B23" s="1342"/>
      <c r="C23" s="259"/>
      <c r="D23" s="260"/>
      <c r="E23" s="261"/>
      <c r="F23" s="355"/>
      <c r="G23" s="355"/>
      <c r="H23" s="919"/>
    </row>
    <row r="24" spans="1:8" ht="15" customHeight="1" x14ac:dyDescent="0.25">
      <c r="A24" s="912"/>
      <c r="B24" s="1342" t="s">
        <v>21</v>
      </c>
      <c r="C24" s="1349" t="s">
        <v>924</v>
      </c>
      <c r="D24" s="1349"/>
      <c r="E24" s="1350"/>
      <c r="F24" s="1351"/>
      <c r="G24" s="1351"/>
      <c r="H24" s="919"/>
    </row>
    <row r="25" spans="1:8" ht="15" customHeight="1" x14ac:dyDescent="0.3">
      <c r="A25" s="912"/>
      <c r="B25" s="1342"/>
      <c r="C25" s="1360" t="s">
        <v>1216</v>
      </c>
      <c r="D25" s="629"/>
      <c r="E25" s="1359"/>
      <c r="F25" s="927"/>
      <c r="G25" s="927"/>
      <c r="H25" s="919"/>
    </row>
    <row r="26" spans="1:8" ht="15" customHeight="1" x14ac:dyDescent="0.3">
      <c r="A26" s="912"/>
      <c r="B26" s="1342"/>
      <c r="C26" s="1360" t="s">
        <v>1217</v>
      </c>
      <c r="D26" s="629"/>
      <c r="E26" s="1359"/>
      <c r="F26" s="927"/>
      <c r="G26" s="927"/>
      <c r="H26" s="919"/>
    </row>
    <row r="27" spans="1:8" ht="15" customHeight="1" x14ac:dyDescent="0.3">
      <c r="A27" s="912"/>
      <c r="B27" s="1342"/>
      <c r="C27" s="1360" t="s">
        <v>1218</v>
      </c>
      <c r="D27" s="629"/>
      <c r="E27" s="1359"/>
      <c r="F27" s="927"/>
      <c r="G27" s="927"/>
      <c r="H27" s="919"/>
    </row>
    <row r="28" spans="1:8" ht="15" customHeight="1" x14ac:dyDescent="0.3">
      <c r="A28" s="912"/>
      <c r="B28" s="1342"/>
      <c r="C28" s="1360" t="s">
        <v>1219</v>
      </c>
      <c r="D28" s="629"/>
      <c r="E28" s="1359"/>
      <c r="F28" s="927"/>
      <c r="G28" s="927"/>
      <c r="H28" s="919"/>
    </row>
    <row r="29" spans="1:8" ht="15" customHeight="1" x14ac:dyDescent="0.3">
      <c r="A29" s="912"/>
      <c r="B29" s="1342"/>
      <c r="C29" s="1360" t="s">
        <v>1220</v>
      </c>
      <c r="D29" s="629"/>
      <c r="E29" s="1359"/>
      <c r="F29" s="927"/>
      <c r="G29" s="927"/>
      <c r="H29" s="919"/>
    </row>
    <row r="30" spans="1:8" ht="15" customHeight="1" x14ac:dyDescent="0.3">
      <c r="A30" s="912"/>
      <c r="B30" s="1342"/>
      <c r="C30" s="1360" t="s">
        <v>1221</v>
      </c>
      <c r="D30" s="629"/>
      <c r="E30" s="1359"/>
      <c r="F30" s="927"/>
      <c r="G30" s="927"/>
      <c r="H30" s="919"/>
    </row>
    <row r="31" spans="1:8" ht="15" customHeight="1" x14ac:dyDescent="0.3">
      <c r="A31" s="912"/>
      <c r="B31" s="1342"/>
      <c r="C31" s="1360" t="s">
        <v>1222</v>
      </c>
      <c r="D31" s="629"/>
      <c r="E31" s="1359"/>
      <c r="F31" s="927"/>
      <c r="G31" s="927"/>
      <c r="H31" s="919"/>
    </row>
    <row r="32" spans="1:8" ht="15" customHeight="1" x14ac:dyDescent="0.3">
      <c r="A32" s="912"/>
      <c r="B32" s="1342"/>
      <c r="C32" s="1360" t="s">
        <v>1223</v>
      </c>
      <c r="D32" s="629"/>
      <c r="E32" s="1359"/>
      <c r="F32" s="927"/>
      <c r="G32" s="927"/>
      <c r="H32" s="919"/>
    </row>
    <row r="33" spans="1:8" ht="15" customHeight="1" x14ac:dyDescent="0.3">
      <c r="A33" s="912"/>
      <c r="B33" s="1342"/>
      <c r="C33" s="1360" t="s">
        <v>1224</v>
      </c>
      <c r="D33" s="629"/>
      <c r="E33" s="1359"/>
      <c r="F33" s="927"/>
      <c r="G33" s="927"/>
      <c r="H33" s="919"/>
    </row>
    <row r="34" spans="1:8" ht="15" customHeight="1" x14ac:dyDescent="0.3">
      <c r="A34" s="912"/>
      <c r="B34" s="1342"/>
      <c r="C34" s="1360" t="s">
        <v>1225</v>
      </c>
      <c r="D34" s="629"/>
      <c r="E34" s="1359"/>
      <c r="F34" s="927"/>
      <c r="G34" s="927"/>
      <c r="H34" s="919"/>
    </row>
    <row r="35" spans="1:8" ht="15" customHeight="1" x14ac:dyDescent="0.3">
      <c r="A35" s="912"/>
      <c r="B35" s="1342"/>
      <c r="C35" s="1360" t="s">
        <v>1226</v>
      </c>
      <c r="D35" s="629"/>
      <c r="E35" s="1359"/>
      <c r="F35" s="927"/>
      <c r="G35" s="927"/>
      <c r="H35" s="919"/>
    </row>
    <row r="36" spans="1:8" ht="15" customHeight="1" x14ac:dyDescent="0.3">
      <c r="A36" s="912"/>
      <c r="B36" s="1342"/>
      <c r="C36" s="2726" t="s">
        <v>1227</v>
      </c>
      <c r="D36" s="2727"/>
      <c r="E36" s="2728"/>
      <c r="F36" s="2719">
        <f>SUM(F25:F35)</f>
        <v>0</v>
      </c>
      <c r="G36" s="2719">
        <f>SUM(G25:G35)</f>
        <v>0</v>
      </c>
      <c r="H36" s="919"/>
    </row>
    <row r="37" spans="1:8" ht="15" customHeight="1" x14ac:dyDescent="0.3">
      <c r="A37" s="912"/>
      <c r="B37" s="1342"/>
      <c r="C37" s="2729"/>
      <c r="D37" s="2730"/>
      <c r="E37" s="2731"/>
      <c r="F37" s="2720"/>
      <c r="G37" s="2720"/>
      <c r="H37" s="919"/>
    </row>
    <row r="38" spans="1:8" ht="15" customHeight="1" x14ac:dyDescent="0.3">
      <c r="A38" s="912"/>
      <c r="B38" s="1342"/>
      <c r="C38" s="259"/>
      <c r="D38" s="260"/>
      <c r="E38" s="261"/>
      <c r="F38" s="355"/>
      <c r="G38" s="355"/>
      <c r="H38" s="919"/>
    </row>
    <row r="39" spans="1:8" ht="15" customHeight="1" x14ac:dyDescent="0.3">
      <c r="A39" s="912"/>
      <c r="B39" s="1342" t="s">
        <v>22</v>
      </c>
      <c r="C39" s="1352" t="s">
        <v>941</v>
      </c>
      <c r="D39" s="1352"/>
      <c r="E39" s="1353"/>
      <c r="F39" s="1354"/>
      <c r="G39" s="1355"/>
      <c r="H39" s="919"/>
    </row>
    <row r="40" spans="1:8" ht="15" customHeight="1" x14ac:dyDescent="0.3">
      <c r="A40" s="912"/>
      <c r="B40" s="1342"/>
      <c r="C40" s="1360" t="s">
        <v>1228</v>
      </c>
      <c r="D40" s="629"/>
      <c r="E40" s="1359"/>
      <c r="F40" s="927"/>
      <c r="G40" s="927"/>
      <c r="H40" s="919"/>
    </row>
    <row r="41" spans="1:8" ht="15" customHeight="1" x14ac:dyDescent="0.3">
      <c r="A41" s="912"/>
      <c r="B41" s="1342"/>
      <c r="C41" s="1360" t="s">
        <v>1229</v>
      </c>
      <c r="D41" s="629"/>
      <c r="E41" s="1359"/>
      <c r="F41" s="927"/>
      <c r="G41" s="927"/>
      <c r="H41" s="919"/>
    </row>
    <row r="42" spans="1:8" ht="15" customHeight="1" x14ac:dyDescent="0.3">
      <c r="A42" s="912"/>
      <c r="B42" s="1342"/>
      <c r="C42" s="1360" t="s">
        <v>1230</v>
      </c>
      <c r="D42" s="629"/>
      <c r="E42" s="1359"/>
      <c r="F42" s="927"/>
      <c r="G42" s="927"/>
      <c r="H42" s="919"/>
    </row>
    <row r="43" spans="1:8" ht="15" customHeight="1" x14ac:dyDescent="0.3">
      <c r="A43" s="912"/>
      <c r="B43" s="1342"/>
      <c r="C43" s="1360" t="s">
        <v>1231</v>
      </c>
      <c r="D43" s="629"/>
      <c r="E43" s="1359"/>
      <c r="F43" s="927"/>
      <c r="G43" s="927"/>
      <c r="H43" s="919"/>
    </row>
    <row r="44" spans="1:8" ht="15" customHeight="1" x14ac:dyDescent="0.3">
      <c r="A44" s="912"/>
      <c r="B44" s="1342"/>
      <c r="C44" s="1360" t="s">
        <v>1232</v>
      </c>
      <c r="D44" s="629"/>
      <c r="E44" s="1359"/>
      <c r="F44" s="927"/>
      <c r="G44" s="927"/>
      <c r="H44" s="919"/>
    </row>
    <row r="45" spans="1:8" ht="15" customHeight="1" x14ac:dyDescent="0.3">
      <c r="A45" s="912"/>
      <c r="B45" s="1342"/>
      <c r="C45" s="1360" t="s">
        <v>1233</v>
      </c>
      <c r="D45" s="629"/>
      <c r="E45" s="1359"/>
      <c r="F45" s="927"/>
      <c r="G45" s="927"/>
      <c r="H45" s="919"/>
    </row>
    <row r="46" spans="1:8" ht="15" customHeight="1" x14ac:dyDescent="0.3">
      <c r="A46" s="912"/>
      <c r="B46" s="1342"/>
      <c r="C46" s="1360" t="s">
        <v>1234</v>
      </c>
      <c r="D46" s="629"/>
      <c r="E46" s="1359"/>
      <c r="F46" s="927"/>
      <c r="G46" s="927"/>
      <c r="H46" s="919"/>
    </row>
    <row r="47" spans="1:8" ht="15" customHeight="1" x14ac:dyDescent="0.3">
      <c r="A47" s="912"/>
      <c r="B47" s="1342"/>
      <c r="C47" s="1360" t="s">
        <v>1235</v>
      </c>
      <c r="D47" s="629"/>
      <c r="E47" s="1359"/>
      <c r="F47" s="927"/>
      <c r="G47" s="927"/>
      <c r="H47" s="919"/>
    </row>
    <row r="48" spans="1:8" ht="15" customHeight="1" x14ac:dyDescent="0.3">
      <c r="A48" s="912"/>
      <c r="B48" s="1342"/>
      <c r="C48" s="1360" t="s">
        <v>1236</v>
      </c>
      <c r="D48" s="629"/>
      <c r="E48" s="1359"/>
      <c r="F48" s="927"/>
      <c r="G48" s="927"/>
      <c r="H48" s="919"/>
    </row>
    <row r="49" spans="1:8" ht="15" customHeight="1" x14ac:dyDescent="0.3">
      <c r="A49" s="912"/>
      <c r="B49" s="1342"/>
      <c r="C49" s="1360" t="s">
        <v>1237</v>
      </c>
      <c r="D49" s="629"/>
      <c r="E49" s="1359"/>
      <c r="F49" s="927"/>
      <c r="G49" s="927"/>
      <c r="H49" s="919"/>
    </row>
    <row r="50" spans="1:8" ht="15" customHeight="1" x14ac:dyDescent="0.3">
      <c r="A50" s="912"/>
      <c r="B50" s="1342"/>
      <c r="C50" s="1360" t="s">
        <v>1238</v>
      </c>
      <c r="D50" s="629"/>
      <c r="E50" s="1359"/>
      <c r="F50" s="927"/>
      <c r="G50" s="927"/>
      <c r="H50" s="919"/>
    </row>
    <row r="51" spans="1:8" ht="15" customHeight="1" x14ac:dyDescent="0.3">
      <c r="A51" s="912"/>
      <c r="B51" s="1342"/>
      <c r="C51" s="2710" t="s">
        <v>1239</v>
      </c>
      <c r="D51" s="2711"/>
      <c r="E51" s="2712"/>
      <c r="F51" s="2724">
        <f>SUM(F40:F50)</f>
        <v>0</v>
      </c>
      <c r="G51" s="2719">
        <f>SUM(G40:G50)</f>
        <v>0</v>
      </c>
      <c r="H51" s="919"/>
    </row>
    <row r="52" spans="1:8" ht="15" customHeight="1" x14ac:dyDescent="0.3">
      <c r="A52" s="912"/>
      <c r="B52" s="1342"/>
      <c r="C52" s="2713"/>
      <c r="D52" s="2714"/>
      <c r="E52" s="2715"/>
      <c r="F52" s="2725"/>
      <c r="G52" s="2720"/>
      <c r="H52" s="919"/>
    </row>
    <row r="53" spans="1:8" ht="15" customHeight="1" x14ac:dyDescent="0.3">
      <c r="A53" s="912"/>
      <c r="B53" s="1342"/>
      <c r="C53" s="259"/>
      <c r="D53" s="260"/>
      <c r="E53" s="261"/>
      <c r="F53" s="355"/>
      <c r="G53" s="355"/>
      <c r="H53" s="919"/>
    </row>
    <row r="54" spans="1:8" ht="15" customHeight="1" x14ac:dyDescent="0.3">
      <c r="A54" s="912"/>
      <c r="B54" s="1342" t="s">
        <v>23</v>
      </c>
      <c r="C54" s="1352" t="s">
        <v>1198</v>
      </c>
      <c r="D54" s="1352"/>
      <c r="E54" s="1353"/>
      <c r="F54" s="1355"/>
      <c r="G54" s="1355"/>
      <c r="H54" s="919"/>
    </row>
    <row r="55" spans="1:8" ht="15" customHeight="1" x14ac:dyDescent="0.3">
      <c r="A55" s="912"/>
      <c r="B55" s="1342"/>
      <c r="C55" s="1223" t="s">
        <v>1240</v>
      </c>
      <c r="D55" s="1358"/>
      <c r="E55" s="1359"/>
      <c r="F55" s="927"/>
      <c r="G55" s="927"/>
      <c r="H55" s="919"/>
    </row>
    <row r="56" spans="1:8" ht="15" customHeight="1" x14ac:dyDescent="0.3">
      <c r="A56" s="912"/>
      <c r="B56" s="1342"/>
      <c r="C56" s="1223" t="s">
        <v>1241</v>
      </c>
      <c r="D56" s="1358"/>
      <c r="E56" s="1359"/>
      <c r="F56" s="927"/>
      <c r="G56" s="927"/>
      <c r="H56" s="919"/>
    </row>
    <row r="57" spans="1:8" ht="15" customHeight="1" x14ac:dyDescent="0.3">
      <c r="A57" s="912"/>
      <c r="B57" s="1342"/>
      <c r="C57" s="1223" t="s">
        <v>1242</v>
      </c>
      <c r="D57" s="1358"/>
      <c r="E57" s="1359"/>
      <c r="F57" s="927"/>
      <c r="G57" s="927"/>
      <c r="H57" s="919"/>
    </row>
    <row r="58" spans="1:8" ht="15" customHeight="1" x14ac:dyDescent="0.3">
      <c r="A58" s="912"/>
      <c r="B58" s="1342"/>
      <c r="C58" s="1223" t="s">
        <v>1243</v>
      </c>
      <c r="D58" s="1358"/>
      <c r="E58" s="1359"/>
      <c r="F58" s="927"/>
      <c r="G58" s="927"/>
      <c r="H58" s="919"/>
    </row>
    <row r="59" spans="1:8" ht="15" customHeight="1" x14ac:dyDescent="0.3">
      <c r="A59" s="912"/>
      <c r="B59" s="1342"/>
      <c r="C59" s="1223" t="s">
        <v>1244</v>
      </c>
      <c r="D59" s="1358"/>
      <c r="E59" s="1359"/>
      <c r="F59" s="927"/>
      <c r="G59" s="927"/>
      <c r="H59" s="919"/>
    </row>
    <row r="60" spans="1:8" ht="15" customHeight="1" x14ac:dyDescent="0.3">
      <c r="A60" s="912"/>
      <c r="B60" s="1342"/>
      <c r="C60" s="1223" t="s">
        <v>1245</v>
      </c>
      <c r="D60" s="1358"/>
      <c r="E60" s="1359"/>
      <c r="F60" s="927"/>
      <c r="G60" s="927"/>
      <c r="H60" s="919"/>
    </row>
    <row r="61" spans="1:8" ht="15" customHeight="1" x14ac:dyDescent="0.3">
      <c r="A61" s="912"/>
      <c r="B61" s="1342"/>
      <c r="C61" s="1223" t="s">
        <v>1246</v>
      </c>
      <c r="D61" s="1358"/>
      <c r="E61" s="1359"/>
      <c r="F61" s="927"/>
      <c r="G61" s="927"/>
      <c r="H61" s="919"/>
    </row>
    <row r="62" spans="1:8" ht="15" customHeight="1" x14ac:dyDescent="0.3">
      <c r="A62" s="912"/>
      <c r="B62" s="1342"/>
      <c r="C62" s="1223" t="s">
        <v>1247</v>
      </c>
      <c r="D62" s="1358"/>
      <c r="E62" s="1359"/>
      <c r="F62" s="927"/>
      <c r="G62" s="927"/>
      <c r="H62" s="919"/>
    </row>
    <row r="63" spans="1:8" ht="15" customHeight="1" x14ac:dyDescent="0.3">
      <c r="A63" s="912"/>
      <c r="B63" s="1342"/>
      <c r="C63" s="1223" t="s">
        <v>1248</v>
      </c>
      <c r="D63" s="1358"/>
      <c r="E63" s="1359"/>
      <c r="F63" s="927"/>
      <c r="G63" s="927"/>
      <c r="H63" s="919"/>
    </row>
    <row r="64" spans="1:8" ht="15" customHeight="1" x14ac:dyDescent="0.3">
      <c r="A64" s="912"/>
      <c r="B64" s="1342"/>
      <c r="C64" s="1223" t="s">
        <v>1249</v>
      </c>
      <c r="D64" s="1358"/>
      <c r="E64" s="1359"/>
      <c r="F64" s="927"/>
      <c r="G64" s="927"/>
      <c r="H64" s="919"/>
    </row>
    <row r="65" spans="1:8" ht="15" customHeight="1" x14ac:dyDescent="0.3">
      <c r="A65" s="912"/>
      <c r="B65" s="1342"/>
      <c r="C65" s="1223" t="s">
        <v>1250</v>
      </c>
      <c r="D65" s="1358"/>
      <c r="E65" s="1359"/>
      <c r="F65" s="927"/>
      <c r="G65" s="927"/>
      <c r="H65" s="919"/>
    </row>
    <row r="66" spans="1:8" ht="15" customHeight="1" x14ac:dyDescent="0.3">
      <c r="A66" s="912"/>
      <c r="B66" s="1342"/>
      <c r="C66" s="2717" t="s">
        <v>1251</v>
      </c>
      <c r="D66" s="2717"/>
      <c r="E66" s="2718"/>
      <c r="F66" s="2719">
        <f>SUM(F55:F65)</f>
        <v>0</v>
      </c>
      <c r="G66" s="2719">
        <f>SUM(G55:G65)</f>
        <v>0</v>
      </c>
      <c r="H66" s="919"/>
    </row>
    <row r="67" spans="1:8" ht="15" customHeight="1" x14ac:dyDescent="0.3">
      <c r="A67" s="912"/>
      <c r="B67" s="1342"/>
      <c r="C67" s="2717"/>
      <c r="D67" s="2717"/>
      <c r="E67" s="2718"/>
      <c r="F67" s="2720"/>
      <c r="G67" s="2720"/>
      <c r="H67" s="919"/>
    </row>
    <row r="68" spans="1:8" ht="15" customHeight="1" x14ac:dyDescent="0.3">
      <c r="A68" s="912"/>
      <c r="B68" s="1343"/>
      <c r="C68" s="259"/>
      <c r="D68" s="260"/>
      <c r="E68" s="261"/>
      <c r="F68" s="355"/>
      <c r="G68" s="355"/>
      <c r="H68" s="919"/>
    </row>
    <row r="69" spans="1:8" ht="15" customHeight="1" x14ac:dyDescent="0.3">
      <c r="A69" s="912"/>
      <c r="B69" s="2721" t="s">
        <v>24</v>
      </c>
      <c r="C69" s="2710" t="s">
        <v>996</v>
      </c>
      <c r="D69" s="2711"/>
      <c r="E69" s="2712"/>
      <c r="F69" s="2722"/>
      <c r="G69" s="2722"/>
      <c r="H69" s="919"/>
    </row>
    <row r="70" spans="1:8" ht="15" customHeight="1" x14ac:dyDescent="0.3">
      <c r="A70" s="912"/>
      <c r="B70" s="2721"/>
      <c r="C70" s="2713"/>
      <c r="D70" s="2714"/>
      <c r="E70" s="2715"/>
      <c r="F70" s="2723"/>
      <c r="G70" s="2723"/>
      <c r="H70" s="919"/>
    </row>
    <row r="71" spans="1:8" ht="15" customHeight="1" x14ac:dyDescent="0.3">
      <c r="A71" s="912"/>
      <c r="B71" s="1342"/>
      <c r="C71" s="585" t="s">
        <v>1252</v>
      </c>
      <c r="D71" s="585"/>
      <c r="E71" s="585"/>
      <c r="F71" s="1413">
        <f>F10+F25+F40+F55</f>
        <v>0</v>
      </c>
      <c r="G71" s="1414">
        <f t="shared" ref="F71:G81" si="0">G10+G25+G40+G55</f>
        <v>0</v>
      </c>
      <c r="H71" s="919"/>
    </row>
    <row r="72" spans="1:8" ht="15" customHeight="1" x14ac:dyDescent="0.3">
      <c r="A72" s="912"/>
      <c r="B72" s="1342"/>
      <c r="C72" s="585" t="s">
        <v>1253</v>
      </c>
      <c r="D72" s="585"/>
      <c r="E72" s="585"/>
      <c r="F72" s="1413">
        <f t="shared" si="0"/>
        <v>0</v>
      </c>
      <c r="G72" s="1414">
        <f t="shared" si="0"/>
        <v>0</v>
      </c>
      <c r="H72" s="918"/>
    </row>
    <row r="73" spans="1:8" ht="15" customHeight="1" x14ac:dyDescent="0.3">
      <c r="A73" s="912"/>
      <c r="B73" s="1342"/>
      <c r="C73" s="585" t="s">
        <v>1254</v>
      </c>
      <c r="D73" s="585"/>
      <c r="E73" s="585"/>
      <c r="F73" s="1413">
        <f t="shared" si="0"/>
        <v>0</v>
      </c>
      <c r="G73" s="1414">
        <f t="shared" si="0"/>
        <v>0</v>
      </c>
      <c r="H73" s="919"/>
    </row>
    <row r="74" spans="1:8" ht="15" customHeight="1" x14ac:dyDescent="0.3">
      <c r="A74" s="912"/>
      <c r="B74" s="1342"/>
      <c r="C74" s="585" t="s">
        <v>1255</v>
      </c>
      <c r="D74" s="585"/>
      <c r="E74" s="585"/>
      <c r="F74" s="1413">
        <f t="shared" si="0"/>
        <v>0</v>
      </c>
      <c r="G74" s="1414">
        <f t="shared" si="0"/>
        <v>0</v>
      </c>
      <c r="H74" s="919"/>
    </row>
    <row r="75" spans="1:8" ht="15" customHeight="1" x14ac:dyDescent="0.3">
      <c r="A75" s="912"/>
      <c r="B75" s="1342"/>
      <c r="C75" s="585" t="s">
        <v>1256</v>
      </c>
      <c r="D75" s="585"/>
      <c r="E75" s="585"/>
      <c r="F75" s="1413">
        <f t="shared" si="0"/>
        <v>0</v>
      </c>
      <c r="G75" s="1414">
        <f t="shared" si="0"/>
        <v>0</v>
      </c>
      <c r="H75" s="919"/>
    </row>
    <row r="76" spans="1:8" ht="15" customHeight="1" x14ac:dyDescent="0.3">
      <c r="A76" s="912"/>
      <c r="B76" s="1342"/>
      <c r="C76" s="585" t="s">
        <v>1257</v>
      </c>
      <c r="D76" s="585"/>
      <c r="E76" s="585"/>
      <c r="F76" s="1413">
        <f t="shared" si="0"/>
        <v>0</v>
      </c>
      <c r="G76" s="1414">
        <f t="shared" si="0"/>
        <v>0</v>
      </c>
      <c r="H76" s="919"/>
    </row>
    <row r="77" spans="1:8" ht="15" customHeight="1" x14ac:dyDescent="0.3">
      <c r="A77" s="912"/>
      <c r="B77" s="1342"/>
      <c r="C77" s="585" t="s">
        <v>1258</v>
      </c>
      <c r="D77" s="585"/>
      <c r="E77" s="585"/>
      <c r="F77" s="1413">
        <f t="shared" si="0"/>
        <v>0</v>
      </c>
      <c r="G77" s="1414">
        <f t="shared" si="0"/>
        <v>0</v>
      </c>
      <c r="H77" s="919"/>
    </row>
    <row r="78" spans="1:8" ht="15" customHeight="1" x14ac:dyDescent="0.3">
      <c r="A78" s="912"/>
      <c r="B78" s="1342"/>
      <c r="C78" s="585" t="s">
        <v>1259</v>
      </c>
      <c r="D78" s="585"/>
      <c r="E78" s="585"/>
      <c r="F78" s="1413">
        <f t="shared" si="0"/>
        <v>0</v>
      </c>
      <c r="G78" s="1414">
        <f t="shared" si="0"/>
        <v>0</v>
      </c>
      <c r="H78" s="919"/>
    </row>
    <row r="79" spans="1:8" ht="15" customHeight="1" x14ac:dyDescent="0.3">
      <c r="A79" s="912"/>
      <c r="B79" s="1342"/>
      <c r="C79" s="585" t="s">
        <v>1260</v>
      </c>
      <c r="D79" s="585"/>
      <c r="E79" s="585"/>
      <c r="F79" s="1413">
        <f t="shared" si="0"/>
        <v>0</v>
      </c>
      <c r="G79" s="1414">
        <f t="shared" si="0"/>
        <v>0</v>
      </c>
      <c r="H79" s="919"/>
    </row>
    <row r="80" spans="1:8" ht="15" customHeight="1" x14ac:dyDescent="0.3">
      <c r="A80" s="912"/>
      <c r="B80" s="1342"/>
      <c r="C80" s="585" t="s">
        <v>1261</v>
      </c>
      <c r="D80" s="585"/>
      <c r="E80" s="585"/>
      <c r="F80" s="1413">
        <f t="shared" si="0"/>
        <v>0</v>
      </c>
      <c r="G80" s="1414">
        <f t="shared" si="0"/>
        <v>0</v>
      </c>
      <c r="H80" s="919"/>
    </row>
    <row r="81" spans="1:8" ht="15" customHeight="1" x14ac:dyDescent="0.3">
      <c r="A81" s="912"/>
      <c r="B81" s="1342"/>
      <c r="C81" s="585" t="s">
        <v>1262</v>
      </c>
      <c r="D81" s="585"/>
      <c r="E81" s="1361"/>
      <c r="F81" s="1413">
        <f t="shared" si="0"/>
        <v>0</v>
      </c>
      <c r="G81" s="1415">
        <f t="shared" si="0"/>
        <v>0</v>
      </c>
      <c r="H81" s="919"/>
    </row>
    <row r="82" spans="1:8" ht="15" customHeight="1" x14ac:dyDescent="0.3">
      <c r="A82" s="912"/>
      <c r="B82" s="1342"/>
      <c r="C82" s="2710" t="s">
        <v>996</v>
      </c>
      <c r="D82" s="2711"/>
      <c r="E82" s="2712"/>
      <c r="F82" s="2707">
        <f>SUM(F71:F81)</f>
        <v>0</v>
      </c>
      <c r="G82" s="2708">
        <f>SUM(G71:G81)</f>
        <v>0</v>
      </c>
      <c r="H82" s="919"/>
    </row>
    <row r="83" spans="1:8" ht="15" customHeight="1" x14ac:dyDescent="0.3">
      <c r="A83" s="912"/>
      <c r="B83" s="1342"/>
      <c r="C83" s="2713"/>
      <c r="D83" s="2714"/>
      <c r="E83" s="2715"/>
      <c r="F83" s="2707"/>
      <c r="G83" s="2709"/>
      <c r="H83" s="919"/>
    </row>
    <row r="84" spans="1:8" ht="15" customHeight="1" x14ac:dyDescent="0.3">
      <c r="A84" s="912"/>
      <c r="B84" s="1339"/>
      <c r="C84" s="928"/>
      <c r="D84" s="929"/>
      <c r="E84" s="929"/>
      <c r="F84" s="930"/>
      <c r="G84" s="930"/>
      <c r="H84" s="919"/>
    </row>
    <row r="85" spans="1:8" ht="30" customHeight="1" x14ac:dyDescent="0.3">
      <c r="A85" s="912"/>
      <c r="B85" s="1344"/>
      <c r="C85" s="2716" t="s">
        <v>1263</v>
      </c>
      <c r="D85" s="2716"/>
      <c r="E85" s="1356"/>
      <c r="F85" s="1357" t="s">
        <v>1202</v>
      </c>
      <c r="G85" s="1357" t="s">
        <v>1203</v>
      </c>
      <c r="H85" s="919"/>
    </row>
    <row r="86" spans="1:8" ht="15" customHeight="1" x14ac:dyDescent="0.3">
      <c r="A86" s="912"/>
      <c r="B86" s="1342" t="s">
        <v>25</v>
      </c>
      <c r="C86" s="925" t="s">
        <v>1264</v>
      </c>
      <c r="D86" s="926"/>
      <c r="E86" s="925"/>
      <c r="F86" s="882"/>
      <c r="G86" s="882"/>
      <c r="H86" s="919"/>
    </row>
    <row r="87" spans="1:8" ht="15" customHeight="1" x14ac:dyDescent="0.3">
      <c r="A87" s="912"/>
      <c r="B87" s="1342"/>
      <c r="C87" s="1360" t="s">
        <v>1204</v>
      </c>
      <c r="D87" s="629"/>
      <c r="E87" s="1359"/>
      <c r="F87" s="927"/>
      <c r="G87" s="927"/>
      <c r="H87" s="919"/>
    </row>
    <row r="88" spans="1:8" ht="15" customHeight="1" x14ac:dyDescent="0.3">
      <c r="A88" s="912"/>
      <c r="B88" s="1342"/>
      <c r="C88" s="1360" t="s">
        <v>1205</v>
      </c>
      <c r="D88" s="629"/>
      <c r="E88" s="1359"/>
      <c r="F88" s="927"/>
      <c r="G88" s="927"/>
      <c r="H88" s="919"/>
    </row>
    <row r="89" spans="1:8" ht="15" customHeight="1" x14ac:dyDescent="0.3">
      <c r="A89" s="912"/>
      <c r="B89" s="1342"/>
      <c r="C89" s="1360" t="s">
        <v>1206</v>
      </c>
      <c r="D89" s="629"/>
      <c r="E89" s="1359"/>
      <c r="F89" s="927"/>
      <c r="G89" s="927"/>
      <c r="H89" s="919"/>
    </row>
    <row r="90" spans="1:8" ht="15" customHeight="1" x14ac:dyDescent="0.3">
      <c r="A90" s="912"/>
      <c r="B90" s="1342"/>
      <c r="C90" s="1360" t="s">
        <v>1207</v>
      </c>
      <c r="D90" s="629"/>
      <c r="E90" s="1359"/>
      <c r="F90" s="927"/>
      <c r="G90" s="927"/>
      <c r="H90" s="919"/>
    </row>
    <row r="91" spans="1:8" ht="15" customHeight="1" x14ac:dyDescent="0.3">
      <c r="A91" s="912"/>
      <c r="B91" s="1342"/>
      <c r="C91" s="1360" t="s">
        <v>1208</v>
      </c>
      <c r="D91" s="629"/>
      <c r="E91" s="1359"/>
      <c r="F91" s="927"/>
      <c r="G91" s="927"/>
      <c r="H91" s="919"/>
    </row>
    <row r="92" spans="1:8" ht="15" customHeight="1" x14ac:dyDescent="0.3">
      <c r="A92" s="912"/>
      <c r="B92" s="1342"/>
      <c r="C92" s="1360" t="s">
        <v>1209</v>
      </c>
      <c r="D92" s="629"/>
      <c r="E92" s="1359"/>
      <c r="F92" s="927"/>
      <c r="G92" s="927"/>
      <c r="H92" s="919"/>
    </row>
    <row r="93" spans="1:8" ht="15" customHeight="1" x14ac:dyDescent="0.3">
      <c r="A93" s="912"/>
      <c r="B93" s="1342"/>
      <c r="C93" s="1360" t="s">
        <v>1210</v>
      </c>
      <c r="D93" s="629"/>
      <c r="E93" s="1359"/>
      <c r="F93" s="927"/>
      <c r="G93" s="927"/>
      <c r="H93" s="919"/>
    </row>
    <row r="94" spans="1:8" ht="15" customHeight="1" x14ac:dyDescent="0.3">
      <c r="A94" s="912"/>
      <c r="B94" s="1342"/>
      <c r="C94" s="1360" t="s">
        <v>1211</v>
      </c>
      <c r="D94" s="629"/>
      <c r="E94" s="1359"/>
      <c r="F94" s="927"/>
      <c r="G94" s="927"/>
      <c r="H94" s="919"/>
    </row>
    <row r="95" spans="1:8" ht="15" customHeight="1" x14ac:dyDescent="0.3">
      <c r="A95" s="912"/>
      <c r="B95" s="1342"/>
      <c r="C95" s="1360" t="s">
        <v>1212</v>
      </c>
      <c r="D95" s="629"/>
      <c r="E95" s="1359"/>
      <c r="F95" s="927"/>
      <c r="G95" s="927"/>
      <c r="H95" s="919"/>
    </row>
    <row r="96" spans="1:8" ht="15" customHeight="1" x14ac:dyDescent="0.3">
      <c r="A96" s="912"/>
      <c r="B96" s="1342"/>
      <c r="C96" s="1360" t="s">
        <v>1213</v>
      </c>
      <c r="D96" s="629"/>
      <c r="E96" s="1359"/>
      <c r="F96" s="927"/>
      <c r="G96" s="927"/>
      <c r="H96" s="919"/>
    </row>
    <row r="97" spans="1:8" ht="15" customHeight="1" x14ac:dyDescent="0.3">
      <c r="A97" s="912"/>
      <c r="B97" s="1342"/>
      <c r="C97" s="1360" t="s">
        <v>1214</v>
      </c>
      <c r="D97" s="629"/>
      <c r="E97" s="1359"/>
      <c r="F97" s="927"/>
      <c r="G97" s="927"/>
      <c r="H97" s="919"/>
    </row>
    <row r="98" spans="1:8" ht="15" customHeight="1" x14ac:dyDescent="0.3">
      <c r="A98" s="912"/>
      <c r="B98" s="1342"/>
      <c r="C98" s="2701" t="s">
        <v>1265</v>
      </c>
      <c r="D98" s="2701"/>
      <c r="E98" s="2702"/>
      <c r="F98" s="2705">
        <f>SUM(F87:F97)</f>
        <v>0</v>
      </c>
      <c r="G98" s="2705">
        <f>SUM(G87:G97)</f>
        <v>0</v>
      </c>
      <c r="H98" s="919"/>
    </row>
    <row r="99" spans="1:8" ht="15" customHeight="1" x14ac:dyDescent="0.3">
      <c r="A99" s="912"/>
      <c r="B99" s="1345"/>
      <c r="C99" s="2703"/>
      <c r="D99" s="2703"/>
      <c r="E99" s="2704"/>
      <c r="F99" s="2706"/>
      <c r="G99" s="2706"/>
      <c r="H99" s="919"/>
    </row>
    <row r="100" spans="1:8" ht="15" customHeight="1" thickBot="1" x14ac:dyDescent="0.35">
      <c r="A100" s="913"/>
      <c r="B100" s="606"/>
      <c r="C100" s="606"/>
      <c r="D100" s="606"/>
      <c r="E100" s="606"/>
      <c r="F100" s="606"/>
      <c r="G100" s="606"/>
      <c r="H100" s="914"/>
    </row>
  </sheetData>
  <sheetProtection algorithmName="SHA-512" hashValue="aY8RY0ilFI422Vc7kIRvmV8xulOEXD+W9Z6IF8Wtgb6k6BoQWpvSZUTOqie0cJhRfIHK/EHM6FioYoU9OR6QjQ==" saltValue="fWbUOBYq0kAd9lQxSSCryw==" spinCount="100000" sheet="1" objects="1" scenarios="1" selectLockedCells="1"/>
  <mergeCells count="27">
    <mergeCell ref="B2:G4"/>
    <mergeCell ref="F21:F22"/>
    <mergeCell ref="G21:G22"/>
    <mergeCell ref="F7:F8"/>
    <mergeCell ref="G7:G8"/>
    <mergeCell ref="C21:E22"/>
    <mergeCell ref="C7:C8"/>
    <mergeCell ref="F36:F37"/>
    <mergeCell ref="G36:G37"/>
    <mergeCell ref="F51:F52"/>
    <mergeCell ref="G51:G52"/>
    <mergeCell ref="C36:E37"/>
    <mergeCell ref="C51:E52"/>
    <mergeCell ref="C66:E67"/>
    <mergeCell ref="F66:F67"/>
    <mergeCell ref="G66:G67"/>
    <mergeCell ref="B69:B70"/>
    <mergeCell ref="C69:E70"/>
    <mergeCell ref="F69:F70"/>
    <mergeCell ref="G69:G70"/>
    <mergeCell ref="C98:E99"/>
    <mergeCell ref="F98:F99"/>
    <mergeCell ref="G98:G99"/>
    <mergeCell ref="F82:F83"/>
    <mergeCell ref="G82:G83"/>
    <mergeCell ref="C82:E83"/>
    <mergeCell ref="C85:D85"/>
  </mergeCells>
  <pageMargins left="0.7" right="0.7" top="1" bottom="0.75" header="0.3" footer="0.3"/>
  <pageSetup scale="87" fitToHeight="0"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pageSetUpPr fitToPage="1"/>
  </sheetPr>
  <dimension ref="A1:I59"/>
  <sheetViews>
    <sheetView workbookViewId="0">
      <selection activeCell="F10" sqref="F10"/>
    </sheetView>
  </sheetViews>
  <sheetFormatPr defaultRowHeight="14.4" x14ac:dyDescent="0.3"/>
  <cols>
    <col min="1" max="1" width="2.6640625" customWidth="1"/>
    <col min="2" max="2" width="4.6640625" customWidth="1"/>
    <col min="3" max="5" width="15.6640625" customWidth="1"/>
    <col min="6" max="8" width="12.6640625" customWidth="1"/>
    <col min="9" max="9" width="2.6640625" customWidth="1"/>
  </cols>
  <sheetData>
    <row r="1" spans="1:9" ht="15" x14ac:dyDescent="0.25">
      <c r="A1" s="316"/>
      <c r="B1" s="317"/>
      <c r="C1" s="317"/>
      <c r="D1" s="317"/>
      <c r="E1" s="317"/>
      <c r="F1" s="317"/>
      <c r="G1" s="317"/>
      <c r="H1" s="317"/>
      <c r="I1" s="318"/>
    </row>
    <row r="2" spans="1:9" ht="15" customHeight="1" x14ac:dyDescent="0.3">
      <c r="A2" s="319"/>
      <c r="B2" s="2193" t="s">
        <v>1375</v>
      </c>
      <c r="C2" s="2193"/>
      <c r="D2" s="2193"/>
      <c r="E2" s="2193"/>
      <c r="F2" s="2193"/>
      <c r="G2" s="2193"/>
      <c r="H2" s="2193"/>
      <c r="I2" s="322"/>
    </row>
    <row r="3" spans="1:9" ht="15" customHeight="1" x14ac:dyDescent="0.3">
      <c r="A3" s="319"/>
      <c r="B3" s="2193"/>
      <c r="C3" s="2193"/>
      <c r="D3" s="2193"/>
      <c r="E3" s="2193"/>
      <c r="F3" s="2193"/>
      <c r="G3" s="2193"/>
      <c r="H3" s="2193"/>
      <c r="I3" s="322"/>
    </row>
    <row r="4" spans="1:9" ht="15" x14ac:dyDescent="0.25">
      <c r="A4" s="319"/>
      <c r="B4" s="2745" t="s">
        <v>2216</v>
      </c>
      <c r="C4" s="2745"/>
      <c r="D4" s="2745"/>
      <c r="E4" s="2745"/>
      <c r="F4" s="2745"/>
      <c r="G4" s="2745"/>
      <c r="H4" s="2745"/>
      <c r="I4" s="322"/>
    </row>
    <row r="5" spans="1:9" x14ac:dyDescent="0.3">
      <c r="A5" s="319"/>
      <c r="B5" s="2153"/>
      <c r="C5" s="2153"/>
      <c r="D5" s="2153"/>
      <c r="E5" s="2153"/>
      <c r="F5" s="2153" t="s">
        <v>1376</v>
      </c>
      <c r="G5" s="2153" t="s">
        <v>1377</v>
      </c>
      <c r="H5" s="2153" t="s">
        <v>79</v>
      </c>
      <c r="I5" s="322"/>
    </row>
    <row r="6" spans="1:9" x14ac:dyDescent="0.3">
      <c r="A6" s="319"/>
      <c r="B6" s="2744"/>
      <c r="C6" s="2744"/>
      <c r="D6" s="2744"/>
      <c r="E6" s="2744"/>
      <c r="F6" s="2154"/>
      <c r="G6" s="2154"/>
      <c r="H6" s="2154"/>
      <c r="I6" s="322"/>
    </row>
    <row r="7" spans="1:9" ht="15" x14ac:dyDescent="0.25">
      <c r="A7" s="319"/>
      <c r="B7" s="1362" t="s">
        <v>20</v>
      </c>
      <c r="C7" s="614" t="s">
        <v>1378</v>
      </c>
      <c r="D7" s="551"/>
      <c r="E7" s="1378"/>
      <c r="F7" s="490"/>
      <c r="G7" s="490"/>
      <c r="H7" s="496"/>
      <c r="I7" s="322"/>
    </row>
    <row r="8" spans="1:9" ht="15" x14ac:dyDescent="0.25">
      <c r="A8" s="319"/>
      <c r="B8" s="1362"/>
      <c r="C8" s="1365" t="s">
        <v>1379</v>
      </c>
      <c r="D8" s="1366"/>
      <c r="E8" s="1367"/>
      <c r="F8" s="1368">
        <f>$F$17</f>
        <v>0</v>
      </c>
      <c r="G8" s="1369">
        <f>$G$17</f>
        <v>0</v>
      </c>
      <c r="H8" s="1369">
        <f>$H$17</f>
        <v>0</v>
      </c>
      <c r="I8" s="322"/>
    </row>
    <row r="9" spans="1:9" ht="15" x14ac:dyDescent="0.25">
      <c r="A9" s="319"/>
      <c r="B9" s="1362"/>
      <c r="C9" s="340" t="s">
        <v>1380</v>
      </c>
      <c r="D9" s="341"/>
      <c r="E9" s="342"/>
      <c r="F9" s="2739"/>
      <c r="G9" s="2739"/>
      <c r="H9" s="2740"/>
      <c r="I9" s="322"/>
    </row>
    <row r="10" spans="1:9" ht="15" x14ac:dyDescent="0.25">
      <c r="A10" s="319"/>
      <c r="B10" s="1363"/>
      <c r="C10" s="343" t="s">
        <v>1381</v>
      </c>
      <c r="D10" s="344"/>
      <c r="E10" s="345"/>
      <c r="F10" s="860"/>
      <c r="G10" s="860"/>
      <c r="H10" s="860"/>
      <c r="I10" s="322"/>
    </row>
    <row r="11" spans="1:9" ht="15" x14ac:dyDescent="0.25">
      <c r="A11" s="319"/>
      <c r="B11" s="1363"/>
      <c r="C11" s="346" t="s">
        <v>1382</v>
      </c>
      <c r="D11" s="347"/>
      <c r="E11" s="348"/>
      <c r="F11" s="860"/>
      <c r="G11" s="860"/>
      <c r="H11" s="860"/>
      <c r="I11" s="322"/>
    </row>
    <row r="12" spans="1:9" ht="15" x14ac:dyDescent="0.25">
      <c r="A12" s="319"/>
      <c r="B12" s="1363"/>
      <c r="C12" s="346" t="s">
        <v>1383</v>
      </c>
      <c r="D12" s="347"/>
      <c r="E12" s="348"/>
      <c r="F12" s="860"/>
      <c r="G12" s="860"/>
      <c r="H12" s="860"/>
      <c r="I12" s="322"/>
    </row>
    <row r="13" spans="1:9" ht="15" x14ac:dyDescent="0.25">
      <c r="A13" s="319"/>
      <c r="B13" s="1363"/>
      <c r="C13" s="346" t="s">
        <v>1384</v>
      </c>
      <c r="D13" s="347"/>
      <c r="E13" s="348"/>
      <c r="F13" s="860"/>
      <c r="G13" s="860"/>
      <c r="H13" s="860"/>
      <c r="I13" s="322"/>
    </row>
    <row r="14" spans="1:9" ht="15" x14ac:dyDescent="0.25">
      <c r="A14" s="319"/>
      <c r="B14" s="1363"/>
      <c r="C14" s="346" t="s">
        <v>1385</v>
      </c>
      <c r="D14" s="347"/>
      <c r="E14" s="348"/>
      <c r="F14" s="860"/>
      <c r="G14" s="860"/>
      <c r="H14" s="860"/>
      <c r="I14" s="322"/>
    </row>
    <row r="15" spans="1:9" ht="15" x14ac:dyDescent="0.25">
      <c r="A15" s="319"/>
      <c r="B15" s="1363"/>
      <c r="C15" s="346" t="s">
        <v>1386</v>
      </c>
      <c r="D15" s="347"/>
      <c r="E15" s="348"/>
      <c r="F15" s="860"/>
      <c r="G15" s="860"/>
      <c r="H15" s="860"/>
      <c r="I15" s="322"/>
    </row>
    <row r="16" spans="1:9" ht="15" x14ac:dyDescent="0.25">
      <c r="A16" s="319"/>
      <c r="B16" s="1363"/>
      <c r="C16" s="338" t="s">
        <v>1387</v>
      </c>
      <c r="D16" s="338"/>
      <c r="E16" s="339"/>
      <c r="F16" s="860"/>
      <c r="G16" s="860"/>
      <c r="H16" s="860"/>
      <c r="I16" s="322"/>
    </row>
    <row r="17" spans="1:9" x14ac:dyDescent="0.3">
      <c r="A17" s="319"/>
      <c r="B17" s="1363"/>
      <c r="C17" s="2737" t="s">
        <v>30</v>
      </c>
      <c r="D17" s="548"/>
      <c r="E17" s="869"/>
      <c r="F17" s="2174">
        <f>F10+F11+F12+F13+F14+F15+F16</f>
        <v>0</v>
      </c>
      <c r="G17" s="2174">
        <f>G10+G11+G12+G13+G14+G15+G16</f>
        <v>0</v>
      </c>
      <c r="H17" s="2174">
        <f>H10+H11+H12+H13+H14+H15+H16</f>
        <v>0</v>
      </c>
      <c r="I17" s="322"/>
    </row>
    <row r="18" spans="1:9" x14ac:dyDescent="0.3">
      <c r="A18" s="319"/>
      <c r="B18" s="1363"/>
      <c r="C18" s="2738"/>
      <c r="D18" s="870"/>
      <c r="E18" s="871"/>
      <c r="F18" s="2175"/>
      <c r="G18" s="2175"/>
      <c r="H18" s="2175"/>
      <c r="I18" s="322"/>
    </row>
    <row r="19" spans="1:9" ht="15" x14ac:dyDescent="0.25">
      <c r="A19" s="319"/>
      <c r="B19" s="1363"/>
      <c r="C19" s="349"/>
      <c r="D19" s="349"/>
      <c r="E19" s="349"/>
      <c r="F19" s="349"/>
      <c r="G19" s="349"/>
      <c r="H19" s="638"/>
      <c r="I19" s="322"/>
    </row>
    <row r="20" spans="1:9" ht="15" x14ac:dyDescent="0.25">
      <c r="A20" s="319"/>
      <c r="B20" s="1363"/>
      <c r="C20" s="555" t="s">
        <v>1388</v>
      </c>
      <c r="D20" s="491"/>
      <c r="E20" s="615"/>
      <c r="F20" s="1370">
        <f>F29</f>
        <v>0</v>
      </c>
      <c r="G20" s="1370">
        <f>G29</f>
        <v>0</v>
      </c>
      <c r="H20" s="1370">
        <f>H29</f>
        <v>0</v>
      </c>
      <c r="I20" s="322"/>
    </row>
    <row r="21" spans="1:9" ht="15" x14ac:dyDescent="0.25">
      <c r="A21" s="319"/>
      <c r="B21" s="1363"/>
      <c r="C21" s="341" t="s">
        <v>1380</v>
      </c>
      <c r="D21" s="341"/>
      <c r="E21" s="341"/>
      <c r="F21" s="2741"/>
      <c r="G21" s="2742"/>
      <c r="H21" s="2743"/>
      <c r="I21" s="322"/>
    </row>
    <row r="22" spans="1:9" ht="15" x14ac:dyDescent="0.25">
      <c r="A22" s="319"/>
      <c r="B22" s="1363"/>
      <c r="C22" s="346" t="s">
        <v>1381</v>
      </c>
      <c r="D22" s="347"/>
      <c r="E22" s="348"/>
      <c r="F22" s="860"/>
      <c r="G22" s="860"/>
      <c r="H22" s="860"/>
      <c r="I22" s="322"/>
    </row>
    <row r="23" spans="1:9" ht="15" x14ac:dyDescent="0.25">
      <c r="A23" s="319"/>
      <c r="B23" s="1363"/>
      <c r="C23" s="346" t="s">
        <v>1382</v>
      </c>
      <c r="D23" s="347"/>
      <c r="E23" s="348"/>
      <c r="F23" s="860"/>
      <c r="G23" s="860"/>
      <c r="H23" s="860"/>
      <c r="I23" s="322"/>
    </row>
    <row r="24" spans="1:9" x14ac:dyDescent="0.3">
      <c r="A24" s="319"/>
      <c r="B24" s="1363"/>
      <c r="C24" s="346" t="s">
        <v>1383</v>
      </c>
      <c r="D24" s="347"/>
      <c r="E24" s="348"/>
      <c r="F24" s="860"/>
      <c r="G24" s="860"/>
      <c r="H24" s="860"/>
      <c r="I24" s="322"/>
    </row>
    <row r="25" spans="1:9" x14ac:dyDescent="0.3">
      <c r="A25" s="319"/>
      <c r="B25" s="1363"/>
      <c r="C25" s="346" t="s">
        <v>1384</v>
      </c>
      <c r="D25" s="347"/>
      <c r="E25" s="348"/>
      <c r="F25" s="860"/>
      <c r="G25" s="860"/>
      <c r="H25" s="860"/>
      <c r="I25" s="322"/>
    </row>
    <row r="26" spans="1:9" x14ac:dyDescent="0.3">
      <c r="A26" s="319"/>
      <c r="B26" s="1363"/>
      <c r="C26" s="346" t="s">
        <v>1385</v>
      </c>
      <c r="D26" s="347"/>
      <c r="E26" s="348"/>
      <c r="F26" s="860"/>
      <c r="G26" s="860"/>
      <c r="H26" s="860"/>
      <c r="I26" s="322"/>
    </row>
    <row r="27" spans="1:9" x14ac:dyDescent="0.3">
      <c r="A27" s="319"/>
      <c r="B27" s="1363"/>
      <c r="C27" s="346" t="s">
        <v>1386</v>
      </c>
      <c r="D27" s="347"/>
      <c r="E27" s="348"/>
      <c r="F27" s="860"/>
      <c r="G27" s="860"/>
      <c r="H27" s="860"/>
      <c r="I27" s="322"/>
    </row>
    <row r="28" spans="1:9" x14ac:dyDescent="0.3">
      <c r="A28" s="319"/>
      <c r="B28" s="1363"/>
      <c r="C28" s="338" t="s">
        <v>1387</v>
      </c>
      <c r="D28" s="338"/>
      <c r="E28" s="339"/>
      <c r="F28" s="860"/>
      <c r="G28" s="860"/>
      <c r="H28" s="860"/>
      <c r="I28" s="322"/>
    </row>
    <row r="29" spans="1:9" x14ac:dyDescent="0.3">
      <c r="A29" s="319"/>
      <c r="B29" s="1363"/>
      <c r="C29" s="2737" t="s">
        <v>30</v>
      </c>
      <c r="D29" s="548"/>
      <c r="E29" s="869"/>
      <c r="F29" s="2174">
        <f>F22+F23+F24+F25+F26+F27+F28</f>
        <v>0</v>
      </c>
      <c r="G29" s="2174">
        <f>G22+G23+G24+G25+G26+G27+G28</f>
        <v>0</v>
      </c>
      <c r="H29" s="2174">
        <f>H22+H23+H24+H25+H26+H27+H28</f>
        <v>0</v>
      </c>
      <c r="I29" s="322"/>
    </row>
    <row r="30" spans="1:9" x14ac:dyDescent="0.3">
      <c r="A30" s="319"/>
      <c r="B30" s="1363"/>
      <c r="C30" s="2738"/>
      <c r="D30" s="870"/>
      <c r="E30" s="871"/>
      <c r="F30" s="2175"/>
      <c r="G30" s="2175"/>
      <c r="H30" s="2175"/>
      <c r="I30" s="322"/>
    </row>
    <row r="31" spans="1:9" x14ac:dyDescent="0.3">
      <c r="A31" s="319"/>
      <c r="B31" s="1363"/>
      <c r="C31" s="349"/>
      <c r="D31" s="349"/>
      <c r="E31" s="349"/>
      <c r="F31" s="349"/>
      <c r="G31" s="349"/>
      <c r="H31" s="638"/>
      <c r="I31" s="322"/>
    </row>
    <row r="32" spans="1:9" x14ac:dyDescent="0.3">
      <c r="A32" s="319"/>
      <c r="B32" s="1363" t="s">
        <v>21</v>
      </c>
      <c r="C32" s="552" t="s">
        <v>1389</v>
      </c>
      <c r="D32" s="551"/>
      <c r="E32" s="551"/>
      <c r="F32" s="490"/>
      <c r="G32" s="490"/>
      <c r="H32" s="496"/>
      <c r="I32" s="322"/>
    </row>
    <row r="33" spans="1:9" x14ac:dyDescent="0.3">
      <c r="A33" s="319"/>
      <c r="B33" s="1363"/>
      <c r="C33" s="350" t="s">
        <v>1390</v>
      </c>
      <c r="D33" s="350"/>
      <c r="E33" s="351"/>
      <c r="F33" s="860"/>
      <c r="G33" s="860"/>
      <c r="H33" s="860"/>
      <c r="I33" s="322"/>
    </row>
    <row r="34" spans="1:9" x14ac:dyDescent="0.3">
      <c r="A34" s="319"/>
      <c r="B34" s="1363"/>
      <c r="C34" s="349"/>
      <c r="D34" s="349"/>
      <c r="E34" s="349"/>
      <c r="F34" s="349"/>
      <c r="G34" s="349"/>
      <c r="H34" s="638"/>
      <c r="I34" s="322"/>
    </row>
    <row r="35" spans="1:9" x14ac:dyDescent="0.3">
      <c r="A35" s="319"/>
      <c r="B35" s="1363" t="s">
        <v>22</v>
      </c>
      <c r="C35" s="491" t="s">
        <v>1391</v>
      </c>
      <c r="D35" s="491"/>
      <c r="E35" s="615"/>
      <c r="F35" s="1376">
        <f>F36+F37</f>
        <v>0</v>
      </c>
      <c r="G35" s="1376">
        <f>G36+G37</f>
        <v>0</v>
      </c>
      <c r="H35" s="1376">
        <f>H36+H37</f>
        <v>0</v>
      </c>
      <c r="I35" s="322"/>
    </row>
    <row r="36" spans="1:9" x14ac:dyDescent="0.3">
      <c r="A36" s="319"/>
      <c r="B36" s="1363"/>
      <c r="C36" s="338" t="s">
        <v>1392</v>
      </c>
      <c r="D36" s="338"/>
      <c r="E36" s="339"/>
      <c r="F36" s="860"/>
      <c r="G36" s="860"/>
      <c r="H36" s="860"/>
      <c r="I36" s="322"/>
    </row>
    <row r="37" spans="1:9" x14ac:dyDescent="0.3">
      <c r="A37" s="319"/>
      <c r="B37" s="1363"/>
      <c r="C37" s="346" t="s">
        <v>1393</v>
      </c>
      <c r="D37" s="347"/>
      <c r="E37" s="348"/>
      <c r="F37" s="860"/>
      <c r="G37" s="860"/>
      <c r="H37" s="860"/>
      <c r="I37" s="322"/>
    </row>
    <row r="38" spans="1:9" x14ac:dyDescent="0.3">
      <c r="A38" s="319"/>
      <c r="B38" s="1363"/>
      <c r="C38" s="349"/>
      <c r="D38" s="349"/>
      <c r="E38" s="349"/>
      <c r="F38" s="349"/>
      <c r="G38" s="349"/>
      <c r="H38" s="638"/>
      <c r="I38" s="322"/>
    </row>
    <row r="39" spans="1:9" x14ac:dyDescent="0.3">
      <c r="A39" s="319"/>
      <c r="B39" s="1363" t="s">
        <v>23</v>
      </c>
      <c r="C39" s="491" t="s">
        <v>1394</v>
      </c>
      <c r="D39" s="491"/>
      <c r="E39" s="615"/>
      <c r="F39" s="1376">
        <f>F40+F41</f>
        <v>0</v>
      </c>
      <c r="G39" s="1376">
        <f>G40+G41</f>
        <v>0</v>
      </c>
      <c r="H39" s="1376">
        <f>H40+H41</f>
        <v>0</v>
      </c>
      <c r="I39" s="322"/>
    </row>
    <row r="40" spans="1:9" x14ac:dyDescent="0.3">
      <c r="A40" s="319"/>
      <c r="B40" s="1363"/>
      <c r="C40" s="338" t="s">
        <v>1392</v>
      </c>
      <c r="D40" s="338"/>
      <c r="E40" s="352"/>
      <c r="F40" s="860"/>
      <c r="G40" s="860"/>
      <c r="H40" s="860"/>
      <c r="I40" s="322"/>
    </row>
    <row r="41" spans="1:9" x14ac:dyDescent="0.3">
      <c r="A41" s="319"/>
      <c r="B41" s="1363"/>
      <c r="C41" s="346" t="s">
        <v>1393</v>
      </c>
      <c r="D41" s="347"/>
      <c r="E41" s="352"/>
      <c r="F41" s="860"/>
      <c r="G41" s="860"/>
      <c r="H41" s="860"/>
      <c r="I41" s="322"/>
    </row>
    <row r="42" spans="1:9" x14ac:dyDescent="0.3">
      <c r="A42" s="319"/>
      <c r="B42" s="1363"/>
      <c r="C42" s="349"/>
      <c r="D42" s="349"/>
      <c r="E42" s="349"/>
      <c r="F42" s="349"/>
      <c r="G42" s="349"/>
      <c r="H42" s="638"/>
      <c r="I42" s="322"/>
    </row>
    <row r="43" spans="1:9" x14ac:dyDescent="0.3">
      <c r="A43" s="319"/>
      <c r="B43" s="1363" t="s">
        <v>24</v>
      </c>
      <c r="C43" s="552" t="s">
        <v>1395</v>
      </c>
      <c r="D43" s="551"/>
      <c r="E43" s="1378"/>
      <c r="F43" s="1375"/>
      <c r="G43" s="1375"/>
      <c r="H43" s="1375"/>
      <c r="I43" s="322"/>
    </row>
    <row r="44" spans="1:9" x14ac:dyDescent="0.3">
      <c r="A44" s="319"/>
      <c r="B44" s="1363"/>
      <c r="C44" s="349"/>
      <c r="D44" s="349"/>
      <c r="E44" s="349"/>
      <c r="F44" s="349"/>
      <c r="G44" s="349"/>
      <c r="H44" s="638"/>
      <c r="I44" s="322"/>
    </row>
    <row r="45" spans="1:9" x14ac:dyDescent="0.3">
      <c r="A45" s="319"/>
      <c r="B45" s="1363" t="s">
        <v>25</v>
      </c>
      <c r="C45" s="491" t="s">
        <v>1396</v>
      </c>
      <c r="D45" s="491"/>
      <c r="E45" s="615"/>
      <c r="F45" s="1377">
        <f>F46-F47</f>
        <v>0</v>
      </c>
      <c r="G45" s="1376">
        <f>G46-G47</f>
        <v>0</v>
      </c>
      <c r="H45" s="1376">
        <f>H46-H47</f>
        <v>0</v>
      </c>
      <c r="I45" s="322"/>
    </row>
    <row r="46" spans="1:9" x14ac:dyDescent="0.3">
      <c r="A46" s="319"/>
      <c r="B46" s="1363"/>
      <c r="C46" s="338" t="s">
        <v>1850</v>
      </c>
      <c r="D46" s="338"/>
      <c r="E46" s="339"/>
      <c r="F46" s="872"/>
      <c r="G46" s="860"/>
      <c r="H46" s="860"/>
      <c r="I46" s="322"/>
    </row>
    <row r="47" spans="1:9" x14ac:dyDescent="0.3">
      <c r="A47" s="319"/>
      <c r="B47" s="1363"/>
      <c r="C47" s="338" t="s">
        <v>1397</v>
      </c>
      <c r="D47" s="338"/>
      <c r="E47" s="339"/>
      <c r="F47" s="872"/>
      <c r="G47" s="860"/>
      <c r="H47" s="860"/>
      <c r="I47" s="322"/>
    </row>
    <row r="48" spans="1:9" x14ac:dyDescent="0.3">
      <c r="A48" s="319"/>
      <c r="B48" s="1363"/>
      <c r="C48" s="349"/>
      <c r="D48" s="349"/>
      <c r="E48" s="349"/>
      <c r="F48" s="349"/>
      <c r="G48" s="349"/>
      <c r="H48" s="638"/>
      <c r="I48" s="322"/>
    </row>
    <row r="49" spans="1:9" x14ac:dyDescent="0.3">
      <c r="A49" s="319"/>
      <c r="B49" s="1363" t="s">
        <v>26</v>
      </c>
      <c r="C49" s="491" t="s">
        <v>1398</v>
      </c>
      <c r="D49" s="491"/>
      <c r="E49" s="615"/>
      <c r="F49" s="1376">
        <f>F50-F51</f>
        <v>0</v>
      </c>
      <c r="G49" s="1376">
        <f>G50-G51</f>
        <v>0</v>
      </c>
      <c r="H49" s="1376">
        <f>H50-H51</f>
        <v>0</v>
      </c>
      <c r="I49" s="322"/>
    </row>
    <row r="50" spans="1:9" x14ac:dyDescent="0.3">
      <c r="A50" s="319"/>
      <c r="B50" s="1363"/>
      <c r="C50" s="338" t="s">
        <v>1399</v>
      </c>
      <c r="D50" s="338"/>
      <c r="E50" s="339"/>
      <c r="F50" s="860"/>
      <c r="G50" s="860"/>
      <c r="H50" s="860"/>
      <c r="I50" s="322"/>
    </row>
    <row r="51" spans="1:9" x14ac:dyDescent="0.3">
      <c r="A51" s="319"/>
      <c r="B51" s="1363"/>
      <c r="C51" s="346" t="s">
        <v>1400</v>
      </c>
      <c r="D51" s="346"/>
      <c r="E51" s="353"/>
      <c r="F51" s="860"/>
      <c r="G51" s="860"/>
      <c r="H51" s="860"/>
      <c r="I51" s="322"/>
    </row>
    <row r="52" spans="1:9" x14ac:dyDescent="0.3">
      <c r="A52" s="319"/>
      <c r="B52" s="1363"/>
      <c r="C52" s="349"/>
      <c r="D52" s="349"/>
      <c r="E52" s="349"/>
      <c r="F52" s="349"/>
      <c r="G52" s="349"/>
      <c r="H52" s="638"/>
      <c r="I52" s="322"/>
    </row>
    <row r="53" spans="1:9" x14ac:dyDescent="0.3">
      <c r="A53" s="319"/>
      <c r="B53" s="1363" t="s">
        <v>27</v>
      </c>
      <c r="C53" s="491" t="s">
        <v>1401</v>
      </c>
      <c r="D53" s="491"/>
      <c r="E53" s="615"/>
      <c r="F53" s="1375"/>
      <c r="G53" s="1375"/>
      <c r="H53" s="1375"/>
      <c r="I53" s="322"/>
    </row>
    <row r="54" spans="1:9" x14ac:dyDescent="0.3">
      <c r="A54" s="319"/>
      <c r="B54" s="1363"/>
      <c r="C54" s="349"/>
      <c r="D54" s="349"/>
      <c r="E54" s="349"/>
      <c r="F54" s="349"/>
      <c r="G54" s="349"/>
      <c r="H54" s="638"/>
      <c r="I54" s="322"/>
    </row>
    <row r="55" spans="1:9" x14ac:dyDescent="0.3">
      <c r="A55" s="319"/>
      <c r="B55" s="1363" t="s">
        <v>28</v>
      </c>
      <c r="C55" s="1371" t="s">
        <v>2065</v>
      </c>
      <c r="D55" s="1372"/>
      <c r="E55" s="1373"/>
      <c r="F55" s="1373"/>
      <c r="G55" s="1373"/>
      <c r="H55" s="1374"/>
      <c r="I55" s="322"/>
    </row>
    <row r="56" spans="1:9" x14ac:dyDescent="0.3">
      <c r="A56" s="319"/>
      <c r="B56" s="1363"/>
      <c r="C56" s="338" t="s">
        <v>1402</v>
      </c>
      <c r="D56" s="338"/>
      <c r="E56" s="339"/>
      <c r="F56" s="860"/>
      <c r="G56" s="860"/>
      <c r="H56" s="860"/>
      <c r="I56" s="322"/>
    </row>
    <row r="57" spans="1:9" x14ac:dyDescent="0.3">
      <c r="A57" s="319"/>
      <c r="B57" s="1363"/>
      <c r="C57" s="338" t="s">
        <v>1403</v>
      </c>
      <c r="D57" s="338"/>
      <c r="E57" s="339"/>
      <c r="F57" s="860"/>
      <c r="G57" s="860"/>
      <c r="H57" s="860"/>
      <c r="I57" s="322"/>
    </row>
    <row r="58" spans="1:9" x14ac:dyDescent="0.3">
      <c r="A58" s="319"/>
      <c r="B58" s="1364"/>
      <c r="C58" s="338" t="s">
        <v>1404</v>
      </c>
      <c r="D58" s="338"/>
      <c r="E58" s="339"/>
      <c r="F58" s="873"/>
      <c r="G58" s="873"/>
      <c r="H58" s="873"/>
      <c r="I58" s="322"/>
    </row>
    <row r="59" spans="1:9" ht="15" thickBot="1" x14ac:dyDescent="0.35">
      <c r="A59" s="323"/>
      <c r="B59" s="354"/>
      <c r="C59" s="354"/>
      <c r="D59" s="354"/>
      <c r="E59" s="354"/>
      <c r="F59" s="354"/>
      <c r="G59" s="354"/>
      <c r="H59" s="354"/>
      <c r="I59" s="324"/>
    </row>
  </sheetData>
  <sheetProtection algorithmName="SHA-512" hashValue="Y0N7jgOb6mRNYASnevMQiTyfoglTXbFBACPRJ43UF2zkzagevWTbshLKAFAVWV02zmzh3EKow83fKPSu3mEqBQ==" saltValue="D9DUJMiDX0GBRa93qvmNqg==" spinCount="100000" sheet="1" objects="1" scenarios="1" selectLockedCells="1"/>
  <mergeCells count="16">
    <mergeCell ref="B2:H3"/>
    <mergeCell ref="H5:H6"/>
    <mergeCell ref="B5:E6"/>
    <mergeCell ref="F5:F6"/>
    <mergeCell ref="G5:G6"/>
    <mergeCell ref="B4:H4"/>
    <mergeCell ref="C29:C30"/>
    <mergeCell ref="F29:F30"/>
    <mergeCell ref="G29:G30"/>
    <mergeCell ref="H29:H30"/>
    <mergeCell ref="F9:H9"/>
    <mergeCell ref="C17:C18"/>
    <mergeCell ref="F17:F18"/>
    <mergeCell ref="G17:G18"/>
    <mergeCell ref="H17:H18"/>
    <mergeCell ref="F21:H21"/>
  </mergeCells>
  <pageMargins left="0.7" right="0.7" top="1" bottom="1" header="0.3" footer="0.3"/>
  <pageSetup paperSize="5" scale="95" fitToHeight="0"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H95"/>
  <sheetViews>
    <sheetView workbookViewId="0">
      <selection activeCell="F8" sqref="F8"/>
    </sheetView>
  </sheetViews>
  <sheetFormatPr defaultRowHeight="14.4" x14ac:dyDescent="0.3"/>
  <cols>
    <col min="1" max="1" width="2.6640625" customWidth="1"/>
    <col min="2" max="2" width="4.6640625" customWidth="1"/>
    <col min="3" max="7" width="15.6640625" customWidth="1"/>
    <col min="8" max="8" width="2.6640625" customWidth="1"/>
  </cols>
  <sheetData>
    <row r="1" spans="1:8" ht="15" customHeight="1" x14ac:dyDescent="0.25">
      <c r="A1" s="262"/>
      <c r="B1" s="263"/>
      <c r="C1" s="263"/>
      <c r="D1" s="263"/>
      <c r="E1" s="263"/>
      <c r="F1" s="263"/>
      <c r="G1" s="263"/>
      <c r="H1" s="264"/>
    </row>
    <row r="2" spans="1:8" ht="15" customHeight="1" x14ac:dyDescent="0.3">
      <c r="A2" s="265"/>
      <c r="B2" s="2746"/>
      <c r="C2" s="2746"/>
      <c r="D2" s="2747" t="s">
        <v>1290</v>
      </c>
      <c r="E2" s="2747"/>
      <c r="F2" s="2747"/>
      <c r="G2" s="266"/>
      <c r="H2" s="267"/>
    </row>
    <row r="3" spans="1:8" ht="15" customHeight="1" x14ac:dyDescent="0.3">
      <c r="A3" s="265"/>
      <c r="B3" s="2746"/>
      <c r="C3" s="2746"/>
      <c r="D3" s="2747"/>
      <c r="E3" s="2747"/>
      <c r="F3" s="2747"/>
      <c r="G3" s="266"/>
      <c r="H3" s="267"/>
    </row>
    <row r="4" spans="1:8" ht="15" customHeight="1" x14ac:dyDescent="0.25">
      <c r="A4" s="265"/>
      <c r="B4" s="266"/>
      <c r="C4" s="266"/>
      <c r="D4" s="266"/>
      <c r="E4" s="266" t="s">
        <v>2216</v>
      </c>
      <c r="F4" s="266"/>
      <c r="G4" s="266"/>
      <c r="H4" s="267"/>
    </row>
    <row r="5" spans="1:8" ht="15" customHeight="1" x14ac:dyDescent="0.3">
      <c r="A5" s="265"/>
      <c r="B5" s="1379"/>
      <c r="C5" s="2748" t="s">
        <v>1266</v>
      </c>
      <c r="D5" s="2748"/>
      <c r="E5" s="2748"/>
      <c r="F5" s="1380"/>
      <c r="G5" s="1381"/>
      <c r="H5" s="267"/>
    </row>
    <row r="6" spans="1:8" ht="15" customHeight="1" x14ac:dyDescent="0.3">
      <c r="A6" s="265"/>
      <c r="B6" s="1382"/>
      <c r="C6" s="2749"/>
      <c r="D6" s="2749"/>
      <c r="E6" s="2749"/>
      <c r="F6" s="1383"/>
      <c r="G6" s="1384"/>
      <c r="H6" s="267"/>
    </row>
    <row r="7" spans="1:8" ht="15" customHeight="1" x14ac:dyDescent="0.25">
      <c r="A7" s="265"/>
      <c r="B7" s="1385" t="s">
        <v>20</v>
      </c>
      <c r="C7" s="1225" t="s">
        <v>1267</v>
      </c>
      <c r="D7" s="1225"/>
      <c r="E7" s="1224"/>
      <c r="F7" s="878" t="s">
        <v>1268</v>
      </c>
      <c r="G7" s="879" t="s">
        <v>983</v>
      </c>
      <c r="H7" s="267"/>
    </row>
    <row r="8" spans="1:8" ht="15" customHeight="1" x14ac:dyDescent="0.25">
      <c r="A8" s="265"/>
      <c r="B8" s="1385"/>
      <c r="C8" s="268" t="s">
        <v>1269</v>
      </c>
      <c r="D8" s="269"/>
      <c r="E8" s="270"/>
      <c r="F8" s="874"/>
      <c r="G8" s="875"/>
      <c r="H8" s="267"/>
    </row>
    <row r="9" spans="1:8" ht="15" customHeight="1" x14ac:dyDescent="0.25">
      <c r="A9" s="265"/>
      <c r="B9" s="1385"/>
      <c r="C9" s="268" t="s">
        <v>1270</v>
      </c>
      <c r="D9" s="269"/>
      <c r="E9" s="270"/>
      <c r="F9" s="876"/>
      <c r="G9" s="876"/>
      <c r="H9" s="267"/>
    </row>
    <row r="10" spans="1:8" ht="15" customHeight="1" x14ac:dyDescent="0.25">
      <c r="A10" s="265"/>
      <c r="B10" s="1385"/>
      <c r="C10" s="268" t="s">
        <v>1271</v>
      </c>
      <c r="D10" s="269"/>
      <c r="E10" s="272"/>
      <c r="F10" s="876"/>
      <c r="G10" s="876"/>
      <c r="H10" s="267"/>
    </row>
    <row r="11" spans="1:8" ht="15" customHeight="1" x14ac:dyDescent="0.25">
      <c r="A11" s="265"/>
      <c r="B11" s="1385"/>
      <c r="C11" s="268" t="s">
        <v>1272</v>
      </c>
      <c r="D11" s="269"/>
      <c r="E11" s="272"/>
      <c r="F11" s="876"/>
      <c r="G11" s="876"/>
      <c r="H11" s="267"/>
    </row>
    <row r="12" spans="1:8" ht="15" customHeight="1" x14ac:dyDescent="0.25">
      <c r="A12" s="265"/>
      <c r="B12" s="1385"/>
      <c r="C12" s="268" t="s">
        <v>1273</v>
      </c>
      <c r="D12" s="269"/>
      <c r="E12" s="272"/>
      <c r="F12" s="876"/>
      <c r="G12" s="876"/>
      <c r="H12" s="267"/>
    </row>
    <row r="13" spans="1:8" ht="15" customHeight="1" x14ac:dyDescent="0.25">
      <c r="A13" s="265"/>
      <c r="B13" s="1385"/>
      <c r="C13" s="268" t="s">
        <v>1274</v>
      </c>
      <c r="D13" s="273"/>
      <c r="E13" s="272"/>
      <c r="F13" s="876"/>
      <c r="G13" s="876"/>
      <c r="H13" s="267"/>
    </row>
    <row r="14" spans="1:8" ht="15" customHeight="1" x14ac:dyDescent="0.25">
      <c r="A14" s="265"/>
      <c r="B14" s="1385"/>
      <c r="C14" s="274" t="s">
        <v>1275</v>
      </c>
      <c r="D14" s="274"/>
      <c r="E14" s="271"/>
      <c r="F14" s="877">
        <f>F8+F9+F10+F11+F12+F13</f>
        <v>0</v>
      </c>
      <c r="G14" s="877">
        <f>G8+G9+G10+G11+G12+G13</f>
        <v>0</v>
      </c>
      <c r="H14" s="267"/>
    </row>
    <row r="15" spans="1:8" ht="15" customHeight="1" x14ac:dyDescent="0.25">
      <c r="A15" s="265"/>
      <c r="B15" s="1385"/>
      <c r="C15" s="275" t="s">
        <v>1276</v>
      </c>
      <c r="D15" s="276"/>
      <c r="E15" s="276"/>
      <c r="F15" s="356"/>
      <c r="G15" s="877" t="e">
        <f>G14/F14</f>
        <v>#DIV/0!</v>
      </c>
      <c r="H15" s="267"/>
    </row>
    <row r="16" spans="1:8" ht="15" customHeight="1" x14ac:dyDescent="0.25">
      <c r="A16" s="265"/>
      <c r="B16" s="1385"/>
      <c r="C16" s="276"/>
      <c r="D16" s="276"/>
      <c r="E16" s="277"/>
      <c r="F16" s="357"/>
      <c r="G16" s="358"/>
      <c r="H16" s="267"/>
    </row>
    <row r="17" spans="1:8" ht="15" customHeight="1" x14ac:dyDescent="0.25">
      <c r="A17" s="265"/>
      <c r="B17" s="1385" t="s">
        <v>21</v>
      </c>
      <c r="C17" s="2750" t="s">
        <v>1291</v>
      </c>
      <c r="D17" s="2751"/>
      <c r="E17" s="2751"/>
      <c r="F17" s="2752"/>
      <c r="G17" s="883" t="s">
        <v>983</v>
      </c>
      <c r="H17" s="267"/>
    </row>
    <row r="18" spans="1:8" ht="15" customHeight="1" x14ac:dyDescent="0.25">
      <c r="A18" s="265"/>
      <c r="B18" s="1385"/>
      <c r="C18" s="280" t="s">
        <v>1269</v>
      </c>
      <c r="D18" s="281"/>
      <c r="E18" s="2753"/>
      <c r="F18" s="2754"/>
      <c r="G18" s="875"/>
      <c r="H18" s="267"/>
    </row>
    <row r="19" spans="1:8" ht="15" customHeight="1" x14ac:dyDescent="0.25">
      <c r="A19" s="265"/>
      <c r="B19" s="1385"/>
      <c r="C19" s="280" t="s">
        <v>1270</v>
      </c>
      <c r="D19" s="281"/>
      <c r="E19" s="2753"/>
      <c r="F19" s="2754"/>
      <c r="G19" s="876"/>
      <c r="H19" s="267"/>
    </row>
    <row r="20" spans="1:8" ht="15" customHeight="1" x14ac:dyDescent="0.25">
      <c r="A20" s="265"/>
      <c r="B20" s="1385"/>
      <c r="C20" s="282" t="s">
        <v>1271</v>
      </c>
      <c r="D20" s="282"/>
      <c r="E20" s="2753"/>
      <c r="F20" s="2754"/>
      <c r="G20" s="876"/>
      <c r="H20" s="267"/>
    </row>
    <row r="21" spans="1:8" ht="15" customHeight="1" x14ac:dyDescent="0.25">
      <c r="A21" s="265"/>
      <c r="B21" s="1385"/>
      <c r="C21" s="280" t="s">
        <v>1272</v>
      </c>
      <c r="D21" s="281"/>
      <c r="E21" s="2753"/>
      <c r="F21" s="2754"/>
      <c r="G21" s="876"/>
      <c r="H21" s="267"/>
    </row>
    <row r="22" spans="1:8" ht="15" customHeight="1" x14ac:dyDescent="0.25">
      <c r="A22" s="265"/>
      <c r="B22" s="1385"/>
      <c r="C22" s="282" t="s">
        <v>1273</v>
      </c>
      <c r="D22" s="282"/>
      <c r="E22" s="2753"/>
      <c r="F22" s="2754"/>
      <c r="G22" s="876"/>
      <c r="H22" s="267"/>
    </row>
    <row r="23" spans="1:8" ht="15" customHeight="1" x14ac:dyDescent="0.25">
      <c r="A23" s="265"/>
      <c r="B23" s="1385"/>
      <c r="C23" s="282" t="s">
        <v>1274</v>
      </c>
      <c r="D23" s="282"/>
      <c r="E23" s="2753"/>
      <c r="F23" s="2754"/>
      <c r="G23" s="876"/>
      <c r="H23" s="267"/>
    </row>
    <row r="24" spans="1:8" ht="15" customHeight="1" x14ac:dyDescent="0.3">
      <c r="A24" s="265"/>
      <c r="B24" s="1385"/>
      <c r="C24" s="283" t="s">
        <v>1277</v>
      </c>
      <c r="D24" s="276"/>
      <c r="E24" s="2755"/>
      <c r="F24" s="2756"/>
      <c r="G24" s="893">
        <f>G18+G19+G20+G21+G22+G23</f>
        <v>0</v>
      </c>
      <c r="H24" s="267"/>
    </row>
    <row r="25" spans="1:8" ht="15" customHeight="1" x14ac:dyDescent="0.3">
      <c r="A25" s="265"/>
      <c r="B25" s="1385"/>
      <c r="C25" s="276"/>
      <c r="D25" s="276"/>
      <c r="E25" s="277"/>
      <c r="F25" s="357"/>
      <c r="G25" s="358"/>
      <c r="H25" s="267"/>
    </row>
    <row r="26" spans="1:8" ht="15" customHeight="1" x14ac:dyDescent="0.3">
      <c r="A26" s="265"/>
      <c r="B26" s="1385" t="s">
        <v>22</v>
      </c>
      <c r="C26" s="1225" t="s">
        <v>1292</v>
      </c>
      <c r="D26" s="1225"/>
      <c r="E26" s="884"/>
      <c r="F26" s="885" t="s">
        <v>1278</v>
      </c>
      <c r="G26" s="883" t="s">
        <v>79</v>
      </c>
      <c r="H26" s="267"/>
    </row>
    <row r="27" spans="1:8" ht="15" customHeight="1" x14ac:dyDescent="0.3">
      <c r="A27" s="265"/>
      <c r="B27" s="1385"/>
      <c r="C27" s="282" t="s">
        <v>1279</v>
      </c>
      <c r="D27" s="282"/>
      <c r="E27" s="271"/>
      <c r="F27" s="894"/>
      <c r="G27" s="876"/>
      <c r="H27" s="267"/>
    </row>
    <row r="28" spans="1:8" ht="15" customHeight="1" x14ac:dyDescent="0.3">
      <c r="A28" s="265"/>
      <c r="B28" s="1385"/>
      <c r="C28" s="282" t="s">
        <v>1280</v>
      </c>
      <c r="D28" s="282"/>
      <c r="E28" s="271"/>
      <c r="F28" s="894"/>
      <c r="G28" s="876"/>
      <c r="H28" s="267"/>
    </row>
    <row r="29" spans="1:8" ht="15" customHeight="1" x14ac:dyDescent="0.3">
      <c r="A29" s="265"/>
      <c r="B29" s="1385"/>
      <c r="C29" s="280" t="s">
        <v>1281</v>
      </c>
      <c r="D29" s="281"/>
      <c r="E29" s="271"/>
      <c r="F29" s="894"/>
      <c r="G29" s="876"/>
      <c r="H29" s="267"/>
    </row>
    <row r="30" spans="1:8" ht="15" customHeight="1" x14ac:dyDescent="0.3">
      <c r="A30" s="265"/>
      <c r="B30" s="1385"/>
      <c r="C30" s="282" t="s">
        <v>1282</v>
      </c>
      <c r="D30" s="282"/>
      <c r="E30" s="271"/>
      <c r="F30" s="894"/>
      <c r="G30" s="876"/>
      <c r="H30" s="267"/>
    </row>
    <row r="31" spans="1:8" ht="15" customHeight="1" x14ac:dyDescent="0.3">
      <c r="A31" s="265"/>
      <c r="B31" s="1385"/>
      <c r="C31" s="284" t="s">
        <v>1283</v>
      </c>
      <c r="D31" s="284"/>
      <c r="E31" s="285"/>
      <c r="F31" s="895">
        <f>F27+F28+F29+F30</f>
        <v>0</v>
      </c>
      <c r="G31" s="895">
        <f>G27+G28+G29+G30</f>
        <v>0</v>
      </c>
      <c r="H31" s="267"/>
    </row>
    <row r="32" spans="1:8" ht="15" customHeight="1" x14ac:dyDescent="0.3">
      <c r="A32" s="265"/>
      <c r="B32" s="1385"/>
      <c r="C32" s="275" t="s">
        <v>93</v>
      </c>
      <c r="D32" s="276"/>
      <c r="E32" s="276"/>
      <c r="F32" s="356"/>
      <c r="G32" s="877">
        <f>F31+G31</f>
        <v>0</v>
      </c>
      <c r="H32" s="267"/>
    </row>
    <row r="33" spans="1:8" ht="15" customHeight="1" x14ac:dyDescent="0.3">
      <c r="A33" s="265"/>
      <c r="B33" s="1385"/>
      <c r="C33" s="276"/>
      <c r="D33" s="276"/>
      <c r="E33" s="277"/>
      <c r="F33" s="357"/>
      <c r="G33" s="358"/>
      <c r="H33" s="267"/>
    </row>
    <row r="34" spans="1:8" ht="15" customHeight="1" x14ac:dyDescent="0.3">
      <c r="A34" s="265"/>
      <c r="B34" s="1385" t="s">
        <v>23</v>
      </c>
      <c r="C34" s="1225" t="s">
        <v>1293</v>
      </c>
      <c r="D34" s="1225"/>
      <c r="E34" s="881"/>
      <c r="F34" s="882" t="s">
        <v>1268</v>
      </c>
      <c r="G34" s="883" t="s">
        <v>983</v>
      </c>
      <c r="H34" s="267"/>
    </row>
    <row r="35" spans="1:8" ht="15" customHeight="1" x14ac:dyDescent="0.3">
      <c r="A35" s="265"/>
      <c r="B35" s="1385"/>
      <c r="C35" s="280" t="s">
        <v>1269</v>
      </c>
      <c r="D35" s="281"/>
      <c r="E35" s="279"/>
      <c r="F35" s="875"/>
      <c r="G35" s="896"/>
      <c r="H35" s="267"/>
    </row>
    <row r="36" spans="1:8" ht="15" customHeight="1" x14ac:dyDescent="0.3">
      <c r="A36" s="265"/>
      <c r="B36" s="1385"/>
      <c r="C36" s="280" t="s">
        <v>1270</v>
      </c>
      <c r="D36" s="281"/>
      <c r="E36" s="279"/>
      <c r="F36" s="892"/>
      <c r="G36" s="876"/>
      <c r="H36" s="267"/>
    </row>
    <row r="37" spans="1:8" ht="15" customHeight="1" x14ac:dyDescent="0.3">
      <c r="A37" s="265"/>
      <c r="B37" s="1385"/>
      <c r="C37" s="280" t="s">
        <v>1271</v>
      </c>
      <c r="D37" s="281"/>
      <c r="E37" s="279"/>
      <c r="F37" s="892"/>
      <c r="G37" s="876"/>
      <c r="H37" s="267"/>
    </row>
    <row r="38" spans="1:8" ht="15" customHeight="1" x14ac:dyDescent="0.3">
      <c r="A38" s="265"/>
      <c r="B38" s="1385"/>
      <c r="C38" s="282" t="s">
        <v>1272</v>
      </c>
      <c r="D38" s="282"/>
      <c r="E38" s="279"/>
      <c r="F38" s="892"/>
      <c r="G38" s="876"/>
      <c r="H38" s="267"/>
    </row>
    <row r="39" spans="1:8" ht="15" customHeight="1" x14ac:dyDescent="0.3">
      <c r="A39" s="265"/>
      <c r="B39" s="1385"/>
      <c r="C39" s="280" t="s">
        <v>1273</v>
      </c>
      <c r="D39" s="281"/>
      <c r="E39" s="279"/>
      <c r="F39" s="892"/>
      <c r="G39" s="876"/>
      <c r="H39" s="267"/>
    </row>
    <row r="40" spans="1:8" ht="15" customHeight="1" x14ac:dyDescent="0.3">
      <c r="A40" s="265"/>
      <c r="B40" s="1385"/>
      <c r="C40" s="280" t="s">
        <v>1274</v>
      </c>
      <c r="D40" s="281"/>
      <c r="E40" s="279"/>
      <c r="F40" s="892"/>
      <c r="G40" s="876"/>
      <c r="H40" s="267"/>
    </row>
    <row r="41" spans="1:8" ht="15" customHeight="1" x14ac:dyDescent="0.3">
      <c r="A41" s="265"/>
      <c r="B41" s="1385"/>
      <c r="C41" s="284" t="s">
        <v>1275</v>
      </c>
      <c r="D41" s="284"/>
      <c r="E41" s="279"/>
      <c r="F41" s="893">
        <f>F35+F36+F37+F38+F39+F40</f>
        <v>0</v>
      </c>
      <c r="G41" s="877">
        <f>G35+G36+G37+G38+G39+G40</f>
        <v>0</v>
      </c>
      <c r="H41" s="267"/>
    </row>
    <row r="42" spans="1:8" ht="15" customHeight="1" x14ac:dyDescent="0.3">
      <c r="A42" s="265"/>
      <c r="B42" s="1385"/>
      <c r="C42" s="275" t="s">
        <v>1276</v>
      </c>
      <c r="D42" s="276"/>
      <c r="E42" s="276"/>
      <c r="F42" s="356"/>
      <c r="G42" s="877" t="e">
        <f>G41/F41</f>
        <v>#DIV/0!</v>
      </c>
      <c r="H42" s="267"/>
    </row>
    <row r="43" spans="1:8" ht="15" customHeight="1" x14ac:dyDescent="0.3">
      <c r="A43" s="265"/>
      <c r="B43" s="1385"/>
      <c r="C43" s="276"/>
      <c r="D43" s="276"/>
      <c r="E43" s="277"/>
      <c r="F43" s="357"/>
      <c r="G43" s="358"/>
      <c r="H43" s="267"/>
    </row>
    <row r="44" spans="1:8" ht="15" customHeight="1" x14ac:dyDescent="0.3">
      <c r="A44" s="265"/>
      <c r="B44" s="1385" t="s">
        <v>24</v>
      </c>
      <c r="C44" s="886" t="s">
        <v>1284</v>
      </c>
      <c r="D44" s="880"/>
      <c r="E44" s="881"/>
      <c r="F44" s="887"/>
      <c r="G44" s="883" t="s">
        <v>1285</v>
      </c>
      <c r="H44" s="267"/>
    </row>
    <row r="45" spans="1:8" ht="15" customHeight="1" x14ac:dyDescent="0.3">
      <c r="A45" s="265"/>
      <c r="B45" s="1385"/>
      <c r="C45" s="897" t="s">
        <v>1286</v>
      </c>
      <c r="D45" s="282"/>
      <c r="E45" s="279"/>
      <c r="F45" s="360"/>
      <c r="G45" s="898"/>
      <c r="H45" s="267"/>
    </row>
    <row r="46" spans="1:8" ht="15" customHeight="1" x14ac:dyDescent="0.3">
      <c r="A46" s="265"/>
      <c r="B46" s="1385"/>
      <c r="C46" s="286" t="s">
        <v>1287</v>
      </c>
      <c r="D46" s="282"/>
      <c r="E46" s="279"/>
      <c r="F46" s="360"/>
      <c r="G46" s="898"/>
      <c r="H46" s="267"/>
    </row>
    <row r="47" spans="1:8" ht="15" customHeight="1" x14ac:dyDescent="0.3">
      <c r="A47" s="265"/>
      <c r="B47" s="1385"/>
      <c r="C47" s="287"/>
      <c r="D47" s="287"/>
      <c r="E47" s="288"/>
      <c r="F47" s="361"/>
      <c r="G47" s="358"/>
      <c r="H47" s="267"/>
    </row>
    <row r="48" spans="1:8" ht="15" customHeight="1" x14ac:dyDescent="0.3">
      <c r="A48" s="265"/>
      <c r="B48" s="1385" t="s">
        <v>25</v>
      </c>
      <c r="C48" s="886" t="s">
        <v>1288</v>
      </c>
      <c r="D48" s="880"/>
      <c r="E48" s="881"/>
      <c r="F48" s="887"/>
      <c r="G48" s="883" t="s">
        <v>1289</v>
      </c>
      <c r="H48" s="267"/>
    </row>
    <row r="49" spans="1:8" ht="15" customHeight="1" x14ac:dyDescent="0.3">
      <c r="A49" s="265"/>
      <c r="B49" s="1385"/>
      <c r="C49" s="289" t="s">
        <v>1286</v>
      </c>
      <c r="D49" s="282"/>
      <c r="E49" s="279"/>
      <c r="F49" s="360"/>
      <c r="G49" s="898"/>
      <c r="H49" s="267"/>
    </row>
    <row r="50" spans="1:8" ht="15" customHeight="1" x14ac:dyDescent="0.3">
      <c r="A50" s="265"/>
      <c r="B50" s="1385"/>
      <c r="C50" s="289" t="s">
        <v>1287</v>
      </c>
      <c r="D50" s="282"/>
      <c r="E50" s="279"/>
      <c r="F50" s="360"/>
      <c r="G50" s="898"/>
      <c r="H50" s="267"/>
    </row>
    <row r="51" spans="1:8" ht="15" customHeight="1" x14ac:dyDescent="0.3">
      <c r="A51" s="265"/>
      <c r="B51" s="1385"/>
      <c r="C51" s="279"/>
      <c r="D51" s="279"/>
      <c r="E51" s="279"/>
      <c r="F51" s="362"/>
      <c r="G51" s="360"/>
      <c r="H51" s="267"/>
    </row>
    <row r="52" spans="1:8" ht="15" customHeight="1" x14ac:dyDescent="0.3">
      <c r="A52" s="265"/>
      <c r="B52" s="1382"/>
      <c r="C52" s="2748" t="s">
        <v>1294</v>
      </c>
      <c r="D52" s="2748"/>
      <c r="E52" s="2748"/>
      <c r="F52" s="1387"/>
      <c r="G52" s="1388"/>
      <c r="H52" s="267"/>
    </row>
    <row r="53" spans="1:8" ht="15" customHeight="1" x14ac:dyDescent="0.3">
      <c r="A53" s="265"/>
      <c r="B53" s="1382"/>
      <c r="C53" s="2749"/>
      <c r="D53" s="2749"/>
      <c r="E53" s="2749"/>
      <c r="F53" s="1389"/>
      <c r="G53" s="1390"/>
      <c r="H53" s="267"/>
    </row>
    <row r="54" spans="1:8" ht="15" customHeight="1" x14ac:dyDescent="0.3">
      <c r="A54" s="265"/>
      <c r="B54" s="1385" t="s">
        <v>20</v>
      </c>
      <c r="C54" s="1225" t="s">
        <v>1295</v>
      </c>
      <c r="D54" s="1225"/>
      <c r="E54" s="884"/>
      <c r="F54" s="888" t="s">
        <v>1296</v>
      </c>
      <c r="G54" s="888" t="s">
        <v>983</v>
      </c>
      <c r="H54" s="267"/>
    </row>
    <row r="55" spans="1:8" ht="15" customHeight="1" x14ac:dyDescent="0.3">
      <c r="A55" s="265"/>
      <c r="B55" s="1385"/>
      <c r="C55" s="282" t="s">
        <v>1297</v>
      </c>
      <c r="D55" s="282"/>
      <c r="E55" s="271"/>
      <c r="F55" s="899"/>
      <c r="G55" s="900"/>
      <c r="H55" s="267"/>
    </row>
    <row r="56" spans="1:8" ht="15" customHeight="1" x14ac:dyDescent="0.3">
      <c r="A56" s="265"/>
      <c r="B56" s="1385"/>
      <c r="C56" s="282" t="s">
        <v>1298</v>
      </c>
      <c r="D56" s="282"/>
      <c r="E56" s="271"/>
      <c r="F56" s="900"/>
      <c r="G56" s="900"/>
      <c r="H56" s="267"/>
    </row>
    <row r="57" spans="1:8" ht="15" customHeight="1" x14ac:dyDescent="0.3">
      <c r="A57" s="265"/>
      <c r="B57" s="1385"/>
      <c r="C57" s="280" t="s">
        <v>1299</v>
      </c>
      <c r="D57" s="281"/>
      <c r="E57" s="271"/>
      <c r="F57" s="901"/>
      <c r="G57" s="901"/>
      <c r="H57" s="267"/>
    </row>
    <row r="58" spans="1:8" ht="15" customHeight="1" x14ac:dyDescent="0.3">
      <c r="A58" s="265"/>
      <c r="B58" s="1385"/>
      <c r="C58" s="290" t="s">
        <v>1275</v>
      </c>
      <c r="D58" s="291"/>
      <c r="E58" s="271"/>
      <c r="F58" s="877">
        <f>F55+F56+F57</f>
        <v>0</v>
      </c>
      <c r="G58" s="877">
        <f>G55+G56+G57</f>
        <v>0</v>
      </c>
      <c r="H58" s="267"/>
    </row>
    <row r="59" spans="1:8" ht="15" customHeight="1" x14ac:dyDescent="0.3">
      <c r="A59" s="265"/>
      <c r="B59" s="1385"/>
      <c r="C59" s="292" t="s">
        <v>1276</v>
      </c>
      <c r="D59" s="277"/>
      <c r="E59" s="277"/>
      <c r="F59" s="358"/>
      <c r="G59" s="902" t="e">
        <f>G58/F58</f>
        <v>#DIV/0!</v>
      </c>
      <c r="H59" s="267"/>
    </row>
    <row r="60" spans="1:8" ht="15" customHeight="1" x14ac:dyDescent="0.3">
      <c r="A60" s="265"/>
      <c r="B60" s="1385"/>
      <c r="C60" s="276"/>
      <c r="D60" s="276"/>
      <c r="E60" s="277"/>
      <c r="F60" s="357"/>
      <c r="G60" s="358"/>
      <c r="H60" s="267"/>
    </row>
    <row r="61" spans="1:8" ht="15" customHeight="1" x14ac:dyDescent="0.3">
      <c r="A61" s="265"/>
      <c r="B61" s="1385" t="s">
        <v>21</v>
      </c>
      <c r="C61" s="2757" t="s">
        <v>1300</v>
      </c>
      <c r="D61" s="2758"/>
      <c r="E61" s="2758"/>
      <c r="F61" s="2333"/>
      <c r="G61" s="888" t="s">
        <v>983</v>
      </c>
      <c r="H61" s="267"/>
    </row>
    <row r="62" spans="1:8" ht="15" customHeight="1" x14ac:dyDescent="0.3">
      <c r="A62" s="265"/>
      <c r="B62" s="1385"/>
      <c r="C62" s="282" t="s">
        <v>1297</v>
      </c>
      <c r="D62" s="282"/>
      <c r="E62" s="2753"/>
      <c r="F62" s="2754"/>
      <c r="G62" s="900"/>
      <c r="H62" s="267"/>
    </row>
    <row r="63" spans="1:8" ht="15" customHeight="1" x14ac:dyDescent="0.3">
      <c r="A63" s="265"/>
      <c r="B63" s="1385"/>
      <c r="C63" s="282" t="s">
        <v>1298</v>
      </c>
      <c r="D63" s="282"/>
      <c r="E63" s="2753"/>
      <c r="F63" s="2754"/>
      <c r="G63" s="900"/>
      <c r="H63" s="267"/>
    </row>
    <row r="64" spans="1:8" ht="15" customHeight="1" x14ac:dyDescent="0.3">
      <c r="A64" s="265"/>
      <c r="B64" s="1385"/>
      <c r="C64" s="280" t="s">
        <v>1299</v>
      </c>
      <c r="D64" s="281"/>
      <c r="E64" s="2753"/>
      <c r="F64" s="2754"/>
      <c r="G64" s="901"/>
      <c r="H64" s="267"/>
    </row>
    <row r="65" spans="1:8" ht="15" customHeight="1" x14ac:dyDescent="0.3">
      <c r="A65" s="265"/>
      <c r="B65" s="1385"/>
      <c r="C65" s="284" t="s">
        <v>1277</v>
      </c>
      <c r="D65" s="284"/>
      <c r="E65" s="2753"/>
      <c r="F65" s="2754"/>
      <c r="G65" s="893">
        <f>G62+G63+G64</f>
        <v>0</v>
      </c>
      <c r="H65" s="267"/>
    </row>
    <row r="66" spans="1:8" ht="15" customHeight="1" x14ac:dyDescent="0.3">
      <c r="A66" s="265"/>
      <c r="B66" s="1385"/>
      <c r="C66" s="276"/>
      <c r="D66" s="276"/>
      <c r="E66" s="277"/>
      <c r="F66" s="357"/>
      <c r="G66" s="358"/>
      <c r="H66" s="267"/>
    </row>
    <row r="67" spans="1:8" ht="15" customHeight="1" x14ac:dyDescent="0.3">
      <c r="A67" s="265"/>
      <c r="B67" s="1385" t="s">
        <v>22</v>
      </c>
      <c r="C67" s="1225" t="s">
        <v>1301</v>
      </c>
      <c r="D67" s="1225"/>
      <c r="E67" s="881"/>
      <c r="F67" s="889" t="s">
        <v>1278</v>
      </c>
      <c r="G67" s="882" t="s">
        <v>79</v>
      </c>
      <c r="H67" s="267"/>
    </row>
    <row r="68" spans="1:8" ht="15" customHeight="1" x14ac:dyDescent="0.3">
      <c r="A68" s="265"/>
      <c r="B68" s="1385"/>
      <c r="C68" s="282" t="s">
        <v>1302</v>
      </c>
      <c r="D68" s="282"/>
      <c r="E68" s="279"/>
      <c r="F68" s="892"/>
      <c r="G68" s="892"/>
      <c r="H68" s="267"/>
    </row>
    <row r="69" spans="1:8" ht="15" customHeight="1" x14ac:dyDescent="0.3">
      <c r="A69" s="265"/>
      <c r="B69" s="1385"/>
      <c r="C69" s="282" t="s">
        <v>1303</v>
      </c>
      <c r="D69" s="282"/>
      <c r="E69" s="279"/>
      <c r="F69" s="892"/>
      <c r="G69" s="892"/>
      <c r="H69" s="267"/>
    </row>
    <row r="70" spans="1:8" ht="15" customHeight="1" x14ac:dyDescent="0.3">
      <c r="A70" s="265"/>
      <c r="B70" s="1385"/>
      <c r="C70" s="280" t="s">
        <v>1304</v>
      </c>
      <c r="D70" s="281"/>
      <c r="E70" s="279"/>
      <c r="F70" s="892"/>
      <c r="G70" s="892"/>
      <c r="H70" s="267"/>
    </row>
    <row r="71" spans="1:8" ht="15" customHeight="1" x14ac:dyDescent="0.3">
      <c r="A71" s="265"/>
      <c r="B71" s="1385"/>
      <c r="C71" s="284" t="s">
        <v>1283</v>
      </c>
      <c r="D71" s="284"/>
      <c r="E71" s="279"/>
      <c r="F71" s="893">
        <f>F68+F69+F70</f>
        <v>0</v>
      </c>
      <c r="G71" s="893">
        <f>G68+G69+G70</f>
        <v>0</v>
      </c>
      <c r="H71" s="267"/>
    </row>
    <row r="72" spans="1:8" ht="15" customHeight="1" x14ac:dyDescent="0.3">
      <c r="A72" s="265"/>
      <c r="B72" s="1385"/>
      <c r="C72" s="283" t="s">
        <v>93</v>
      </c>
      <c r="D72" s="276"/>
      <c r="E72" s="276"/>
      <c r="F72" s="359"/>
      <c r="G72" s="893">
        <f>F71+G71</f>
        <v>0</v>
      </c>
      <c r="H72" s="267"/>
    </row>
    <row r="73" spans="1:8" ht="15" customHeight="1" x14ac:dyDescent="0.3">
      <c r="A73" s="265"/>
      <c r="B73" s="1385"/>
      <c r="C73" s="276"/>
      <c r="D73" s="276"/>
      <c r="E73" s="277"/>
      <c r="F73" s="357"/>
      <c r="G73" s="358"/>
      <c r="H73" s="267"/>
    </row>
    <row r="74" spans="1:8" ht="15" customHeight="1" x14ac:dyDescent="0.3">
      <c r="A74" s="265"/>
      <c r="B74" s="1385" t="s">
        <v>23</v>
      </c>
      <c r="C74" s="880" t="s">
        <v>1293</v>
      </c>
      <c r="D74" s="880"/>
      <c r="E74" s="881"/>
      <c r="F74" s="882" t="s">
        <v>1296</v>
      </c>
      <c r="G74" s="882" t="s">
        <v>983</v>
      </c>
      <c r="H74" s="267"/>
    </row>
    <row r="75" spans="1:8" ht="15" customHeight="1" x14ac:dyDescent="0.3">
      <c r="A75" s="265"/>
      <c r="B75" s="1385"/>
      <c r="C75" s="282" t="s">
        <v>1297</v>
      </c>
      <c r="D75" s="282"/>
      <c r="E75" s="279"/>
      <c r="F75" s="875"/>
      <c r="G75" s="875"/>
      <c r="H75" s="267"/>
    </row>
    <row r="76" spans="1:8" ht="15" customHeight="1" x14ac:dyDescent="0.3">
      <c r="A76" s="265"/>
      <c r="B76" s="1385"/>
      <c r="C76" s="282" t="s">
        <v>1298</v>
      </c>
      <c r="D76" s="282"/>
      <c r="E76" s="279"/>
      <c r="F76" s="892"/>
      <c r="G76" s="892"/>
      <c r="H76" s="267"/>
    </row>
    <row r="77" spans="1:8" ht="15" customHeight="1" x14ac:dyDescent="0.3">
      <c r="A77" s="265"/>
      <c r="B77" s="1385"/>
      <c r="C77" s="280" t="s">
        <v>1299</v>
      </c>
      <c r="D77" s="281"/>
      <c r="E77" s="279"/>
      <c r="F77" s="892"/>
      <c r="G77" s="892"/>
      <c r="H77" s="267"/>
    </row>
    <row r="78" spans="1:8" ht="15" customHeight="1" x14ac:dyDescent="0.3">
      <c r="A78" s="265"/>
      <c r="B78" s="1385"/>
      <c r="C78" s="284" t="s">
        <v>30</v>
      </c>
      <c r="D78" s="284"/>
      <c r="E78" s="279"/>
      <c r="F78" s="893">
        <f>F75+F76+F77</f>
        <v>0</v>
      </c>
      <c r="G78" s="893">
        <f>G75+G76+G77</f>
        <v>0</v>
      </c>
      <c r="H78" s="267"/>
    </row>
    <row r="79" spans="1:8" ht="15" customHeight="1" x14ac:dyDescent="0.3">
      <c r="A79" s="265"/>
      <c r="B79" s="1385"/>
      <c r="C79" s="276"/>
      <c r="D79" s="276"/>
      <c r="E79" s="277"/>
      <c r="F79" s="357"/>
      <c r="G79" s="358"/>
      <c r="H79" s="267"/>
    </row>
    <row r="80" spans="1:8" ht="15" customHeight="1" x14ac:dyDescent="0.3">
      <c r="A80" s="265"/>
      <c r="B80" s="1385" t="s">
        <v>24</v>
      </c>
      <c r="C80" s="880" t="s">
        <v>1284</v>
      </c>
      <c r="D80" s="880"/>
      <c r="E80" s="881"/>
      <c r="F80" s="890"/>
      <c r="G80" s="882" t="s">
        <v>1285</v>
      </c>
      <c r="H80" s="267"/>
    </row>
    <row r="81" spans="1:8" ht="15" customHeight="1" x14ac:dyDescent="0.3">
      <c r="A81" s="265"/>
      <c r="B81" s="1385"/>
      <c r="C81" s="282" t="s">
        <v>1297</v>
      </c>
      <c r="D81" s="282"/>
      <c r="E81" s="279"/>
      <c r="F81" s="362"/>
      <c r="G81" s="363"/>
      <c r="H81" s="267"/>
    </row>
    <row r="82" spans="1:8" ht="15" customHeight="1" x14ac:dyDescent="0.3">
      <c r="A82" s="265"/>
      <c r="B82" s="1385"/>
      <c r="C82" s="282" t="s">
        <v>1298</v>
      </c>
      <c r="D82" s="282"/>
      <c r="E82" s="279"/>
      <c r="F82" s="362"/>
      <c r="G82" s="363"/>
      <c r="H82" s="267"/>
    </row>
    <row r="83" spans="1:8" ht="15" customHeight="1" x14ac:dyDescent="0.3">
      <c r="A83" s="265"/>
      <c r="B83" s="1385"/>
      <c r="C83" s="276"/>
      <c r="D83" s="276"/>
      <c r="E83" s="277"/>
      <c r="F83" s="357"/>
      <c r="G83" s="358"/>
      <c r="H83" s="267"/>
    </row>
    <row r="84" spans="1:8" ht="15" customHeight="1" x14ac:dyDescent="0.3">
      <c r="A84" s="265"/>
      <c r="B84" s="1385" t="s">
        <v>25</v>
      </c>
      <c r="C84" s="880" t="s">
        <v>1288</v>
      </c>
      <c r="D84" s="880"/>
      <c r="E84" s="881"/>
      <c r="F84" s="890"/>
      <c r="G84" s="882" t="s">
        <v>1289</v>
      </c>
      <c r="H84" s="267"/>
    </row>
    <row r="85" spans="1:8" ht="15" customHeight="1" x14ac:dyDescent="0.3">
      <c r="A85" s="265"/>
      <c r="B85" s="1385"/>
      <c r="C85" s="282" t="s">
        <v>1297</v>
      </c>
      <c r="D85" s="282"/>
      <c r="E85" s="279"/>
      <c r="F85" s="362"/>
      <c r="G85" s="363"/>
      <c r="H85" s="267"/>
    </row>
    <row r="86" spans="1:8" ht="15" customHeight="1" x14ac:dyDescent="0.3">
      <c r="A86" s="265"/>
      <c r="B86" s="1385"/>
      <c r="C86" s="280" t="s">
        <v>1298</v>
      </c>
      <c r="D86" s="281"/>
      <c r="E86" s="279"/>
      <c r="F86" s="362"/>
      <c r="G86" s="363"/>
      <c r="H86" s="267"/>
    </row>
    <row r="87" spans="1:8" ht="15" customHeight="1" x14ac:dyDescent="0.3">
      <c r="A87" s="265"/>
      <c r="B87" s="1385"/>
      <c r="C87" s="276"/>
      <c r="D87" s="276"/>
      <c r="E87" s="277"/>
      <c r="F87" s="357"/>
      <c r="G87" s="358"/>
      <c r="H87" s="267"/>
    </row>
    <row r="88" spans="1:8" ht="15" customHeight="1" x14ac:dyDescent="0.3">
      <c r="A88" s="265"/>
      <c r="B88" s="1382"/>
      <c r="C88" s="2748" t="s">
        <v>1305</v>
      </c>
      <c r="D88" s="2748"/>
      <c r="E88" s="2748"/>
      <c r="F88" s="1387"/>
      <c r="G88" s="1388"/>
      <c r="H88" s="267"/>
    </row>
    <row r="89" spans="1:8" ht="15" customHeight="1" x14ac:dyDescent="0.3">
      <c r="A89" s="265"/>
      <c r="B89" s="1382"/>
      <c r="C89" s="2749"/>
      <c r="D89" s="2749"/>
      <c r="E89" s="2749"/>
      <c r="F89" s="1389"/>
      <c r="G89" s="1390"/>
      <c r="H89" s="267"/>
    </row>
    <row r="90" spans="1:8" ht="15" hidden="1" customHeight="1" x14ac:dyDescent="0.25">
      <c r="A90" s="265"/>
      <c r="B90" s="1385"/>
      <c r="C90" s="276"/>
      <c r="D90" s="276"/>
      <c r="E90" s="277"/>
      <c r="F90" s="357"/>
      <c r="G90" s="358"/>
      <c r="H90" s="267"/>
    </row>
    <row r="91" spans="1:8" ht="15" customHeight="1" x14ac:dyDescent="0.3">
      <c r="A91" s="265"/>
      <c r="B91" s="1385" t="s">
        <v>20</v>
      </c>
      <c r="C91" s="891" t="s">
        <v>1306</v>
      </c>
      <c r="D91" s="891"/>
      <c r="E91" s="884"/>
      <c r="F91" s="883" t="s">
        <v>1296</v>
      </c>
      <c r="G91" s="883" t="s">
        <v>983</v>
      </c>
      <c r="H91" s="267"/>
    </row>
    <row r="92" spans="1:8" ht="15" customHeight="1" x14ac:dyDescent="0.3">
      <c r="A92" s="265"/>
      <c r="B92" s="1385"/>
      <c r="C92" s="282" t="s">
        <v>1307</v>
      </c>
      <c r="D92" s="282"/>
      <c r="E92" s="271"/>
      <c r="F92" s="876"/>
      <c r="G92" s="876"/>
      <c r="H92" s="267"/>
    </row>
    <row r="93" spans="1:8" ht="15" customHeight="1" x14ac:dyDescent="0.3">
      <c r="A93" s="265"/>
      <c r="B93" s="1385"/>
      <c r="C93" s="897" t="s">
        <v>1851</v>
      </c>
      <c r="D93" s="282"/>
      <c r="E93" s="271"/>
      <c r="F93" s="876"/>
      <c r="G93" s="876"/>
      <c r="H93" s="267"/>
    </row>
    <row r="94" spans="1:8" ht="15" customHeight="1" x14ac:dyDescent="0.3">
      <c r="A94" s="265"/>
      <c r="B94" s="1386"/>
      <c r="C94" s="276"/>
      <c r="D94" s="276"/>
      <c r="E94" s="277"/>
      <c r="F94" s="277"/>
      <c r="G94" s="278"/>
      <c r="H94" s="267"/>
    </row>
    <row r="95" spans="1:8" ht="15" customHeight="1" thickBot="1" x14ac:dyDescent="0.35">
      <c r="A95" s="293"/>
      <c r="B95" s="294"/>
      <c r="C95" s="294"/>
      <c r="D95" s="294"/>
      <c r="E95" s="294"/>
      <c r="F95" s="294"/>
      <c r="G95" s="294"/>
      <c r="H95" s="295"/>
    </row>
  </sheetData>
  <sheetProtection algorithmName="SHA-512" hashValue="L4qNqjfA5przR/28R3sxkBSZOGuImZMExbe2WYimC2wV3E1jnKVOAGM0DaPQ93/W7quLiTBoTQup7eMyv0QIaA==" saltValue="UnUVEik4lTaOKtdROSkwlA==" spinCount="100000" sheet="1" objects="1" scenarios="1" selectLockedCells="1"/>
  <mergeCells count="18">
    <mergeCell ref="E63:F63"/>
    <mergeCell ref="E64:F64"/>
    <mergeCell ref="E65:F65"/>
    <mergeCell ref="C88:E89"/>
    <mergeCell ref="C5:E6"/>
    <mergeCell ref="C61:F61"/>
    <mergeCell ref="E62:F62"/>
    <mergeCell ref="B2:C3"/>
    <mergeCell ref="D2:F3"/>
    <mergeCell ref="C52:E53"/>
    <mergeCell ref="C17:F17"/>
    <mergeCell ref="E18:F18"/>
    <mergeCell ref="E19:F19"/>
    <mergeCell ref="E20:F20"/>
    <mergeCell ref="E21:F21"/>
    <mergeCell ref="E22:F22"/>
    <mergeCell ref="E23:F23"/>
    <mergeCell ref="E24:F24"/>
  </mergeCells>
  <pageMargins left="0.7" right="0.7" top="1" bottom="1" header="0.3" footer="0.3"/>
  <pageSetup paperSize="5"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pageSetUpPr fitToPage="1"/>
  </sheetPr>
  <dimension ref="A1:J102"/>
  <sheetViews>
    <sheetView showGridLines="0" workbookViewId="0">
      <selection activeCell="G64" sqref="G64"/>
    </sheetView>
  </sheetViews>
  <sheetFormatPr defaultColWidth="9.33203125" defaultRowHeight="13.2" x14ac:dyDescent="0.25"/>
  <cols>
    <col min="1" max="1" width="2.6640625" style="191" customWidth="1"/>
    <col min="2" max="2" width="4.6640625" style="191" customWidth="1"/>
    <col min="3" max="3" width="3.33203125" style="191" customWidth="1"/>
    <col min="4" max="4" width="11.6640625" style="191" customWidth="1"/>
    <col min="5" max="5" width="12.33203125" style="191" customWidth="1"/>
    <col min="6" max="6" width="44.5546875" style="191" customWidth="1"/>
    <col min="7" max="9" width="15.6640625" style="191" customWidth="1"/>
    <col min="10" max="10" width="2.6640625" style="191" customWidth="1"/>
    <col min="11" max="16384" width="9.33203125" style="191"/>
  </cols>
  <sheetData>
    <row r="1" spans="1:10" ht="15" customHeight="1" x14ac:dyDescent="0.2"/>
    <row r="2" spans="1:10" ht="15" customHeight="1" x14ac:dyDescent="0.3">
      <c r="A2" s="146"/>
      <c r="B2" s="2761" t="s">
        <v>1110</v>
      </c>
      <c r="C2" s="2761"/>
      <c r="D2" s="2761"/>
      <c r="E2" s="2761"/>
      <c r="F2" s="2761"/>
      <c r="G2" s="2761"/>
      <c r="H2" s="2761"/>
      <c r="I2" s="2761"/>
      <c r="J2" s="149"/>
    </row>
    <row r="3" spans="1:10" ht="15" customHeight="1" x14ac:dyDescent="0.3">
      <c r="A3" s="146"/>
      <c r="B3" s="2761"/>
      <c r="C3" s="2761"/>
      <c r="D3" s="2761"/>
      <c r="E3" s="2761"/>
      <c r="F3" s="2761"/>
      <c r="G3" s="2761"/>
      <c r="H3" s="2761"/>
      <c r="I3" s="2761"/>
      <c r="J3" s="149"/>
    </row>
    <row r="4" spans="1:10" ht="15" hidden="1" customHeight="1" x14ac:dyDescent="0.3">
      <c r="A4" s="146"/>
      <c r="B4" s="148"/>
      <c r="C4" s="148"/>
      <c r="D4" s="148"/>
      <c r="E4" s="148"/>
      <c r="F4" s="148"/>
      <c r="G4" s="148"/>
      <c r="H4" s="148"/>
      <c r="I4" s="148"/>
      <c r="J4" s="149"/>
    </row>
    <row r="5" spans="1:10" ht="15" hidden="1" customHeight="1" x14ac:dyDescent="0.3">
      <c r="A5" s="146"/>
      <c r="B5" s="148"/>
      <c r="C5" s="148"/>
      <c r="D5" s="148"/>
      <c r="E5" s="148"/>
      <c r="F5" s="148"/>
      <c r="G5" s="148"/>
      <c r="H5" s="148"/>
      <c r="I5" s="148"/>
      <c r="J5" s="149"/>
    </row>
    <row r="6" spans="1:10" ht="15" customHeight="1" x14ac:dyDescent="0.25">
      <c r="A6" s="150"/>
      <c r="B6" s="192"/>
      <c r="C6" s="192"/>
      <c r="D6" s="192"/>
      <c r="E6" s="192"/>
      <c r="F6" s="192"/>
      <c r="G6" s="192"/>
      <c r="H6" s="192"/>
      <c r="I6" s="193" t="s">
        <v>1111</v>
      </c>
      <c r="J6" s="151"/>
    </row>
    <row r="7" spans="1:10" ht="19.95" customHeight="1" x14ac:dyDescent="0.25">
      <c r="A7" s="150"/>
      <c r="B7" s="1391" t="s">
        <v>1112</v>
      </c>
      <c r="C7" s="1395" t="s">
        <v>1113</v>
      </c>
      <c r="D7" s="1396"/>
      <c r="E7" s="1396"/>
      <c r="F7" s="1397"/>
      <c r="G7" s="1398" t="s">
        <v>561</v>
      </c>
      <c r="H7" s="1398" t="s">
        <v>1114</v>
      </c>
      <c r="I7" s="1398" t="s">
        <v>97</v>
      </c>
      <c r="J7" s="151"/>
    </row>
    <row r="8" spans="1:10" ht="15" customHeight="1" x14ac:dyDescent="0.25">
      <c r="A8" s="150"/>
      <c r="B8" s="1392"/>
      <c r="C8" s="751" t="s">
        <v>20</v>
      </c>
      <c r="D8" s="752" t="s">
        <v>1115</v>
      </c>
      <c r="E8" s="753"/>
      <c r="F8" s="752"/>
      <c r="G8" s="764">
        <f>G9+G14</f>
        <v>0</v>
      </c>
      <c r="H8" s="764">
        <f>H9+H14</f>
        <v>0</v>
      </c>
      <c r="I8" s="764">
        <f>G8+H8</f>
        <v>0</v>
      </c>
      <c r="J8" s="151"/>
    </row>
    <row r="9" spans="1:10" ht="15" customHeight="1" x14ac:dyDescent="0.25">
      <c r="A9" s="150"/>
      <c r="B9" s="1392"/>
      <c r="C9" s="1416"/>
      <c r="D9" s="129" t="s">
        <v>817</v>
      </c>
      <c r="E9" s="1417"/>
      <c r="F9" s="1418"/>
      <c r="G9" s="1419">
        <f>SUM(G10:G13)</f>
        <v>0</v>
      </c>
      <c r="H9" s="1419">
        <f>SUM(H10:H13)</f>
        <v>0</v>
      </c>
      <c r="I9" s="1423">
        <f t="shared" ref="I9:I31" si="0">G9+H9</f>
        <v>0</v>
      </c>
      <c r="J9" s="151"/>
    </row>
    <row r="10" spans="1:10" ht="15" customHeight="1" x14ac:dyDescent="0.25">
      <c r="A10" s="150"/>
      <c r="B10" s="1392"/>
      <c r="C10" s="749"/>
      <c r="D10" s="196" t="s">
        <v>1805</v>
      </c>
      <c r="E10" s="194"/>
      <c r="F10" s="195"/>
      <c r="G10" s="1438"/>
      <c r="H10" s="1438"/>
      <c r="I10" s="1437">
        <f t="shared" si="0"/>
        <v>0</v>
      </c>
      <c r="J10" s="151"/>
    </row>
    <row r="11" spans="1:10" ht="15" customHeight="1" x14ac:dyDescent="0.25">
      <c r="A11" s="150"/>
      <c r="B11" s="1392"/>
      <c r="C11" s="749"/>
      <c r="D11" s="196" t="s">
        <v>1804</v>
      </c>
      <c r="E11" s="194"/>
      <c r="F11" s="195"/>
      <c r="G11" s="1438"/>
      <c r="H11" s="1438"/>
      <c r="I11" s="1437">
        <f t="shared" si="0"/>
        <v>0</v>
      </c>
      <c r="J11" s="151"/>
    </row>
    <row r="12" spans="1:10" ht="15" customHeight="1" x14ac:dyDescent="0.25">
      <c r="A12" s="150"/>
      <c r="B12" s="1392"/>
      <c r="C12" s="749"/>
      <c r="D12" s="196" t="s">
        <v>1116</v>
      </c>
      <c r="E12" s="194"/>
      <c r="F12" s="195"/>
      <c r="G12" s="1438"/>
      <c r="H12" s="1438"/>
      <c r="I12" s="1437">
        <f t="shared" si="0"/>
        <v>0</v>
      </c>
      <c r="J12" s="151"/>
    </row>
    <row r="13" spans="1:10" ht="15" customHeight="1" x14ac:dyDescent="0.25">
      <c r="A13" s="150"/>
      <c r="B13" s="1392"/>
      <c r="C13" s="749"/>
      <c r="D13" s="196" t="s">
        <v>1803</v>
      </c>
      <c r="E13" s="194"/>
      <c r="F13" s="195"/>
      <c r="G13" s="1438"/>
      <c r="H13" s="1438"/>
      <c r="I13" s="1437">
        <f t="shared" si="0"/>
        <v>0</v>
      </c>
      <c r="J13" s="151"/>
    </row>
    <row r="14" spans="1:10" ht="15" customHeight="1" x14ac:dyDescent="0.25">
      <c r="A14" s="150"/>
      <c r="B14" s="1392"/>
      <c r="C14" s="1416"/>
      <c r="D14" s="129" t="s">
        <v>860</v>
      </c>
      <c r="E14" s="1417"/>
      <c r="F14" s="1418"/>
      <c r="G14" s="1419">
        <f>SUM(G15:G18)</f>
        <v>0</v>
      </c>
      <c r="H14" s="1419">
        <f>SUM(H15:H18)</f>
        <v>0</v>
      </c>
      <c r="I14" s="1423">
        <f t="shared" si="0"/>
        <v>0</v>
      </c>
      <c r="J14" s="151"/>
    </row>
    <row r="15" spans="1:10" ht="15" customHeight="1" x14ac:dyDescent="0.25">
      <c r="A15" s="150"/>
      <c r="B15" s="1392"/>
      <c r="C15" s="749"/>
      <c r="D15" s="196" t="s">
        <v>1805</v>
      </c>
      <c r="E15" s="194"/>
      <c r="F15" s="195"/>
      <c r="G15" s="1438"/>
      <c r="H15" s="1438"/>
      <c r="I15" s="1437">
        <f t="shared" si="0"/>
        <v>0</v>
      </c>
      <c r="J15" s="151"/>
    </row>
    <row r="16" spans="1:10" ht="15" customHeight="1" x14ac:dyDescent="0.25">
      <c r="A16" s="150"/>
      <c r="B16" s="1392"/>
      <c r="C16" s="202"/>
      <c r="D16" s="196" t="s">
        <v>1804</v>
      </c>
      <c r="E16" s="198"/>
      <c r="F16" s="199"/>
      <c r="G16" s="767"/>
      <c r="H16" s="767"/>
      <c r="I16" s="766">
        <f t="shared" si="0"/>
        <v>0</v>
      </c>
      <c r="J16" s="151"/>
    </row>
    <row r="17" spans="1:10" ht="15" customHeight="1" x14ac:dyDescent="0.25">
      <c r="A17" s="150"/>
      <c r="B17" s="1392"/>
      <c r="C17" s="202"/>
      <c r="D17" s="196" t="s">
        <v>1116</v>
      </c>
      <c r="E17" s="200"/>
      <c r="F17" s="201"/>
      <c r="G17" s="768"/>
      <c r="H17" s="769"/>
      <c r="I17" s="766">
        <f t="shared" si="0"/>
        <v>0</v>
      </c>
      <c r="J17" s="151"/>
    </row>
    <row r="18" spans="1:10" ht="15" customHeight="1" x14ac:dyDescent="0.25">
      <c r="A18" s="150"/>
      <c r="B18" s="1392"/>
      <c r="C18" s="202"/>
      <c r="D18" s="196" t="s">
        <v>1803</v>
      </c>
      <c r="E18" s="200"/>
      <c r="F18" s="201"/>
      <c r="G18" s="768"/>
      <c r="H18" s="768"/>
      <c r="I18" s="766">
        <f t="shared" si="0"/>
        <v>0</v>
      </c>
      <c r="J18" s="151"/>
    </row>
    <row r="19" spans="1:10" ht="15" customHeight="1" x14ac:dyDescent="0.25">
      <c r="A19" s="150"/>
      <c r="B19" s="1392"/>
      <c r="C19" s="751" t="s">
        <v>21</v>
      </c>
      <c r="D19" s="752" t="s">
        <v>1117</v>
      </c>
      <c r="E19" s="753"/>
      <c r="F19" s="752"/>
      <c r="G19" s="765">
        <f>SUM(G20:G30)</f>
        <v>0</v>
      </c>
      <c r="H19" s="765">
        <f t="shared" ref="H19:I19" si="1">SUM(H20:H30)</f>
        <v>0</v>
      </c>
      <c r="I19" s="765">
        <f t="shared" si="1"/>
        <v>0</v>
      </c>
      <c r="J19" s="151"/>
    </row>
    <row r="20" spans="1:10" ht="15" customHeight="1" x14ac:dyDescent="0.25">
      <c r="A20" s="150"/>
      <c r="B20" s="1392"/>
      <c r="C20" s="202"/>
      <c r="D20" s="129" t="s">
        <v>1118</v>
      </c>
      <c r="E20" s="129"/>
      <c r="F20" s="129"/>
      <c r="G20" s="768"/>
      <c r="H20" s="768"/>
      <c r="I20" s="1437">
        <f t="shared" si="0"/>
        <v>0</v>
      </c>
      <c r="J20" s="151"/>
    </row>
    <row r="21" spans="1:10" ht="15" customHeight="1" x14ac:dyDescent="0.25">
      <c r="A21" s="150"/>
      <c r="B21" s="1392"/>
      <c r="C21" s="202"/>
      <c r="D21" s="129" t="s">
        <v>1119</v>
      </c>
      <c r="E21" s="129"/>
      <c r="F21" s="129"/>
      <c r="G21" s="768"/>
      <c r="H21" s="768"/>
      <c r="I21" s="1437">
        <f t="shared" si="0"/>
        <v>0</v>
      </c>
      <c r="J21" s="151"/>
    </row>
    <row r="22" spans="1:10" ht="15" customHeight="1" x14ac:dyDescent="0.25">
      <c r="A22" s="150"/>
      <c r="B22" s="1392"/>
      <c r="C22" s="202"/>
      <c r="D22" s="129" t="s">
        <v>1120</v>
      </c>
      <c r="E22" s="129"/>
      <c r="F22" s="129"/>
      <c r="G22" s="768"/>
      <c r="H22" s="770"/>
      <c r="I22" s="1437">
        <f t="shared" si="0"/>
        <v>0</v>
      </c>
      <c r="J22" s="151"/>
    </row>
    <row r="23" spans="1:10" ht="15" customHeight="1" x14ac:dyDescent="0.25">
      <c r="A23" s="150"/>
      <c r="B23" s="1392"/>
      <c r="C23" s="202"/>
      <c r="D23" s="129" t="s">
        <v>1121</v>
      </c>
      <c r="E23" s="129"/>
      <c r="F23" s="129"/>
      <c r="G23" s="768"/>
      <c r="H23" s="770"/>
      <c r="I23" s="1437">
        <f t="shared" si="0"/>
        <v>0</v>
      </c>
      <c r="J23" s="151"/>
    </row>
    <row r="24" spans="1:10" ht="15" customHeight="1" x14ac:dyDescent="0.25">
      <c r="A24" s="150"/>
      <c r="B24" s="1392"/>
      <c r="C24" s="202"/>
      <c r="D24" s="129" t="s">
        <v>1122</v>
      </c>
      <c r="E24" s="129"/>
      <c r="F24" s="129"/>
      <c r="G24" s="768"/>
      <c r="H24" s="770"/>
      <c r="I24" s="1437">
        <f t="shared" si="0"/>
        <v>0</v>
      </c>
      <c r="J24" s="151"/>
    </row>
    <row r="25" spans="1:10" ht="15" customHeight="1" x14ac:dyDescent="0.25">
      <c r="A25" s="150"/>
      <c r="B25" s="1392"/>
      <c r="C25" s="202"/>
      <c r="D25" s="129" t="s">
        <v>2552</v>
      </c>
      <c r="E25" s="129"/>
      <c r="F25" s="2080"/>
      <c r="G25" s="768"/>
      <c r="H25" s="768"/>
      <c r="I25" s="1437">
        <f t="shared" si="0"/>
        <v>0</v>
      </c>
      <c r="J25" s="151"/>
    </row>
    <row r="26" spans="1:10" ht="15" customHeight="1" x14ac:dyDescent="0.25">
      <c r="A26" s="150"/>
      <c r="B26" s="1392"/>
      <c r="C26" s="2079"/>
      <c r="D26" s="128" t="s">
        <v>2542</v>
      </c>
      <c r="E26" s="129"/>
      <c r="F26" s="129"/>
      <c r="G26" s="768"/>
      <c r="H26" s="768"/>
      <c r="I26" s="1437">
        <f t="shared" si="0"/>
        <v>0</v>
      </c>
      <c r="J26" s="151"/>
    </row>
    <row r="27" spans="1:10" ht="15" customHeight="1" x14ac:dyDescent="0.25">
      <c r="A27" s="150"/>
      <c r="B27" s="1392"/>
      <c r="C27" s="2079"/>
      <c r="D27" s="128" t="s">
        <v>2543</v>
      </c>
      <c r="E27" s="129"/>
      <c r="F27" s="129"/>
      <c r="G27" s="768"/>
      <c r="H27" s="768"/>
      <c r="I27" s="1437">
        <f t="shared" si="0"/>
        <v>0</v>
      </c>
      <c r="J27" s="151"/>
    </row>
    <row r="28" spans="1:10" ht="15" customHeight="1" x14ac:dyDescent="0.25">
      <c r="A28" s="150"/>
      <c r="B28" s="1392"/>
      <c r="C28" s="2079"/>
      <c r="D28" s="128" t="s">
        <v>2544</v>
      </c>
      <c r="E28" s="129"/>
      <c r="F28" s="129"/>
      <c r="G28" s="768"/>
      <c r="H28" s="768"/>
      <c r="I28" s="1437">
        <f t="shared" si="0"/>
        <v>0</v>
      </c>
      <c r="J28" s="151"/>
    </row>
    <row r="29" spans="1:10" ht="15" customHeight="1" x14ac:dyDescent="0.25">
      <c r="A29" s="150"/>
      <c r="B29" s="1392"/>
      <c r="C29" s="2079"/>
      <c r="D29" s="128" t="s">
        <v>2545</v>
      </c>
      <c r="E29" s="129"/>
      <c r="F29" s="129"/>
      <c r="G29" s="768"/>
      <c r="H29" s="768"/>
      <c r="I29" s="1437">
        <f t="shared" si="0"/>
        <v>0</v>
      </c>
      <c r="J29" s="151"/>
    </row>
    <row r="30" spans="1:10" ht="15" customHeight="1" x14ac:dyDescent="0.25">
      <c r="A30" s="150"/>
      <c r="B30" s="1392"/>
      <c r="C30" s="2079"/>
      <c r="D30" s="129" t="s">
        <v>1123</v>
      </c>
      <c r="F30" s="129"/>
      <c r="G30" s="768"/>
      <c r="H30" s="768"/>
      <c r="I30" s="1437">
        <f t="shared" si="0"/>
        <v>0</v>
      </c>
      <c r="J30" s="151"/>
    </row>
    <row r="31" spans="1:10" ht="15" customHeight="1" x14ac:dyDescent="0.25">
      <c r="A31" s="150"/>
      <c r="B31" s="1392"/>
      <c r="C31" s="751"/>
      <c r="D31" s="752" t="s">
        <v>1124</v>
      </c>
      <c r="E31" s="753"/>
      <c r="F31" s="752"/>
      <c r="G31" s="765">
        <f>G8+G19</f>
        <v>0</v>
      </c>
      <c r="H31" s="765">
        <f>H8+H19</f>
        <v>0</v>
      </c>
      <c r="I31" s="765">
        <f t="shared" si="0"/>
        <v>0</v>
      </c>
      <c r="J31" s="151"/>
    </row>
    <row r="32" spans="1:10" s="204" customFormat="1" ht="15" customHeight="1" x14ac:dyDescent="0.25">
      <c r="A32" s="150"/>
      <c r="B32" s="1393"/>
      <c r="C32" s="202"/>
      <c r="D32" s="197"/>
      <c r="E32" s="197"/>
      <c r="F32" s="197"/>
      <c r="G32" s="197"/>
      <c r="H32" s="197"/>
      <c r="I32" s="203"/>
      <c r="J32" s="151"/>
    </row>
    <row r="33" spans="1:10" ht="15" customHeight="1" x14ac:dyDescent="0.25">
      <c r="A33" s="150"/>
      <c r="B33" s="1392" t="s">
        <v>1125</v>
      </c>
      <c r="C33" s="1425" t="s">
        <v>1126</v>
      </c>
      <c r="D33" s="1426"/>
      <c r="E33" s="1426"/>
      <c r="F33" s="1427"/>
      <c r="G33" s="1428" t="s">
        <v>561</v>
      </c>
      <c r="H33" s="1428" t="s">
        <v>1114</v>
      </c>
      <c r="I33" s="1428" t="s">
        <v>97</v>
      </c>
      <c r="J33" s="151"/>
    </row>
    <row r="34" spans="1:10" ht="15" customHeight="1" x14ac:dyDescent="0.25">
      <c r="A34" s="150"/>
      <c r="B34" s="1392"/>
      <c r="C34" s="754" t="s">
        <v>1127</v>
      </c>
      <c r="D34" s="755"/>
      <c r="E34" s="755"/>
      <c r="F34" s="756"/>
      <c r="G34" s="771">
        <f>G35+G40+G41+G42+G43+G39</f>
        <v>0</v>
      </c>
      <c r="H34" s="771">
        <f>H35+H40+H41+H42+H43+H39</f>
        <v>0</v>
      </c>
      <c r="I34" s="771">
        <f t="shared" ref="I34:I64" si="2">G34+H34</f>
        <v>0</v>
      </c>
      <c r="J34" s="151"/>
    </row>
    <row r="35" spans="1:10" ht="15" customHeight="1" x14ac:dyDescent="0.25">
      <c r="A35" s="150"/>
      <c r="B35" s="1392"/>
      <c r="C35" s="1420"/>
      <c r="D35" s="1421" t="s">
        <v>1128</v>
      </c>
      <c r="E35" s="1421"/>
      <c r="F35" s="1422"/>
      <c r="G35" s="1423">
        <f>G36+G37+G38</f>
        <v>0</v>
      </c>
      <c r="H35" s="1423">
        <f>H36+H37+H38</f>
        <v>0</v>
      </c>
      <c r="I35" s="1423">
        <f t="shared" si="2"/>
        <v>0</v>
      </c>
      <c r="J35" s="151"/>
    </row>
    <row r="36" spans="1:10" ht="15" customHeight="1" x14ac:dyDescent="0.25">
      <c r="A36" s="150"/>
      <c r="B36" s="1392"/>
      <c r="C36" s="205"/>
      <c r="D36" s="206" t="s">
        <v>1129</v>
      </c>
      <c r="E36" s="206"/>
      <c r="F36" s="207"/>
      <c r="G36" s="772"/>
      <c r="H36" s="768"/>
      <c r="I36" s="1437">
        <f t="shared" si="2"/>
        <v>0</v>
      </c>
      <c r="J36" s="151"/>
    </row>
    <row r="37" spans="1:10" ht="15" customHeight="1" x14ac:dyDescent="0.25">
      <c r="A37" s="150"/>
      <c r="B37" s="1392"/>
      <c r="C37" s="205"/>
      <c r="D37" s="206" t="s">
        <v>1130</v>
      </c>
      <c r="E37" s="206"/>
      <c r="F37" s="207"/>
      <c r="G37" s="772"/>
      <c r="H37" s="768"/>
      <c r="I37" s="1437">
        <f t="shared" si="2"/>
        <v>0</v>
      </c>
      <c r="J37" s="151"/>
    </row>
    <row r="38" spans="1:10" ht="15" customHeight="1" x14ac:dyDescent="0.25">
      <c r="A38" s="150"/>
      <c r="B38" s="1392"/>
      <c r="C38" s="205"/>
      <c r="D38" s="206" t="s">
        <v>1131</v>
      </c>
      <c r="E38" s="206"/>
      <c r="F38" s="207"/>
      <c r="G38" s="772"/>
      <c r="H38" s="768"/>
      <c r="I38" s="1437">
        <f t="shared" si="2"/>
        <v>0</v>
      </c>
      <c r="J38" s="151"/>
    </row>
    <row r="39" spans="1:10" ht="15" customHeight="1" x14ac:dyDescent="0.25">
      <c r="A39" s="150"/>
      <c r="B39" s="1392"/>
      <c r="C39" s="205"/>
      <c r="D39" s="206" t="s">
        <v>1806</v>
      </c>
      <c r="E39" s="206"/>
      <c r="F39" s="207"/>
      <c r="G39" s="772"/>
      <c r="H39" s="768"/>
      <c r="I39" s="1437">
        <f t="shared" si="2"/>
        <v>0</v>
      </c>
      <c r="J39" s="151"/>
    </row>
    <row r="40" spans="1:10" ht="15" customHeight="1" x14ac:dyDescent="0.25">
      <c r="A40" s="150"/>
      <c r="B40" s="1392"/>
      <c r="C40" s="210"/>
      <c r="D40" s="207" t="s">
        <v>1132</v>
      </c>
      <c r="E40" s="205"/>
      <c r="F40" s="207"/>
      <c r="G40" s="772"/>
      <c r="H40" s="770"/>
      <c r="I40" s="1437">
        <f>G40+H40</f>
        <v>0</v>
      </c>
      <c r="J40" s="151"/>
    </row>
    <row r="41" spans="1:10" ht="15" customHeight="1" x14ac:dyDescent="0.25">
      <c r="A41" s="150"/>
      <c r="B41" s="1392"/>
      <c r="C41" s="200"/>
      <c r="D41" s="207" t="s">
        <v>1133</v>
      </c>
      <c r="E41" s="207"/>
      <c r="F41" s="207"/>
      <c r="G41" s="772"/>
      <c r="H41" s="770"/>
      <c r="I41" s="1437">
        <f>G41+H41</f>
        <v>0</v>
      </c>
      <c r="J41" s="151"/>
    </row>
    <row r="42" spans="1:10" ht="15" customHeight="1" x14ac:dyDescent="0.25">
      <c r="A42" s="150"/>
      <c r="B42" s="1392"/>
      <c r="C42" s="200"/>
      <c r="D42" s="207" t="s">
        <v>1134</v>
      </c>
      <c r="E42" s="207"/>
      <c r="F42" s="207"/>
      <c r="G42" s="772"/>
      <c r="H42" s="770"/>
      <c r="I42" s="1437">
        <f>G42+H42</f>
        <v>0</v>
      </c>
      <c r="J42" s="151"/>
    </row>
    <row r="43" spans="1:10" ht="15" customHeight="1" x14ac:dyDescent="0.25">
      <c r="A43" s="150"/>
      <c r="B43" s="1392"/>
      <c r="C43" s="200"/>
      <c r="D43" s="207" t="s">
        <v>1135</v>
      </c>
      <c r="E43" s="206"/>
      <c r="F43" s="207"/>
      <c r="G43" s="772"/>
      <c r="H43" s="770"/>
      <c r="I43" s="1437">
        <f>G43+H43</f>
        <v>0</v>
      </c>
      <c r="J43" s="151"/>
    </row>
    <row r="44" spans="1:10" ht="15" customHeight="1" x14ac:dyDescent="0.25">
      <c r="A44" s="150"/>
      <c r="B44" s="1392"/>
      <c r="C44" s="751" t="s">
        <v>1136</v>
      </c>
      <c r="D44" s="757"/>
      <c r="E44" s="758"/>
      <c r="F44" s="757"/>
      <c r="G44" s="764">
        <f>G45+G46+G47+G48+G49+G50+G51+G52+G53+G54+G55</f>
        <v>0</v>
      </c>
      <c r="H44" s="764">
        <f t="shared" ref="H44" si="3">H45+H46+H47+H48+H49+H50+H51+H52+H53+H54+H55</f>
        <v>0</v>
      </c>
      <c r="I44" s="764">
        <f>I45+I46+I47+I48+I49+I50+I51+I52+I53+I54+I55</f>
        <v>0</v>
      </c>
      <c r="J44" s="151"/>
    </row>
    <row r="45" spans="1:10" ht="15" customHeight="1" x14ac:dyDescent="0.25">
      <c r="A45" s="150"/>
      <c r="B45" s="1392"/>
      <c r="C45" s="205"/>
      <c r="D45" s="206" t="s">
        <v>1137</v>
      </c>
      <c r="E45" s="206"/>
      <c r="F45" s="206"/>
      <c r="G45" s="768"/>
      <c r="H45" s="770"/>
      <c r="I45" s="1437">
        <f t="shared" si="2"/>
        <v>0</v>
      </c>
      <c r="J45" s="151"/>
    </row>
    <row r="46" spans="1:10" ht="15" customHeight="1" x14ac:dyDescent="0.25">
      <c r="A46" s="150"/>
      <c r="B46" s="1392"/>
      <c r="C46" s="205"/>
      <c r="D46" s="206" t="s">
        <v>1138</v>
      </c>
      <c r="E46" s="206"/>
      <c r="F46" s="206"/>
      <c r="G46" s="768"/>
      <c r="H46" s="770"/>
      <c r="I46" s="1437">
        <f t="shared" si="2"/>
        <v>0</v>
      </c>
      <c r="J46" s="151"/>
    </row>
    <row r="47" spans="1:10" ht="15" customHeight="1" x14ac:dyDescent="0.25">
      <c r="A47" s="150"/>
      <c r="B47" s="1392"/>
      <c r="C47" s="205"/>
      <c r="D47" s="206" t="s">
        <v>1139</v>
      </c>
      <c r="E47" s="206"/>
      <c r="F47" s="206"/>
      <c r="G47" s="768"/>
      <c r="H47" s="770"/>
      <c r="I47" s="1437">
        <f t="shared" si="2"/>
        <v>0</v>
      </c>
      <c r="J47" s="151"/>
    </row>
    <row r="48" spans="1:10" ht="15" customHeight="1" x14ac:dyDescent="0.25">
      <c r="A48" s="150"/>
      <c r="B48" s="1392"/>
      <c r="C48" s="205"/>
      <c r="D48" s="206" t="s">
        <v>1140</v>
      </c>
      <c r="E48" s="206"/>
      <c r="F48" s="206"/>
      <c r="G48" s="768"/>
      <c r="H48" s="770"/>
      <c r="I48" s="1437">
        <f t="shared" si="2"/>
        <v>0</v>
      </c>
      <c r="J48" s="151"/>
    </row>
    <row r="49" spans="1:10" ht="15" customHeight="1" x14ac:dyDescent="0.25">
      <c r="A49" s="150"/>
      <c r="B49" s="1392"/>
      <c r="C49" s="205"/>
      <c r="D49" s="206" t="s">
        <v>1141</v>
      </c>
      <c r="E49" s="206"/>
      <c r="F49" s="206"/>
      <c r="G49" s="768"/>
      <c r="H49" s="770"/>
      <c r="I49" s="1437">
        <f t="shared" si="2"/>
        <v>0</v>
      </c>
      <c r="J49" s="151"/>
    </row>
    <row r="50" spans="1:10" ht="15" customHeight="1" x14ac:dyDescent="0.25">
      <c r="A50" s="150"/>
      <c r="B50" s="1392"/>
      <c r="C50" s="205"/>
      <c r="D50" s="206" t="s">
        <v>1142</v>
      </c>
      <c r="E50" s="206"/>
      <c r="F50" s="206"/>
      <c r="G50" s="768"/>
      <c r="H50" s="770"/>
      <c r="I50" s="1437">
        <f t="shared" si="2"/>
        <v>0</v>
      </c>
      <c r="J50" s="151"/>
    </row>
    <row r="51" spans="1:10" ht="15" customHeight="1" x14ac:dyDescent="0.25">
      <c r="A51" s="150"/>
      <c r="B51" s="1392"/>
      <c r="C51" s="205"/>
      <c r="D51" s="206" t="s">
        <v>1143</v>
      </c>
      <c r="E51" s="206"/>
      <c r="F51" s="206"/>
      <c r="G51" s="768"/>
      <c r="H51" s="770"/>
      <c r="I51" s="1437">
        <f t="shared" si="2"/>
        <v>0</v>
      </c>
      <c r="J51" s="151"/>
    </row>
    <row r="52" spans="1:10" ht="15" customHeight="1" x14ac:dyDescent="0.25">
      <c r="A52" s="150"/>
      <c r="B52" s="1392"/>
      <c r="C52" s="205"/>
      <c r="D52" s="206" t="s">
        <v>1144</v>
      </c>
      <c r="E52" s="206"/>
      <c r="F52" s="206"/>
      <c r="G52" s="768"/>
      <c r="H52" s="770"/>
      <c r="I52" s="1437">
        <f t="shared" si="2"/>
        <v>0</v>
      </c>
      <c r="J52" s="151"/>
    </row>
    <row r="53" spans="1:10" ht="15" customHeight="1" x14ac:dyDescent="0.25">
      <c r="A53" s="150"/>
      <c r="B53" s="1392"/>
      <c r="C53" s="205"/>
      <c r="D53" s="129" t="s">
        <v>2551</v>
      </c>
      <c r="E53" s="209"/>
      <c r="F53" s="209"/>
      <c r="G53" s="768"/>
      <c r="H53" s="770"/>
      <c r="I53" s="1437">
        <f t="shared" si="2"/>
        <v>0</v>
      </c>
      <c r="J53" s="151"/>
    </row>
    <row r="54" spans="1:10" ht="15" customHeight="1" x14ac:dyDescent="0.25">
      <c r="A54" s="150"/>
      <c r="B54" s="1392"/>
      <c r="C54" s="205"/>
      <c r="D54" s="128" t="s">
        <v>2546</v>
      </c>
      <c r="E54" s="209"/>
      <c r="F54" s="209"/>
      <c r="G54" s="768"/>
      <c r="H54" s="770"/>
      <c r="I54" s="1437">
        <f t="shared" si="2"/>
        <v>0</v>
      </c>
      <c r="J54" s="151"/>
    </row>
    <row r="55" spans="1:10" ht="15" customHeight="1" x14ac:dyDescent="0.25">
      <c r="A55" s="150"/>
      <c r="B55" s="1392"/>
      <c r="C55" s="205"/>
      <c r="D55" s="209" t="s">
        <v>1145</v>
      </c>
      <c r="E55" s="209"/>
      <c r="F55" s="209"/>
      <c r="G55" s="768"/>
      <c r="H55" s="770"/>
      <c r="I55" s="1437">
        <f t="shared" si="2"/>
        <v>0</v>
      </c>
      <c r="J55" s="151"/>
    </row>
    <row r="56" spans="1:10" ht="15" customHeight="1" x14ac:dyDescent="0.25">
      <c r="A56" s="150"/>
      <c r="B56" s="1392"/>
      <c r="C56" s="759" t="s">
        <v>1146</v>
      </c>
      <c r="D56" s="757"/>
      <c r="E56" s="757"/>
      <c r="F56" s="757"/>
      <c r="G56" s="764">
        <f>G57+G58-G62</f>
        <v>0</v>
      </c>
      <c r="H56" s="764">
        <f>H57+H58-H62</f>
        <v>0</v>
      </c>
      <c r="I56" s="764">
        <f t="shared" si="2"/>
        <v>0</v>
      </c>
      <c r="J56" s="151"/>
    </row>
    <row r="57" spans="1:10" ht="15" customHeight="1" x14ac:dyDescent="0.25">
      <c r="A57" s="150"/>
      <c r="B57" s="1392"/>
      <c r="C57" s="205"/>
      <c r="D57" s="207" t="s">
        <v>1147</v>
      </c>
      <c r="E57" s="207"/>
      <c r="F57" s="207"/>
      <c r="G57" s="772"/>
      <c r="H57" s="770"/>
      <c r="I57" s="1437">
        <f t="shared" si="2"/>
        <v>0</v>
      </c>
      <c r="J57" s="151"/>
    </row>
    <row r="58" spans="1:10" ht="15" customHeight="1" x14ac:dyDescent="0.25">
      <c r="A58" s="150"/>
      <c r="B58" s="1392"/>
      <c r="C58" s="1424"/>
      <c r="D58" s="1422" t="s">
        <v>1148</v>
      </c>
      <c r="E58" s="1421"/>
      <c r="F58" s="1422"/>
      <c r="G58" s="1423">
        <f>G59+G60+G61</f>
        <v>0</v>
      </c>
      <c r="H58" s="1423">
        <f>H59+H60+H61</f>
        <v>0</v>
      </c>
      <c r="I58" s="1423">
        <f t="shared" si="2"/>
        <v>0</v>
      </c>
      <c r="J58" s="151"/>
    </row>
    <row r="59" spans="1:10" ht="15" customHeight="1" x14ac:dyDescent="0.25">
      <c r="A59" s="150"/>
      <c r="B59" s="1392"/>
      <c r="C59" s="210"/>
      <c r="D59" s="206" t="s">
        <v>1149</v>
      </c>
      <c r="E59" s="206"/>
      <c r="F59" s="207"/>
      <c r="G59" s="772"/>
      <c r="H59" s="770"/>
      <c r="I59" s="1437">
        <f t="shared" si="2"/>
        <v>0</v>
      </c>
      <c r="J59" s="151"/>
    </row>
    <row r="60" spans="1:10" ht="15" customHeight="1" x14ac:dyDescent="0.25">
      <c r="A60" s="150"/>
      <c r="B60" s="1392"/>
      <c r="C60" s="210"/>
      <c r="D60" s="206" t="s">
        <v>1150</v>
      </c>
      <c r="E60" s="206"/>
      <c r="F60" s="207"/>
      <c r="G60" s="772"/>
      <c r="H60" s="770"/>
      <c r="I60" s="1437">
        <f t="shared" si="2"/>
        <v>0</v>
      </c>
      <c r="J60" s="151"/>
    </row>
    <row r="61" spans="1:10" ht="15" customHeight="1" x14ac:dyDescent="0.25">
      <c r="A61" s="150"/>
      <c r="B61" s="1392"/>
      <c r="C61" s="210"/>
      <c r="D61" s="206" t="s">
        <v>1151</v>
      </c>
      <c r="E61" s="206"/>
      <c r="F61" s="207"/>
      <c r="G61" s="772"/>
      <c r="H61" s="770"/>
      <c r="I61" s="1437">
        <f t="shared" si="2"/>
        <v>0</v>
      </c>
      <c r="J61" s="151"/>
    </row>
    <row r="62" spans="1:10" ht="15" customHeight="1" x14ac:dyDescent="0.25">
      <c r="A62" s="150"/>
      <c r="B62" s="1392"/>
      <c r="C62" s="210"/>
      <c r="D62" s="206" t="s">
        <v>1152</v>
      </c>
      <c r="E62" s="206"/>
      <c r="F62" s="207"/>
      <c r="G62" s="772"/>
      <c r="H62" s="770"/>
      <c r="I62" s="1437">
        <f t="shared" si="2"/>
        <v>0</v>
      </c>
      <c r="J62" s="151"/>
    </row>
    <row r="63" spans="1:10" ht="15" customHeight="1" x14ac:dyDescent="0.25">
      <c r="A63" s="150"/>
      <c r="B63" s="1392"/>
      <c r="C63" s="751" t="s">
        <v>1807</v>
      </c>
      <c r="D63" s="757"/>
      <c r="E63" s="757"/>
      <c r="F63" s="757"/>
      <c r="G63" s="765">
        <f>G34+G44+G56</f>
        <v>0</v>
      </c>
      <c r="H63" s="765">
        <f>H34+H44+H56</f>
        <v>0</v>
      </c>
      <c r="I63" s="765">
        <f t="shared" si="2"/>
        <v>0</v>
      </c>
      <c r="J63" s="151"/>
    </row>
    <row r="64" spans="1:10" ht="15" customHeight="1" x14ac:dyDescent="0.25">
      <c r="A64" s="150"/>
      <c r="B64" s="1392"/>
      <c r="C64" s="749"/>
      <c r="D64" s="212" t="s">
        <v>2555</v>
      </c>
      <c r="E64" s="2081"/>
      <c r="F64" s="2081"/>
      <c r="G64" s="2101"/>
      <c r="H64" s="2101"/>
      <c r="I64" s="2100">
        <f t="shared" si="2"/>
        <v>0</v>
      </c>
      <c r="J64" s="151"/>
    </row>
    <row r="65" spans="1:10" s="204" customFormat="1" ht="15" customHeight="1" x14ac:dyDescent="0.25">
      <c r="A65" s="150"/>
      <c r="B65" s="1393"/>
      <c r="C65" s="202"/>
      <c r="D65" s="197"/>
      <c r="E65" s="197"/>
      <c r="F65" s="197"/>
      <c r="G65" s="197"/>
      <c r="H65" s="197"/>
      <c r="I65" s="203"/>
      <c r="J65" s="151"/>
    </row>
    <row r="66" spans="1:10" ht="15" customHeight="1" x14ac:dyDescent="0.25">
      <c r="A66" s="150"/>
      <c r="B66" s="1392" t="s">
        <v>1153</v>
      </c>
      <c r="C66" s="1429" t="s">
        <v>2068</v>
      </c>
      <c r="D66" s="1430"/>
      <c r="E66" s="1430"/>
      <c r="F66" s="1431"/>
      <c r="G66" s="1432"/>
      <c r="H66" s="192"/>
      <c r="I66" s="750"/>
      <c r="J66" s="151"/>
    </row>
    <row r="67" spans="1:10" ht="15" customHeight="1" x14ac:dyDescent="0.25">
      <c r="A67" s="150"/>
      <c r="B67" s="1392"/>
      <c r="C67" s="211" t="s">
        <v>1154</v>
      </c>
      <c r="D67" s="212"/>
      <c r="E67" s="212"/>
      <c r="F67" s="213"/>
      <c r="G67" s="774">
        <f>G31-G63</f>
        <v>0</v>
      </c>
      <c r="H67" s="2759" t="s">
        <v>1808</v>
      </c>
      <c r="I67" s="2760"/>
      <c r="J67" s="151"/>
    </row>
    <row r="68" spans="1:10" ht="15" customHeight="1" x14ac:dyDescent="0.25">
      <c r="A68" s="150"/>
      <c r="B68" s="1392"/>
      <c r="C68" s="211" t="s">
        <v>1155</v>
      </c>
      <c r="D68" s="212"/>
      <c r="E68" s="212"/>
      <c r="F68" s="213"/>
      <c r="G68" s="774">
        <f>H31-H63</f>
        <v>0</v>
      </c>
      <c r="H68" s="2759"/>
      <c r="I68" s="2760"/>
      <c r="J68" s="151"/>
    </row>
    <row r="69" spans="1:10" ht="15" customHeight="1" x14ac:dyDescent="0.25">
      <c r="A69" s="150"/>
      <c r="B69" s="1392"/>
      <c r="C69" s="211" t="s">
        <v>1156</v>
      </c>
      <c r="D69" s="212"/>
      <c r="E69" s="212"/>
      <c r="F69" s="213"/>
      <c r="G69" s="773">
        <f>I31-I63</f>
        <v>0</v>
      </c>
      <c r="H69" s="2759"/>
      <c r="I69" s="2760"/>
      <c r="J69" s="151"/>
    </row>
    <row r="70" spans="1:10" s="204" customFormat="1" ht="15" customHeight="1" x14ac:dyDescent="0.25">
      <c r="A70" s="150"/>
      <c r="B70" s="1392"/>
      <c r="C70" s="202"/>
      <c r="D70" s="197"/>
      <c r="E70" s="197"/>
      <c r="F70" s="197"/>
      <c r="G70" s="203"/>
      <c r="H70" s="192"/>
      <c r="I70" s="750"/>
      <c r="J70" s="151"/>
    </row>
    <row r="71" spans="1:10" s="204" customFormat="1" ht="15" customHeight="1" x14ac:dyDescent="0.25">
      <c r="A71" s="150"/>
      <c r="B71" s="1392" t="s">
        <v>1157</v>
      </c>
      <c r="C71" s="1429" t="s">
        <v>1158</v>
      </c>
      <c r="D71" s="1430"/>
      <c r="E71" s="1426"/>
      <c r="F71" s="1433"/>
      <c r="G71" s="1427"/>
      <c r="H71" s="192"/>
      <c r="I71" s="750"/>
      <c r="J71" s="151"/>
    </row>
    <row r="72" spans="1:10" s="204" customFormat="1" ht="15" customHeight="1" x14ac:dyDescent="0.25">
      <c r="A72" s="150"/>
      <c r="B72" s="1392"/>
      <c r="C72" s="214" t="s">
        <v>1159</v>
      </c>
      <c r="D72" s="215"/>
      <c r="E72" s="215"/>
      <c r="F72" s="203"/>
      <c r="G72" s="1439"/>
      <c r="H72" s="192"/>
      <c r="I72" s="750"/>
      <c r="J72" s="151"/>
    </row>
    <row r="73" spans="1:10" s="204" customFormat="1" ht="15" customHeight="1" x14ac:dyDescent="0.25">
      <c r="A73" s="150"/>
      <c r="B73" s="1392"/>
      <c r="C73" s="217"/>
      <c r="D73" s="215"/>
      <c r="E73" s="215"/>
      <c r="F73" s="215"/>
      <c r="G73" s="216"/>
      <c r="H73" s="192"/>
      <c r="I73" s="750"/>
      <c r="J73" s="151"/>
    </row>
    <row r="74" spans="1:10" ht="15" customHeight="1" x14ac:dyDescent="0.25">
      <c r="A74" s="150"/>
      <c r="B74" s="1392" t="s">
        <v>1160</v>
      </c>
      <c r="C74" s="1425" t="s">
        <v>1161</v>
      </c>
      <c r="D74" s="1430"/>
      <c r="E74" s="1430"/>
      <c r="F74" s="1431"/>
      <c r="G74" s="1434"/>
      <c r="H74" s="192"/>
      <c r="I74" s="750"/>
      <c r="J74" s="151"/>
    </row>
    <row r="75" spans="1:10" ht="15" customHeight="1" x14ac:dyDescent="0.25">
      <c r="A75" s="150"/>
      <c r="B75" s="1392"/>
      <c r="C75" s="760" t="s">
        <v>20</v>
      </c>
      <c r="D75" s="761" t="s">
        <v>1162</v>
      </c>
      <c r="E75" s="761"/>
      <c r="F75" s="762"/>
      <c r="G75" s="763"/>
      <c r="H75" s="192"/>
      <c r="I75" s="750"/>
      <c r="J75" s="151"/>
    </row>
    <row r="76" spans="1:10" ht="15" customHeight="1" x14ac:dyDescent="0.25">
      <c r="A76" s="150"/>
      <c r="B76" s="1392"/>
      <c r="C76" s="218"/>
      <c r="D76" s="206" t="s">
        <v>1163</v>
      </c>
      <c r="E76" s="206"/>
      <c r="F76" s="207"/>
      <c r="G76" s="772"/>
      <c r="H76" s="192"/>
      <c r="I76" s="750"/>
      <c r="J76" s="151"/>
    </row>
    <row r="77" spans="1:10" ht="15" customHeight="1" x14ac:dyDescent="0.25">
      <c r="A77" s="150"/>
      <c r="B77" s="1392"/>
      <c r="C77" s="218"/>
      <c r="D77" s="219" t="s">
        <v>1164</v>
      </c>
      <c r="E77" s="220"/>
      <c r="F77" s="221"/>
      <c r="G77" s="772"/>
      <c r="H77" s="192"/>
      <c r="I77" s="750"/>
      <c r="J77" s="151"/>
    </row>
    <row r="78" spans="1:10" ht="15" customHeight="1" x14ac:dyDescent="0.25">
      <c r="A78" s="150"/>
      <c r="B78" s="1392"/>
      <c r="C78" s="760" t="s">
        <v>21</v>
      </c>
      <c r="D78" s="753" t="s">
        <v>1165</v>
      </c>
      <c r="E78" s="753"/>
      <c r="F78" s="752"/>
      <c r="G78" s="1616"/>
      <c r="H78" s="192"/>
      <c r="I78" s="750"/>
      <c r="J78" s="151"/>
    </row>
    <row r="79" spans="1:10" ht="15" customHeight="1" x14ac:dyDescent="0.25">
      <c r="A79" s="150"/>
      <c r="B79" s="1392"/>
      <c r="C79" s="218"/>
      <c r="D79" s="206" t="s">
        <v>1166</v>
      </c>
      <c r="E79" s="206"/>
      <c r="F79" s="207"/>
      <c r="G79" s="772"/>
      <c r="H79" s="192"/>
      <c r="I79" s="750"/>
      <c r="J79" s="151"/>
    </row>
    <row r="80" spans="1:10" ht="15" customHeight="1" x14ac:dyDescent="0.25">
      <c r="A80" s="150"/>
      <c r="B80" s="1392"/>
      <c r="C80" s="218"/>
      <c r="D80" s="206" t="s">
        <v>1167</v>
      </c>
      <c r="E80" s="206"/>
      <c r="F80" s="207"/>
      <c r="G80" s="772"/>
      <c r="H80" s="192"/>
      <c r="I80" s="750"/>
      <c r="J80" s="151"/>
    </row>
    <row r="81" spans="1:10" ht="15" customHeight="1" x14ac:dyDescent="0.25">
      <c r="A81" s="150"/>
      <c r="B81" s="1392"/>
      <c r="C81" s="218"/>
      <c r="D81" s="206" t="s">
        <v>1168</v>
      </c>
      <c r="E81" s="206"/>
      <c r="F81" s="207"/>
      <c r="G81" s="772"/>
      <c r="H81" s="192"/>
      <c r="I81" s="750"/>
      <c r="J81" s="151"/>
    </row>
    <row r="82" spans="1:10" ht="15" customHeight="1" x14ac:dyDescent="0.25">
      <c r="A82" s="150"/>
      <c r="B82" s="1392"/>
      <c r="C82" s="760" t="s">
        <v>22</v>
      </c>
      <c r="D82" s="753" t="s">
        <v>1169</v>
      </c>
      <c r="E82" s="753"/>
      <c r="F82" s="752"/>
      <c r="G82" s="1613" t="s">
        <v>1170</v>
      </c>
      <c r="H82" s="1613" t="s">
        <v>1171</v>
      </c>
      <c r="I82" s="1614" t="s">
        <v>30</v>
      </c>
      <c r="J82" s="151"/>
    </row>
    <row r="83" spans="1:10" ht="15" customHeight="1" x14ac:dyDescent="0.25">
      <c r="A83" s="150"/>
      <c r="B83" s="1392"/>
      <c r="C83" s="777"/>
      <c r="D83" s="778" t="s">
        <v>1172</v>
      </c>
      <c r="E83" s="779"/>
      <c r="F83" s="780"/>
      <c r="G83" s="788">
        <f>SUM(G84:G85)</f>
        <v>0</v>
      </c>
      <c r="H83" s="788">
        <f>SUM(H84:H85)</f>
        <v>0</v>
      </c>
      <c r="I83" s="1615">
        <f>SUM(G83:H83)</f>
        <v>0</v>
      </c>
      <c r="J83" s="151"/>
    </row>
    <row r="84" spans="1:10" ht="15" customHeight="1" x14ac:dyDescent="0.25">
      <c r="A84" s="150"/>
      <c r="B84" s="1392"/>
      <c r="C84" s="218"/>
      <c r="D84" s="222" t="s">
        <v>1173</v>
      </c>
      <c r="E84" s="219"/>
      <c r="F84" s="201"/>
      <c r="G84" s="772"/>
      <c r="H84" s="772"/>
      <c r="I84" s="1436">
        <f>SUM(G84:H84)</f>
        <v>0</v>
      </c>
      <c r="J84" s="151"/>
    </row>
    <row r="85" spans="1:10" ht="15" customHeight="1" x14ac:dyDescent="0.25">
      <c r="A85" s="150"/>
      <c r="B85" s="1392"/>
      <c r="C85" s="218"/>
      <c r="D85" s="222" t="s">
        <v>1174</v>
      </c>
      <c r="E85" s="219"/>
      <c r="F85" s="201"/>
      <c r="G85" s="772"/>
      <c r="H85" s="772"/>
      <c r="I85" s="1436">
        <f>SUM(G85:H85)</f>
        <v>0</v>
      </c>
      <c r="J85" s="151"/>
    </row>
    <row r="86" spans="1:10" ht="15" customHeight="1" x14ac:dyDescent="0.25">
      <c r="A86" s="150"/>
      <c r="B86" s="1392"/>
      <c r="C86" s="781"/>
      <c r="D86" s="782" t="s">
        <v>1175</v>
      </c>
      <c r="E86" s="783"/>
      <c r="F86" s="784"/>
      <c r="G86" s="788">
        <f>SUM(G87:G88)</f>
        <v>0</v>
      </c>
      <c r="H86" s="787"/>
      <c r="I86" s="1435">
        <f>SUM(G86)</f>
        <v>0</v>
      </c>
      <c r="J86" s="151"/>
    </row>
    <row r="87" spans="1:10" ht="15" customHeight="1" x14ac:dyDescent="0.25">
      <c r="A87" s="150"/>
      <c r="B87" s="1392"/>
      <c r="C87" s="223"/>
      <c r="D87" s="222" t="s">
        <v>1173</v>
      </c>
      <c r="E87" s="222"/>
      <c r="F87" s="224"/>
      <c r="G87" s="789"/>
      <c r="H87" s="787"/>
      <c r="I87" s="1436">
        <f>SUM(G87)</f>
        <v>0</v>
      </c>
      <c r="J87" s="151"/>
    </row>
    <row r="88" spans="1:10" ht="15" customHeight="1" x14ac:dyDescent="0.25">
      <c r="A88" s="150"/>
      <c r="B88" s="1392"/>
      <c r="C88" s="223"/>
      <c r="D88" s="222" t="s">
        <v>1174</v>
      </c>
      <c r="E88" s="222"/>
      <c r="F88" s="224"/>
      <c r="G88" s="789"/>
      <c r="H88" s="787"/>
      <c r="I88" s="1436">
        <f>SUM(G88)</f>
        <v>0</v>
      </c>
      <c r="J88" s="151"/>
    </row>
    <row r="89" spans="1:10" ht="15" customHeight="1" x14ac:dyDescent="0.25">
      <c r="A89" s="150"/>
      <c r="B89" s="1392"/>
      <c r="C89" s="777"/>
      <c r="D89" s="775" t="s">
        <v>1176</v>
      </c>
      <c r="E89" s="775"/>
      <c r="F89" s="776"/>
      <c r="G89" s="790">
        <f>SUM(G90:G94)</f>
        <v>0</v>
      </c>
      <c r="H89" s="790">
        <f>SUM(H90:H94)</f>
        <v>0</v>
      </c>
      <c r="I89" s="790">
        <f>SUM(I90:I94)</f>
        <v>0</v>
      </c>
      <c r="J89" s="151"/>
    </row>
    <row r="90" spans="1:10" ht="15" customHeight="1" x14ac:dyDescent="0.25">
      <c r="A90" s="150"/>
      <c r="B90" s="1392"/>
      <c r="C90" s="218"/>
      <c r="D90" s="206" t="s">
        <v>1177</v>
      </c>
      <c r="E90" s="206"/>
      <c r="F90" s="207"/>
      <c r="G90" s="772"/>
      <c r="H90" s="772"/>
      <c r="I90" s="774">
        <f>H90+G90</f>
        <v>0</v>
      </c>
      <c r="J90" s="151"/>
    </row>
    <row r="91" spans="1:10" ht="15" customHeight="1" x14ac:dyDescent="0.25">
      <c r="A91" s="150"/>
      <c r="B91" s="1392"/>
      <c r="C91" s="218"/>
      <c r="D91" s="206" t="s">
        <v>1178</v>
      </c>
      <c r="E91" s="206"/>
      <c r="F91" s="207"/>
      <c r="G91" s="772"/>
      <c r="H91" s="772"/>
      <c r="I91" s="774">
        <f>G91+H91</f>
        <v>0</v>
      </c>
      <c r="J91" s="151"/>
    </row>
    <row r="92" spans="1:10" ht="15" customHeight="1" x14ac:dyDescent="0.25">
      <c r="A92" s="150"/>
      <c r="B92" s="1392"/>
      <c r="C92" s="218"/>
      <c r="D92" s="206" t="s">
        <v>1179</v>
      </c>
      <c r="E92" s="206"/>
      <c r="F92" s="207"/>
      <c r="G92" s="772"/>
      <c r="H92" s="772"/>
      <c r="I92" s="774">
        <f>G92+H92</f>
        <v>0</v>
      </c>
      <c r="J92" s="151"/>
    </row>
    <row r="93" spans="1:10" ht="15" customHeight="1" x14ac:dyDescent="0.25">
      <c r="A93" s="150"/>
      <c r="B93" s="1392"/>
      <c r="C93" s="218"/>
      <c r="D93" s="206" t="s">
        <v>1180</v>
      </c>
      <c r="E93" s="206"/>
      <c r="F93" s="207"/>
      <c r="G93" s="772"/>
      <c r="H93" s="772"/>
      <c r="I93" s="774">
        <f>G93+H93</f>
        <v>0</v>
      </c>
      <c r="J93" s="151"/>
    </row>
    <row r="94" spans="1:10" ht="15" customHeight="1" x14ac:dyDescent="0.25">
      <c r="A94" s="150"/>
      <c r="B94" s="1392"/>
      <c r="C94" s="218"/>
      <c r="D94" s="206" t="s">
        <v>1181</v>
      </c>
      <c r="E94" s="206"/>
      <c r="F94" s="207"/>
      <c r="G94" s="772"/>
      <c r="H94" s="772"/>
      <c r="I94" s="774">
        <f>G94+H94</f>
        <v>0</v>
      </c>
      <c r="J94" s="151"/>
    </row>
    <row r="95" spans="1:10" ht="15" customHeight="1" x14ac:dyDescent="0.25">
      <c r="A95" s="150"/>
      <c r="B95" s="1392"/>
      <c r="C95" s="781"/>
      <c r="D95" s="785" t="s">
        <v>1182</v>
      </c>
      <c r="E95" s="785"/>
      <c r="F95" s="786"/>
      <c r="G95" s="790">
        <f>SUM(G96:G99)</f>
        <v>0</v>
      </c>
      <c r="H95" s="790">
        <f>SUM(H96:H99)</f>
        <v>0</v>
      </c>
      <c r="I95" s="790">
        <f>SUM(I96:I99)</f>
        <v>0</v>
      </c>
      <c r="J95" s="151"/>
    </row>
    <row r="96" spans="1:10" ht="15" customHeight="1" x14ac:dyDescent="0.25">
      <c r="A96" s="150"/>
      <c r="B96" s="1392"/>
      <c r="C96" s="223"/>
      <c r="D96" s="225" t="s">
        <v>1183</v>
      </c>
      <c r="E96" s="225"/>
      <c r="F96" s="226"/>
      <c r="G96" s="772"/>
      <c r="H96" s="772"/>
      <c r="I96" s="774">
        <f>G96+H96</f>
        <v>0</v>
      </c>
      <c r="J96" s="151"/>
    </row>
    <row r="97" spans="1:10" ht="15" customHeight="1" x14ac:dyDescent="0.25">
      <c r="A97" s="150"/>
      <c r="B97" s="1392"/>
      <c r="C97" s="223"/>
      <c r="D97" s="225" t="s">
        <v>1184</v>
      </c>
      <c r="E97" s="225"/>
      <c r="F97" s="226"/>
      <c r="G97" s="772"/>
      <c r="H97" s="772"/>
      <c r="I97" s="774">
        <f>G97+H97</f>
        <v>0</v>
      </c>
      <c r="J97" s="151"/>
    </row>
    <row r="98" spans="1:10" ht="15" customHeight="1" x14ac:dyDescent="0.25">
      <c r="A98" s="150"/>
      <c r="B98" s="1392"/>
      <c r="C98" s="223"/>
      <c r="D98" s="225" t="s">
        <v>1185</v>
      </c>
      <c r="E98" s="225"/>
      <c r="F98" s="226"/>
      <c r="G98" s="772"/>
      <c r="H98" s="772"/>
      <c r="I98" s="774">
        <f>G98+H98</f>
        <v>0</v>
      </c>
      <c r="J98" s="151"/>
    </row>
    <row r="99" spans="1:10" ht="15" customHeight="1" x14ac:dyDescent="0.25">
      <c r="A99" s="150"/>
      <c r="B99" s="1394"/>
      <c r="C99" s="223"/>
      <c r="D99" s="225" t="s">
        <v>1186</v>
      </c>
      <c r="E99" s="227"/>
      <c r="F99" s="228"/>
      <c r="G99" s="772"/>
      <c r="H99" s="772"/>
      <c r="I99" s="774">
        <f>H99+G99</f>
        <v>0</v>
      </c>
      <c r="J99" s="151"/>
    </row>
    <row r="100" spans="1:10" ht="15" customHeight="1" thickBot="1" x14ac:dyDescent="0.3">
      <c r="A100" s="229"/>
      <c r="B100" s="230"/>
      <c r="C100" s="230"/>
      <c r="D100" s="230"/>
      <c r="E100" s="230"/>
      <c r="F100" s="230"/>
      <c r="G100" s="230"/>
      <c r="H100" s="230"/>
      <c r="I100" s="230"/>
      <c r="J100" s="231"/>
    </row>
    <row r="101" spans="1:10" ht="15" customHeight="1" x14ac:dyDescent="0.25">
      <c r="A101" s="192"/>
      <c r="B101" s="192"/>
      <c r="C101" s="192"/>
      <c r="D101" s="192"/>
      <c r="E101" s="192"/>
      <c r="F101" s="192"/>
      <c r="G101" s="192"/>
      <c r="H101" s="192"/>
      <c r="I101" s="192"/>
      <c r="J101" s="192"/>
    </row>
    <row r="102" spans="1:10" ht="15" customHeight="1" x14ac:dyDescent="0.25"/>
  </sheetData>
  <sheetProtection password="C4B6" sheet="1" objects="1" scenarios="1" selectLockedCells="1"/>
  <mergeCells count="2">
    <mergeCell ref="H67:I69"/>
    <mergeCell ref="B2:I3"/>
  </mergeCells>
  <dataValidations count="2">
    <dataValidation type="whole" allowBlank="1" showInputMessage="1" showErrorMessage="1" prompt="Local Expenses should be less than or equal to Operating Expenses" sqref="H64">
      <formula1>0</formula1>
      <formula2>I63</formula2>
    </dataValidation>
    <dataValidation type="whole" allowBlank="1" showInputMessage="1" showErrorMessage="1" prompt="Local Expenses should be less than or equal to Operating Expenses" sqref="G64">
      <formula1>0</formula1>
      <formula2>I63</formula2>
    </dataValidation>
  </dataValidations>
  <pageMargins left="0.75" right="0.75" top="1" bottom="1" header="0.5" footer="0.5"/>
  <pageSetup scale="69" fitToHeight="0" orientation="portrait" blackAndWhite="1"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fitToPage="1"/>
  </sheetPr>
  <dimension ref="A1:M58"/>
  <sheetViews>
    <sheetView workbookViewId="0">
      <selection activeCell="G12" sqref="G12"/>
    </sheetView>
  </sheetViews>
  <sheetFormatPr defaultRowHeight="14.4" x14ac:dyDescent="0.3"/>
  <cols>
    <col min="1" max="1" width="2.6640625" customWidth="1"/>
    <col min="2" max="2" width="4.6640625" customWidth="1"/>
    <col min="3" max="3" width="5.6640625" customWidth="1"/>
    <col min="4" max="4" width="3.6640625" customWidth="1"/>
    <col min="5" max="6" width="20.6640625" customWidth="1"/>
    <col min="7" max="12" width="12.6640625" customWidth="1"/>
    <col min="13" max="13" width="2.6640625" customWidth="1"/>
  </cols>
  <sheetData>
    <row r="1" spans="1:13" ht="15" customHeight="1" x14ac:dyDescent="0.25">
      <c r="A1" s="142"/>
      <c r="B1" s="143"/>
      <c r="C1" s="143"/>
      <c r="D1" s="143"/>
      <c r="E1" s="143"/>
      <c r="F1" s="143"/>
      <c r="G1" s="143"/>
      <c r="H1" s="143"/>
      <c r="I1" s="143"/>
      <c r="J1" s="143"/>
      <c r="K1" s="143"/>
      <c r="L1" s="143"/>
      <c r="M1" s="364"/>
    </row>
    <row r="2" spans="1:13" ht="15" customHeight="1" x14ac:dyDescent="0.3">
      <c r="A2" s="146"/>
      <c r="B2" s="2761" t="s">
        <v>1405</v>
      </c>
      <c r="C2" s="2761"/>
      <c r="D2" s="2761"/>
      <c r="E2" s="2761"/>
      <c r="F2" s="2761"/>
      <c r="G2" s="2761"/>
      <c r="H2" s="2761"/>
      <c r="I2" s="2761"/>
      <c r="J2" s="2761"/>
      <c r="K2" s="2761"/>
      <c r="L2" s="2761"/>
      <c r="M2" s="151"/>
    </row>
    <row r="3" spans="1:13" ht="15" customHeight="1" x14ac:dyDescent="0.3">
      <c r="A3" s="146"/>
      <c r="B3" s="2761"/>
      <c r="C3" s="2761"/>
      <c r="D3" s="2761"/>
      <c r="E3" s="2761"/>
      <c r="F3" s="2761"/>
      <c r="G3" s="2761"/>
      <c r="H3" s="2761"/>
      <c r="I3" s="2761"/>
      <c r="J3" s="2761"/>
      <c r="K3" s="2761"/>
      <c r="L3" s="2761"/>
      <c r="M3" s="151"/>
    </row>
    <row r="4" spans="1:13" ht="15" hidden="1" customHeight="1" x14ac:dyDescent="0.25">
      <c r="A4" s="146"/>
      <c r="B4" s="365"/>
      <c r="C4" s="148"/>
      <c r="D4" s="148"/>
      <c r="E4" s="148"/>
      <c r="F4" s="148"/>
      <c r="G4" s="148"/>
      <c r="H4" s="148"/>
      <c r="I4" s="148"/>
      <c r="J4" s="148"/>
      <c r="K4" s="148"/>
      <c r="L4" s="148"/>
      <c r="M4" s="151"/>
    </row>
    <row r="5" spans="1:13" ht="15" customHeight="1" x14ac:dyDescent="0.25">
      <c r="A5" s="150"/>
      <c r="B5" s="192"/>
      <c r="C5" s="192"/>
      <c r="D5" s="192"/>
      <c r="E5" s="192"/>
      <c r="F5" s="192"/>
      <c r="G5" s="192"/>
      <c r="H5" s="192"/>
      <c r="I5" s="192"/>
      <c r="J5" s="2766" t="s">
        <v>2216</v>
      </c>
      <c r="K5" s="2766"/>
      <c r="L5" s="2766"/>
      <c r="M5" s="151"/>
    </row>
    <row r="6" spans="1:13" ht="15" customHeight="1" x14ac:dyDescent="0.3">
      <c r="A6" s="150"/>
      <c r="B6" s="1391"/>
      <c r="C6" s="2767"/>
      <c r="D6" s="2767"/>
      <c r="E6" s="2767"/>
      <c r="F6" s="2767"/>
      <c r="G6" s="2770" t="s">
        <v>1296</v>
      </c>
      <c r="H6" s="2771"/>
      <c r="I6" s="2772"/>
      <c r="J6" s="2770" t="s">
        <v>983</v>
      </c>
      <c r="K6" s="2771"/>
      <c r="L6" s="2772"/>
      <c r="M6" s="151"/>
    </row>
    <row r="7" spans="1:13" ht="15" customHeight="1" x14ac:dyDescent="0.3">
      <c r="A7" s="150"/>
      <c r="B7" s="1392"/>
      <c r="C7" s="2768"/>
      <c r="D7" s="2768"/>
      <c r="E7" s="2768"/>
      <c r="F7" s="2768"/>
      <c r="G7" s="2773"/>
      <c r="H7" s="2774"/>
      <c r="I7" s="2775"/>
      <c r="J7" s="2773"/>
      <c r="K7" s="2774"/>
      <c r="L7" s="2775"/>
      <c r="M7" s="151"/>
    </row>
    <row r="8" spans="1:13" ht="15" customHeight="1" x14ac:dyDescent="0.3">
      <c r="A8" s="150"/>
      <c r="B8" s="1392"/>
      <c r="C8" s="2768"/>
      <c r="D8" s="2768"/>
      <c r="E8" s="2768"/>
      <c r="F8" s="2768"/>
      <c r="G8" s="2764" t="s">
        <v>561</v>
      </c>
      <c r="H8" s="2764" t="s">
        <v>1114</v>
      </c>
      <c r="I8" s="2764" t="s">
        <v>30</v>
      </c>
      <c r="J8" s="2764" t="s">
        <v>561</v>
      </c>
      <c r="K8" s="2764" t="s">
        <v>1114</v>
      </c>
      <c r="L8" s="2764" t="s">
        <v>30</v>
      </c>
      <c r="M8" s="151"/>
    </row>
    <row r="9" spans="1:13" ht="15" customHeight="1" x14ac:dyDescent="0.3">
      <c r="A9" s="150"/>
      <c r="B9" s="1392"/>
      <c r="C9" s="2769"/>
      <c r="D9" s="2769"/>
      <c r="E9" s="2769"/>
      <c r="F9" s="2769"/>
      <c r="G9" s="2765"/>
      <c r="H9" s="2765"/>
      <c r="I9" s="2765"/>
      <c r="J9" s="2765"/>
      <c r="K9" s="2765"/>
      <c r="L9" s="2765"/>
      <c r="M9" s="151"/>
    </row>
    <row r="10" spans="1:13" ht="15" customHeight="1" x14ac:dyDescent="0.25">
      <c r="A10" s="150"/>
      <c r="B10" s="1432" t="s">
        <v>1194</v>
      </c>
      <c r="C10" s="958" t="s">
        <v>1406</v>
      </c>
      <c r="D10" s="958"/>
      <c r="E10" s="959"/>
      <c r="F10" s="755"/>
      <c r="G10" s="960"/>
      <c r="H10" s="960"/>
      <c r="I10" s="961"/>
      <c r="J10" s="961"/>
      <c r="K10" s="962"/>
      <c r="L10" s="963"/>
      <c r="M10" s="151"/>
    </row>
    <row r="11" spans="1:13" ht="15" customHeight="1" x14ac:dyDescent="0.25">
      <c r="A11" s="150"/>
      <c r="B11" s="1432"/>
      <c r="C11" s="366" t="s">
        <v>927</v>
      </c>
      <c r="D11" s="367" t="s">
        <v>1871</v>
      </c>
      <c r="E11" s="368"/>
      <c r="F11" s="369"/>
      <c r="G11" s="1441">
        <f>SUM(G12:G14)</f>
        <v>0</v>
      </c>
      <c r="H11" s="1441">
        <f>SUM(H12:H14)</f>
        <v>0</v>
      </c>
      <c r="I11" s="967">
        <f>SUM(G11:H11)</f>
        <v>0</v>
      </c>
      <c r="J11" s="1617"/>
      <c r="K11" s="1618"/>
      <c r="L11" s="1619"/>
      <c r="M11" s="151"/>
    </row>
    <row r="12" spans="1:13" ht="15" customHeight="1" x14ac:dyDescent="0.25">
      <c r="A12" s="150"/>
      <c r="B12" s="1432"/>
      <c r="C12" s="370"/>
      <c r="D12" s="370" t="s">
        <v>938</v>
      </c>
      <c r="E12" s="371" t="s">
        <v>1407</v>
      </c>
      <c r="F12" s="163"/>
      <c r="G12" s="957"/>
      <c r="H12" s="957"/>
      <c r="I12" s="967">
        <f>SUM(G12:H12)</f>
        <v>0</v>
      </c>
      <c r="J12" s="1620"/>
      <c r="K12" s="1621"/>
      <c r="L12" s="1622"/>
      <c r="M12" s="151"/>
    </row>
    <row r="13" spans="1:13" ht="15" customHeight="1" x14ac:dyDescent="0.25">
      <c r="A13" s="150"/>
      <c r="B13" s="1432"/>
      <c r="C13" s="370"/>
      <c r="D13" s="370" t="s">
        <v>923</v>
      </c>
      <c r="E13" s="371" t="s">
        <v>1408</v>
      </c>
      <c r="F13" s="163"/>
      <c r="G13" s="957"/>
      <c r="H13" s="957"/>
      <c r="I13" s="967">
        <f>SUM(G13:H13)</f>
        <v>0</v>
      </c>
      <c r="J13" s="1620"/>
      <c r="K13" s="1621"/>
      <c r="L13" s="1622"/>
      <c r="M13" s="151"/>
    </row>
    <row r="14" spans="1:13" ht="15" customHeight="1" x14ac:dyDescent="0.25">
      <c r="A14" s="150"/>
      <c r="B14" s="1432"/>
      <c r="C14" s="370"/>
      <c r="D14" s="370" t="s">
        <v>949</v>
      </c>
      <c r="E14" s="371" t="s">
        <v>1409</v>
      </c>
      <c r="F14" s="163"/>
      <c r="G14" s="957"/>
      <c r="H14" s="957"/>
      <c r="I14" s="967">
        <f>SUM(G14:H14)</f>
        <v>0</v>
      </c>
      <c r="J14" s="1620"/>
      <c r="K14" s="1621"/>
      <c r="L14" s="1622"/>
      <c r="M14" s="151"/>
    </row>
    <row r="15" spans="1:13" ht="15" customHeight="1" x14ac:dyDescent="0.25">
      <c r="A15" s="150"/>
      <c r="B15" s="1432"/>
      <c r="C15" s="202"/>
      <c r="D15" s="197"/>
      <c r="E15" s="368"/>
      <c r="F15" s="163"/>
      <c r="G15" s="368"/>
      <c r="H15" s="368"/>
      <c r="I15" s="368"/>
      <c r="J15" s="1624"/>
      <c r="K15" s="1624"/>
      <c r="L15" s="1625"/>
      <c r="M15" s="151"/>
    </row>
    <row r="16" spans="1:13" ht="15" customHeight="1" x14ac:dyDescent="0.25">
      <c r="A16" s="150"/>
      <c r="B16" s="1432"/>
      <c r="C16" s="197" t="s">
        <v>928</v>
      </c>
      <c r="D16" s="367" t="s">
        <v>1410</v>
      </c>
      <c r="E16" s="368"/>
      <c r="F16" s="208"/>
      <c r="G16" s="957"/>
      <c r="H16" s="957"/>
      <c r="I16" s="967">
        <f>SUM(G16:H16)</f>
        <v>0</v>
      </c>
      <c r="J16" s="957"/>
      <c r="K16" s="957"/>
      <c r="L16" s="967">
        <f t="shared" ref="L16:L30" si="0">SUM(J16:K16)</f>
        <v>0</v>
      </c>
      <c r="M16" s="151"/>
    </row>
    <row r="17" spans="1:13" ht="15" customHeight="1" x14ac:dyDescent="0.25">
      <c r="A17" s="150"/>
      <c r="B17" s="1432"/>
      <c r="C17" s="202"/>
      <c r="D17" s="197"/>
      <c r="E17" s="368"/>
      <c r="F17" s="163"/>
      <c r="G17" s="368"/>
      <c r="H17" s="368"/>
      <c r="I17" s="368"/>
      <c r="J17" s="369"/>
      <c r="K17" s="369"/>
      <c r="L17" s="983"/>
      <c r="M17" s="151"/>
    </row>
    <row r="18" spans="1:13" ht="15" customHeight="1" x14ac:dyDescent="0.25">
      <c r="A18" s="150"/>
      <c r="B18" s="1432" t="s">
        <v>1195</v>
      </c>
      <c r="C18" s="964" t="s">
        <v>1411</v>
      </c>
      <c r="D18" s="965"/>
      <c r="E18" s="966"/>
      <c r="F18" s="758"/>
      <c r="G18" s="1442">
        <f>SUM(G19,G21,G23,G28,G30)</f>
        <v>0</v>
      </c>
      <c r="H18" s="1442">
        <f>SUM(H19,H21,H23,H28,H30)</f>
        <v>0</v>
      </c>
      <c r="I18" s="967">
        <f t="shared" ref="I18:I30" si="1">SUM(G18:H18)</f>
        <v>0</v>
      </c>
      <c r="J18" s="1442">
        <f>SUM(J19,J21,J23,J28,J30)</f>
        <v>0</v>
      </c>
      <c r="K18" s="1442">
        <f>SUM(K19,K21,K23,K28,K30)</f>
        <v>0</v>
      </c>
      <c r="L18" s="967">
        <f t="shared" si="0"/>
        <v>0</v>
      </c>
      <c r="M18" s="151"/>
    </row>
    <row r="19" spans="1:13" ht="15" customHeight="1" x14ac:dyDescent="0.25">
      <c r="A19" s="150"/>
      <c r="B19" s="1432"/>
      <c r="C19" s="202" t="s">
        <v>927</v>
      </c>
      <c r="D19" s="368" t="s">
        <v>1872</v>
      </c>
      <c r="E19" s="255"/>
      <c r="F19" s="163"/>
      <c r="G19" s="957"/>
      <c r="H19" s="957"/>
      <c r="I19" s="967">
        <f t="shared" si="1"/>
        <v>0</v>
      </c>
      <c r="J19" s="957"/>
      <c r="K19" s="957"/>
      <c r="L19" s="967">
        <f t="shared" si="0"/>
        <v>0</v>
      </c>
      <c r="M19" s="151"/>
    </row>
    <row r="20" spans="1:13" ht="15" customHeight="1" x14ac:dyDescent="0.25">
      <c r="A20" s="150"/>
      <c r="B20" s="1432"/>
      <c r="C20" s="202"/>
      <c r="D20" s="197"/>
      <c r="E20" s="368"/>
      <c r="F20" s="163"/>
      <c r="G20" s="1443"/>
      <c r="H20" s="1443"/>
      <c r="I20" s="368"/>
      <c r="J20" s="369"/>
      <c r="K20" s="369"/>
      <c r="L20" s="983"/>
      <c r="M20" s="151"/>
    </row>
    <row r="21" spans="1:13" ht="15" customHeight="1" x14ac:dyDescent="0.25">
      <c r="A21" s="150"/>
      <c r="B21" s="1432"/>
      <c r="C21" s="202" t="s">
        <v>928</v>
      </c>
      <c r="D21" s="368" t="s">
        <v>1873</v>
      </c>
      <c r="E21" s="372"/>
      <c r="F21" s="208"/>
      <c r="G21" s="957"/>
      <c r="H21" s="957"/>
      <c r="I21" s="967">
        <f t="shared" si="1"/>
        <v>0</v>
      </c>
      <c r="J21" s="957"/>
      <c r="K21" s="957"/>
      <c r="L21" s="967">
        <f t="shared" si="0"/>
        <v>0</v>
      </c>
      <c r="M21" s="151"/>
    </row>
    <row r="22" spans="1:13" ht="15" customHeight="1" x14ac:dyDescent="0.25">
      <c r="A22" s="150"/>
      <c r="B22" s="1432"/>
      <c r="C22" s="202"/>
      <c r="D22" s="197"/>
      <c r="E22" s="368"/>
      <c r="F22" s="163"/>
      <c r="G22" s="368"/>
      <c r="H22" s="368"/>
      <c r="I22" s="368"/>
      <c r="J22" s="369"/>
      <c r="K22" s="369"/>
      <c r="L22" s="983"/>
      <c r="M22" s="151"/>
    </row>
    <row r="23" spans="1:13" ht="15" customHeight="1" x14ac:dyDescent="0.25">
      <c r="A23" s="150"/>
      <c r="B23" s="1432"/>
      <c r="C23" s="373" t="s">
        <v>929</v>
      </c>
      <c r="D23" s="368" t="s">
        <v>1412</v>
      </c>
      <c r="E23" s="369"/>
      <c r="F23" s="369"/>
      <c r="G23" s="1444">
        <f>SUM(G24:G26)</f>
        <v>0</v>
      </c>
      <c r="H23" s="1444">
        <f>SUM(H24:H26)</f>
        <v>0</v>
      </c>
      <c r="I23" s="967">
        <f t="shared" si="1"/>
        <v>0</v>
      </c>
      <c r="J23" s="1444">
        <f>SUM(J24:J26)</f>
        <v>0</v>
      </c>
      <c r="K23" s="1444">
        <f>SUM(K24:K26)</f>
        <v>0</v>
      </c>
      <c r="L23" s="967">
        <f t="shared" si="0"/>
        <v>0</v>
      </c>
      <c r="M23" s="151"/>
    </row>
    <row r="24" spans="1:13" ht="15" customHeight="1" x14ac:dyDescent="0.25">
      <c r="A24" s="150"/>
      <c r="B24" s="1432"/>
      <c r="C24" s="374"/>
      <c r="D24" s="370" t="s">
        <v>938</v>
      </c>
      <c r="E24" s="163" t="s">
        <v>1413</v>
      </c>
      <c r="F24" s="163"/>
      <c r="G24" s="957"/>
      <c r="H24" s="957"/>
      <c r="I24" s="967">
        <f t="shared" si="1"/>
        <v>0</v>
      </c>
      <c r="J24" s="957"/>
      <c r="K24" s="957"/>
      <c r="L24" s="967">
        <f t="shared" si="0"/>
        <v>0</v>
      </c>
      <c r="M24" s="151"/>
    </row>
    <row r="25" spans="1:13" ht="15" customHeight="1" x14ac:dyDescent="0.3">
      <c r="A25" s="150"/>
      <c r="B25" s="1432"/>
      <c r="C25" s="374"/>
      <c r="D25" s="370" t="s">
        <v>923</v>
      </c>
      <c r="E25" s="163" t="s">
        <v>898</v>
      </c>
      <c r="F25" s="163"/>
      <c r="G25" s="957"/>
      <c r="H25" s="957"/>
      <c r="I25" s="967">
        <f t="shared" si="1"/>
        <v>0</v>
      </c>
      <c r="J25" s="957"/>
      <c r="K25" s="957"/>
      <c r="L25" s="967">
        <f t="shared" si="0"/>
        <v>0</v>
      </c>
      <c r="M25" s="151"/>
    </row>
    <row r="26" spans="1:13" ht="15" customHeight="1" x14ac:dyDescent="0.3">
      <c r="A26" s="150"/>
      <c r="B26" s="1432"/>
      <c r="C26" s="374"/>
      <c r="D26" s="370" t="s">
        <v>949</v>
      </c>
      <c r="E26" s="163" t="s">
        <v>1414</v>
      </c>
      <c r="F26" s="163"/>
      <c r="G26" s="957"/>
      <c r="H26" s="957"/>
      <c r="I26" s="967">
        <f t="shared" si="1"/>
        <v>0</v>
      </c>
      <c r="J26" s="957"/>
      <c r="K26" s="957"/>
      <c r="L26" s="967">
        <f t="shared" si="0"/>
        <v>0</v>
      </c>
      <c r="M26" s="151"/>
    </row>
    <row r="27" spans="1:13" ht="15" customHeight="1" x14ac:dyDescent="0.3">
      <c r="A27" s="150"/>
      <c r="B27" s="1432"/>
      <c r="C27" s="202"/>
      <c r="D27" s="197"/>
      <c r="E27" s="368"/>
      <c r="F27" s="163"/>
      <c r="G27" s="368"/>
      <c r="H27" s="368"/>
      <c r="I27" s="368"/>
      <c r="J27" s="369"/>
      <c r="K27" s="369"/>
      <c r="L27" s="983"/>
      <c r="M27" s="151"/>
    </row>
    <row r="28" spans="1:13" ht="15" customHeight="1" x14ac:dyDescent="0.3">
      <c r="A28" s="150"/>
      <c r="B28" s="1432"/>
      <c r="C28" s="202" t="s">
        <v>984</v>
      </c>
      <c r="D28" s="368" t="s">
        <v>1415</v>
      </c>
      <c r="E28" s="255"/>
      <c r="F28" s="163"/>
      <c r="G28" s="957"/>
      <c r="H28" s="957"/>
      <c r="I28" s="967">
        <f t="shared" si="1"/>
        <v>0</v>
      </c>
      <c r="J28" s="957"/>
      <c r="K28" s="957"/>
      <c r="L28" s="967">
        <f t="shared" si="0"/>
        <v>0</v>
      </c>
      <c r="M28" s="151"/>
    </row>
    <row r="29" spans="1:13" ht="15" customHeight="1" x14ac:dyDescent="0.3">
      <c r="A29" s="150"/>
      <c r="B29" s="1432"/>
      <c r="C29" s="2779"/>
      <c r="D29" s="2780"/>
      <c r="E29" s="2780"/>
      <c r="F29" s="2780"/>
      <c r="G29" s="2780"/>
      <c r="H29" s="2780"/>
      <c r="I29" s="2780"/>
      <c r="J29" s="2780"/>
      <c r="K29" s="2780"/>
      <c r="L29" s="2781"/>
      <c r="M29" s="151"/>
    </row>
    <row r="30" spans="1:13" ht="15" customHeight="1" x14ac:dyDescent="0.3">
      <c r="A30" s="150"/>
      <c r="B30" s="1432"/>
      <c r="C30" s="202" t="s">
        <v>985</v>
      </c>
      <c r="D30" s="368" t="s">
        <v>1416</v>
      </c>
      <c r="E30" s="372"/>
      <c r="F30" s="208"/>
      <c r="G30" s="957"/>
      <c r="H30" s="957"/>
      <c r="I30" s="967">
        <f t="shared" si="1"/>
        <v>0</v>
      </c>
      <c r="J30" s="957"/>
      <c r="K30" s="957"/>
      <c r="L30" s="967">
        <f t="shared" si="0"/>
        <v>0</v>
      </c>
      <c r="M30" s="151"/>
    </row>
    <row r="31" spans="1:13" ht="15" customHeight="1" x14ac:dyDescent="0.3">
      <c r="A31" s="150"/>
      <c r="B31" s="1432"/>
      <c r="C31" s="2779"/>
      <c r="D31" s="2780"/>
      <c r="E31" s="2780"/>
      <c r="F31" s="2780"/>
      <c r="G31" s="2780"/>
      <c r="H31" s="2780"/>
      <c r="I31" s="2780"/>
      <c r="J31" s="2780"/>
      <c r="K31" s="2780"/>
      <c r="L31" s="2781"/>
      <c r="M31" s="151"/>
    </row>
    <row r="32" spans="1:13" ht="15" customHeight="1" x14ac:dyDescent="0.3">
      <c r="A32" s="150"/>
      <c r="B32" s="1432" t="s">
        <v>1196</v>
      </c>
      <c r="C32" s="969" t="s">
        <v>1417</v>
      </c>
      <c r="D32" s="970"/>
      <c r="E32" s="966"/>
      <c r="F32" s="761"/>
      <c r="G32" s="761"/>
      <c r="H32" s="761"/>
      <c r="I32" s="761"/>
      <c r="J32" s="761"/>
      <c r="K32" s="761"/>
      <c r="L32" s="762"/>
      <c r="M32" s="151"/>
    </row>
    <row r="33" spans="1:13" ht="15" customHeight="1" x14ac:dyDescent="0.3">
      <c r="A33" s="150"/>
      <c r="B33" s="1432"/>
      <c r="C33" s="366" t="s">
        <v>927</v>
      </c>
      <c r="D33" s="375" t="s">
        <v>1418</v>
      </c>
      <c r="E33" s="375"/>
      <c r="F33" s="375"/>
      <c r="G33" s="1445">
        <f>SUM(G34:G36)</f>
        <v>0</v>
      </c>
      <c r="H33" s="1445">
        <f>SUM(H34:H36)</f>
        <v>0</v>
      </c>
      <c r="I33" s="971">
        <f>SUM(G33:H33)</f>
        <v>0</v>
      </c>
      <c r="J33" s="975"/>
      <c r="K33" s="976"/>
      <c r="L33" s="977"/>
      <c r="M33" s="151"/>
    </row>
    <row r="34" spans="1:13" ht="15" customHeight="1" x14ac:dyDescent="0.3">
      <c r="A34" s="150"/>
      <c r="B34" s="1432"/>
      <c r="C34" s="214"/>
      <c r="D34" s="370" t="s">
        <v>938</v>
      </c>
      <c r="E34" s="163" t="s">
        <v>1407</v>
      </c>
      <c r="F34" s="163"/>
      <c r="G34" s="254"/>
      <c r="H34" s="254"/>
      <c r="I34" s="971">
        <f>SUM(G34:H34)</f>
        <v>0</v>
      </c>
      <c r="J34" s="972"/>
      <c r="K34" s="973"/>
      <c r="L34" s="974"/>
      <c r="M34" s="151"/>
    </row>
    <row r="35" spans="1:13" ht="15" customHeight="1" x14ac:dyDescent="0.3">
      <c r="A35" s="150"/>
      <c r="B35" s="1432"/>
      <c r="C35" s="214"/>
      <c r="D35" s="370" t="s">
        <v>923</v>
      </c>
      <c r="E35" s="163" t="s">
        <v>1408</v>
      </c>
      <c r="F35" s="163"/>
      <c r="G35" s="254"/>
      <c r="H35" s="254"/>
      <c r="I35" s="971">
        <f>SUM(G35:H35)</f>
        <v>0</v>
      </c>
      <c r="J35" s="972"/>
      <c r="K35" s="973"/>
      <c r="L35" s="974"/>
      <c r="M35" s="151"/>
    </row>
    <row r="36" spans="1:13" ht="15" customHeight="1" x14ac:dyDescent="0.3">
      <c r="A36" s="150"/>
      <c r="B36" s="1432"/>
      <c r="C36" s="214"/>
      <c r="D36" s="370" t="s">
        <v>949</v>
      </c>
      <c r="E36" s="163" t="s">
        <v>1409</v>
      </c>
      <c r="F36" s="163"/>
      <c r="G36" s="254"/>
      <c r="H36" s="254"/>
      <c r="I36" s="971">
        <f>SUM(G36:H36)</f>
        <v>0</v>
      </c>
      <c r="J36" s="972"/>
      <c r="K36" s="973"/>
      <c r="L36" s="974"/>
      <c r="M36" s="151"/>
    </row>
    <row r="37" spans="1:13" ht="15" customHeight="1" x14ac:dyDescent="0.3">
      <c r="A37" s="150"/>
      <c r="B37" s="1432"/>
      <c r="C37" s="2776"/>
      <c r="D37" s="2777"/>
      <c r="E37" s="2777"/>
      <c r="F37" s="2777"/>
      <c r="G37" s="2777"/>
      <c r="H37" s="2777"/>
      <c r="I37" s="2777"/>
      <c r="J37" s="2777"/>
      <c r="K37" s="2777"/>
      <c r="L37" s="2778"/>
      <c r="M37" s="151"/>
    </row>
    <row r="38" spans="1:13" ht="15" customHeight="1" x14ac:dyDescent="0.3">
      <c r="A38" s="150"/>
      <c r="B38" s="1432"/>
      <c r="C38" s="373" t="s">
        <v>928</v>
      </c>
      <c r="D38" s="367" t="s">
        <v>1874</v>
      </c>
      <c r="E38" s="375"/>
      <c r="F38" s="375"/>
      <c r="G38" s="975"/>
      <c r="H38" s="976"/>
      <c r="I38" s="977"/>
      <c r="J38" s="1444">
        <f>SUM(J39:J41)</f>
        <v>0</v>
      </c>
      <c r="K38" s="1444">
        <f>SUM(K39:K41)</f>
        <v>0</v>
      </c>
      <c r="L38" s="968">
        <f>SUM(J38:K38)</f>
        <v>0</v>
      </c>
      <c r="M38" s="151"/>
    </row>
    <row r="39" spans="1:13" ht="15" customHeight="1" x14ac:dyDescent="0.3">
      <c r="A39" s="150"/>
      <c r="B39" s="1432"/>
      <c r="C39" s="214"/>
      <c r="D39" s="370" t="s">
        <v>938</v>
      </c>
      <c r="E39" s="163" t="s">
        <v>1407</v>
      </c>
      <c r="F39" s="163"/>
      <c r="G39" s="978"/>
      <c r="H39" s="979"/>
      <c r="I39" s="980"/>
      <c r="J39" s="957"/>
      <c r="K39" s="957"/>
      <c r="L39" s="968">
        <f>SUM(J39:K39)</f>
        <v>0</v>
      </c>
      <c r="M39" s="151"/>
    </row>
    <row r="40" spans="1:13" ht="15" customHeight="1" x14ac:dyDescent="0.3">
      <c r="A40" s="150"/>
      <c r="B40" s="1432"/>
      <c r="C40" s="214"/>
      <c r="D40" s="370" t="s">
        <v>923</v>
      </c>
      <c r="E40" s="163" t="s">
        <v>1408</v>
      </c>
      <c r="F40" s="163"/>
      <c r="G40" s="978"/>
      <c r="H40" s="979"/>
      <c r="I40" s="980"/>
      <c r="J40" s="957"/>
      <c r="K40" s="957"/>
      <c r="L40" s="968">
        <f>SUM(J40:K40)</f>
        <v>0</v>
      </c>
      <c r="M40" s="151"/>
    </row>
    <row r="41" spans="1:13" ht="15" customHeight="1" x14ac:dyDescent="0.3">
      <c r="A41" s="150"/>
      <c r="B41" s="1432"/>
      <c r="C41" s="214"/>
      <c r="D41" s="370" t="s">
        <v>949</v>
      </c>
      <c r="E41" s="163" t="s">
        <v>1409</v>
      </c>
      <c r="F41" s="163"/>
      <c r="G41" s="978"/>
      <c r="H41" s="979"/>
      <c r="I41" s="980"/>
      <c r="J41" s="957"/>
      <c r="K41" s="957"/>
      <c r="L41" s="968">
        <f>SUM(J41:K41)</f>
        <v>0</v>
      </c>
      <c r="M41" s="151"/>
    </row>
    <row r="42" spans="1:13" ht="15" customHeight="1" x14ac:dyDescent="0.3">
      <c r="A42" s="150"/>
      <c r="B42" s="1432"/>
      <c r="C42" s="202"/>
      <c r="D42" s="197"/>
      <c r="E42" s="368"/>
      <c r="F42" s="369"/>
      <c r="G42" s="1417"/>
      <c r="H42" s="1417"/>
      <c r="I42" s="1417"/>
      <c r="J42" s="369"/>
      <c r="K42" s="369"/>
      <c r="L42" s="983"/>
      <c r="M42" s="151"/>
    </row>
    <row r="43" spans="1:13" ht="15" customHeight="1" x14ac:dyDescent="0.3">
      <c r="A43" s="150"/>
      <c r="B43" s="1432" t="s">
        <v>1197</v>
      </c>
      <c r="C43" s="2762" t="s">
        <v>1419</v>
      </c>
      <c r="D43" s="2763"/>
      <c r="E43" s="2763"/>
      <c r="F43" s="2763"/>
      <c r="G43" s="981"/>
      <c r="H43" s="981"/>
      <c r="I43" s="981"/>
      <c r="J43" s="981"/>
      <c r="K43" s="981"/>
      <c r="L43" s="982"/>
      <c r="M43" s="151"/>
    </row>
    <row r="44" spans="1:13" ht="15" customHeight="1" x14ac:dyDescent="0.3">
      <c r="A44" s="150"/>
      <c r="B44" s="1432"/>
      <c r="C44" s="373" t="s">
        <v>927</v>
      </c>
      <c r="D44" s="368" t="s">
        <v>1875</v>
      </c>
      <c r="E44" s="369"/>
      <c r="F44" s="369"/>
      <c r="G44" s="1441">
        <f>SUM(G45:G47)</f>
        <v>0</v>
      </c>
      <c r="H44" s="1441">
        <f>SUM(H45:H47)</f>
        <v>0</v>
      </c>
      <c r="I44" s="967">
        <f t="shared" ref="I44:I56" si="2">SUM(G44:H44)</f>
        <v>0</v>
      </c>
      <c r="J44" s="972"/>
      <c r="K44" s="973"/>
      <c r="L44" s="974"/>
      <c r="M44" s="151"/>
    </row>
    <row r="45" spans="1:13" ht="15" customHeight="1" x14ac:dyDescent="0.3">
      <c r="A45" s="150"/>
      <c r="B45" s="1432"/>
      <c r="C45" s="202"/>
      <c r="D45" s="370" t="s">
        <v>938</v>
      </c>
      <c r="E45" s="163" t="s">
        <v>1407</v>
      </c>
      <c r="F45" s="163"/>
      <c r="G45" s="957"/>
      <c r="H45" s="957"/>
      <c r="I45" s="967">
        <f t="shared" si="2"/>
        <v>0</v>
      </c>
      <c r="J45" s="972"/>
      <c r="K45" s="973"/>
      <c r="L45" s="974"/>
      <c r="M45" s="151"/>
    </row>
    <row r="46" spans="1:13" ht="15" customHeight="1" x14ac:dyDescent="0.3">
      <c r="A46" s="150"/>
      <c r="B46" s="1432"/>
      <c r="C46" s="202"/>
      <c r="D46" s="370" t="s">
        <v>923</v>
      </c>
      <c r="E46" s="163" t="s">
        <v>1408</v>
      </c>
      <c r="F46" s="163"/>
      <c r="G46" s="957"/>
      <c r="H46" s="957"/>
      <c r="I46" s="967">
        <f t="shared" si="2"/>
        <v>0</v>
      </c>
      <c r="J46" s="972"/>
      <c r="K46" s="973"/>
      <c r="L46" s="974"/>
      <c r="M46" s="151"/>
    </row>
    <row r="47" spans="1:13" ht="15" customHeight="1" x14ac:dyDescent="0.3">
      <c r="A47" s="150"/>
      <c r="B47" s="1432"/>
      <c r="C47" s="202"/>
      <c r="D47" s="370" t="s">
        <v>949</v>
      </c>
      <c r="E47" s="163" t="s">
        <v>1409</v>
      </c>
      <c r="F47" s="163"/>
      <c r="G47" s="957"/>
      <c r="H47" s="957"/>
      <c r="I47" s="967">
        <f t="shared" si="2"/>
        <v>0</v>
      </c>
      <c r="J47" s="972"/>
      <c r="K47" s="973"/>
      <c r="L47" s="974"/>
      <c r="M47" s="151"/>
    </row>
    <row r="48" spans="1:13" ht="15" customHeight="1" x14ac:dyDescent="0.3">
      <c r="A48" s="150"/>
      <c r="B48" s="1432"/>
      <c r="C48" s="202"/>
      <c r="D48" s="368"/>
      <c r="E48" s="163"/>
      <c r="F48" s="163"/>
      <c r="G48" s="1446"/>
      <c r="H48" s="1446"/>
      <c r="I48" s="369"/>
      <c r="J48" s="1626"/>
      <c r="K48" s="1626"/>
      <c r="L48" s="1622"/>
      <c r="M48" s="151"/>
    </row>
    <row r="49" spans="1:13" ht="15" customHeight="1" x14ac:dyDescent="0.3">
      <c r="A49" s="150"/>
      <c r="B49" s="1432"/>
      <c r="C49" s="373" t="s">
        <v>928</v>
      </c>
      <c r="D49" s="368" t="s">
        <v>1876</v>
      </c>
      <c r="E49" s="369"/>
      <c r="F49" s="369"/>
      <c r="G49" s="1441">
        <f>SUM(G50:G52)</f>
        <v>0</v>
      </c>
      <c r="H49" s="1441">
        <f>SUM(H50:H52)</f>
        <v>0</v>
      </c>
      <c r="I49" s="967">
        <f t="shared" si="2"/>
        <v>0</v>
      </c>
      <c r="J49" s="972"/>
      <c r="K49" s="973"/>
      <c r="L49" s="974"/>
      <c r="M49" s="151"/>
    </row>
    <row r="50" spans="1:13" ht="15" customHeight="1" x14ac:dyDescent="0.3">
      <c r="A50" s="150"/>
      <c r="B50" s="1432"/>
      <c r="C50" s="374"/>
      <c r="D50" s="370" t="s">
        <v>938</v>
      </c>
      <c r="E50" s="371" t="s">
        <v>1407</v>
      </c>
      <c r="F50" s="163"/>
      <c r="G50" s="957"/>
      <c r="H50" s="957"/>
      <c r="I50" s="967">
        <f t="shared" si="2"/>
        <v>0</v>
      </c>
      <c r="J50" s="972"/>
      <c r="K50" s="973"/>
      <c r="L50" s="974"/>
      <c r="M50" s="151"/>
    </row>
    <row r="51" spans="1:13" ht="15" customHeight="1" x14ac:dyDescent="0.3">
      <c r="A51" s="150"/>
      <c r="B51" s="1432"/>
      <c r="C51" s="374"/>
      <c r="D51" s="370" t="s">
        <v>923</v>
      </c>
      <c r="E51" s="371" t="s">
        <v>1408</v>
      </c>
      <c r="F51" s="163"/>
      <c r="G51" s="957"/>
      <c r="H51" s="957"/>
      <c r="I51" s="967">
        <f t="shared" si="2"/>
        <v>0</v>
      </c>
      <c r="J51" s="972"/>
      <c r="K51" s="973"/>
      <c r="L51" s="974"/>
      <c r="M51" s="151"/>
    </row>
    <row r="52" spans="1:13" ht="15" customHeight="1" x14ac:dyDescent="0.3">
      <c r="A52" s="150"/>
      <c r="B52" s="1432"/>
      <c r="C52" s="374"/>
      <c r="D52" s="370" t="s">
        <v>949</v>
      </c>
      <c r="E52" s="371" t="s">
        <v>1409</v>
      </c>
      <c r="F52" s="163"/>
      <c r="G52" s="957"/>
      <c r="H52" s="957"/>
      <c r="I52" s="967">
        <f t="shared" si="2"/>
        <v>0</v>
      </c>
      <c r="J52" s="972"/>
      <c r="K52" s="973"/>
      <c r="L52" s="974"/>
      <c r="M52" s="151"/>
    </row>
    <row r="53" spans="1:13" ht="15" customHeight="1" x14ac:dyDescent="0.3">
      <c r="A53" s="150"/>
      <c r="B53" s="1432"/>
      <c r="C53" s="202"/>
      <c r="D53" s="368"/>
      <c r="E53" s="163"/>
      <c r="F53" s="163"/>
      <c r="G53" s="1443"/>
      <c r="H53" s="1443"/>
      <c r="I53" s="369"/>
      <c r="J53" s="1626"/>
      <c r="K53" s="1626"/>
      <c r="L53" s="1622"/>
      <c r="M53" s="151"/>
    </row>
    <row r="54" spans="1:13" ht="15" customHeight="1" x14ac:dyDescent="0.3">
      <c r="A54" s="150"/>
      <c r="B54" s="1432"/>
      <c r="C54" s="202" t="s">
        <v>929</v>
      </c>
      <c r="D54" s="368" t="s">
        <v>1420</v>
      </c>
      <c r="E54" s="208"/>
      <c r="F54" s="208"/>
      <c r="G54" s="1447"/>
      <c r="H54" s="1447"/>
      <c r="I54" s="967">
        <f t="shared" si="2"/>
        <v>0</v>
      </c>
      <c r="J54" s="972"/>
      <c r="K54" s="973"/>
      <c r="L54" s="974"/>
      <c r="M54" s="151"/>
    </row>
    <row r="55" spans="1:13" ht="15" customHeight="1" x14ac:dyDescent="0.3">
      <c r="A55" s="150"/>
      <c r="B55" s="1432"/>
      <c r="C55" s="202"/>
      <c r="D55" s="368"/>
      <c r="E55" s="163"/>
      <c r="F55" s="163"/>
      <c r="G55" s="1443"/>
      <c r="H55" s="1443"/>
      <c r="I55" s="369"/>
      <c r="J55" s="1624"/>
      <c r="K55" s="1624"/>
      <c r="L55" s="1623"/>
      <c r="M55" s="151"/>
    </row>
    <row r="56" spans="1:13" ht="15" customHeight="1" x14ac:dyDescent="0.3">
      <c r="A56" s="150"/>
      <c r="B56" s="1432"/>
      <c r="C56" s="202" t="s">
        <v>984</v>
      </c>
      <c r="D56" s="368" t="s">
        <v>1421</v>
      </c>
      <c r="E56" s="208"/>
      <c r="F56" s="208"/>
      <c r="G56" s="1448"/>
      <c r="H56" s="1448"/>
      <c r="I56" s="967">
        <f t="shared" si="2"/>
        <v>0</v>
      </c>
      <c r="J56" s="1448"/>
      <c r="K56" s="1448"/>
      <c r="L56" s="968">
        <f>SUM(J56:K56)</f>
        <v>0</v>
      </c>
      <c r="M56" s="151"/>
    </row>
    <row r="57" spans="1:13" ht="15" customHeight="1" x14ac:dyDescent="0.3">
      <c r="A57" s="150"/>
      <c r="B57" s="1440"/>
      <c r="C57" s="202"/>
      <c r="D57" s="368"/>
      <c r="E57" s="163"/>
      <c r="F57" s="163"/>
      <c r="G57" s="368"/>
      <c r="H57" s="368"/>
      <c r="I57" s="163"/>
      <c r="J57" s="163"/>
      <c r="K57" s="163"/>
      <c r="L57" s="376"/>
      <c r="M57" s="151"/>
    </row>
    <row r="58" spans="1:13" ht="15" customHeight="1" thickBot="1" x14ac:dyDescent="0.35">
      <c r="A58" s="229"/>
      <c r="B58" s="230"/>
      <c r="C58" s="230"/>
      <c r="D58" s="230"/>
      <c r="E58" s="230"/>
      <c r="F58" s="230"/>
      <c r="G58" s="230"/>
      <c r="H58" s="230"/>
      <c r="I58" s="230"/>
      <c r="J58" s="230"/>
      <c r="K58" s="230"/>
      <c r="L58" s="230"/>
      <c r="M58" s="231"/>
    </row>
  </sheetData>
  <sheetProtection password="C4B6" sheet="1" objects="1" scenarios="1" selectLockedCells="1"/>
  <mergeCells count="15">
    <mergeCell ref="B2:L3"/>
    <mergeCell ref="C43:F43"/>
    <mergeCell ref="K8:K9"/>
    <mergeCell ref="L8:L9"/>
    <mergeCell ref="J5:L5"/>
    <mergeCell ref="C6:F9"/>
    <mergeCell ref="G6:I7"/>
    <mergeCell ref="J6:L7"/>
    <mergeCell ref="G8:G9"/>
    <mergeCell ref="H8:H9"/>
    <mergeCell ref="I8:I9"/>
    <mergeCell ref="J8:J9"/>
    <mergeCell ref="C37:L37"/>
    <mergeCell ref="C31:L31"/>
    <mergeCell ref="C29:L29"/>
  </mergeCells>
  <pageMargins left="0.7" right="0.7" top="1" bottom="1" header="0.3" footer="0.3"/>
  <pageSetup scale="89" fitToHeight="0" orientation="landscape"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pageSetUpPr fitToPage="1"/>
  </sheetPr>
  <dimension ref="A1:M37"/>
  <sheetViews>
    <sheetView workbookViewId="0">
      <selection activeCell="M8" sqref="M8"/>
    </sheetView>
  </sheetViews>
  <sheetFormatPr defaultRowHeight="14.4" x14ac:dyDescent="0.3"/>
  <cols>
    <col min="1" max="1" width="4.6640625" customWidth="1"/>
    <col min="2" max="3" width="3.6640625" customWidth="1"/>
    <col min="13" max="13" width="15.6640625" customWidth="1"/>
    <col min="14" max="14" width="2.6640625" customWidth="1"/>
  </cols>
  <sheetData>
    <row r="1" spans="1:13" ht="15" customHeight="1" x14ac:dyDescent="0.3">
      <c r="A1" s="2820" t="s">
        <v>1329</v>
      </c>
      <c r="B1" s="2821"/>
      <c r="C1" s="2821"/>
      <c r="D1" s="2821"/>
      <c r="E1" s="2821"/>
      <c r="F1" s="2821"/>
      <c r="G1" s="2821"/>
      <c r="H1" s="2821"/>
      <c r="I1" s="2821"/>
      <c r="J1" s="2821"/>
      <c r="K1" s="2821"/>
      <c r="L1" s="2821"/>
      <c r="M1" s="2822"/>
    </row>
    <row r="2" spans="1:13" ht="15" customHeight="1" x14ac:dyDescent="0.3">
      <c r="A2" s="2823"/>
      <c r="B2" s="2824"/>
      <c r="C2" s="2824"/>
      <c r="D2" s="2824"/>
      <c r="E2" s="2824"/>
      <c r="F2" s="2824"/>
      <c r="G2" s="2824"/>
      <c r="H2" s="2824"/>
      <c r="I2" s="2824"/>
      <c r="J2" s="2824"/>
      <c r="K2" s="2824"/>
      <c r="L2" s="2824"/>
      <c r="M2" s="2825"/>
    </row>
    <row r="3" spans="1:13" ht="15" x14ac:dyDescent="0.25">
      <c r="A3" s="1454"/>
      <c r="B3" s="1455"/>
      <c r="C3" s="1455"/>
      <c r="D3" s="1455"/>
      <c r="E3" s="1455"/>
      <c r="F3" s="1455"/>
      <c r="G3" s="1455"/>
      <c r="H3" s="1455"/>
      <c r="I3" s="1455"/>
      <c r="J3" s="1455"/>
      <c r="K3" s="1455"/>
      <c r="L3" s="1455"/>
      <c r="M3" s="1456" t="s">
        <v>2216</v>
      </c>
    </row>
    <row r="4" spans="1:13" x14ac:dyDescent="0.3">
      <c r="A4" s="1457"/>
      <c r="B4" s="2809" t="s">
        <v>1330</v>
      </c>
      <c r="C4" s="2809"/>
      <c r="D4" s="2809"/>
      <c r="E4" s="2809"/>
      <c r="F4" s="2809"/>
      <c r="G4" s="2809"/>
      <c r="H4" s="2809"/>
      <c r="I4" s="2809"/>
      <c r="J4" s="2809"/>
      <c r="K4" s="2809"/>
      <c r="L4" s="2809"/>
      <c r="M4" s="1458"/>
    </row>
    <row r="5" spans="1:13" x14ac:dyDescent="0.3">
      <c r="A5" s="1459"/>
      <c r="B5" s="2810"/>
      <c r="C5" s="2810"/>
      <c r="D5" s="2810"/>
      <c r="E5" s="2810"/>
      <c r="F5" s="2810"/>
      <c r="G5" s="2810"/>
      <c r="H5" s="2810"/>
      <c r="I5" s="2810"/>
      <c r="J5" s="2810"/>
      <c r="K5" s="2810"/>
      <c r="L5" s="2810"/>
      <c r="M5" s="1460"/>
    </row>
    <row r="6" spans="1:13" ht="19.95" customHeight="1" x14ac:dyDescent="0.25">
      <c r="A6" s="1461" t="s">
        <v>20</v>
      </c>
      <c r="B6" s="2826" t="s">
        <v>1331</v>
      </c>
      <c r="C6" s="2827"/>
      <c r="D6" s="2827"/>
      <c r="E6" s="2827"/>
      <c r="F6" s="2827"/>
      <c r="G6" s="2827"/>
      <c r="H6" s="2827"/>
      <c r="I6" s="2827"/>
      <c r="J6" s="2827"/>
      <c r="K6" s="2827"/>
      <c r="L6" s="2828"/>
      <c r="M6" s="1464">
        <f>M7+M12+M17</f>
        <v>0</v>
      </c>
    </row>
    <row r="7" spans="1:13" ht="15" customHeight="1" x14ac:dyDescent="0.25">
      <c r="A7" s="1461"/>
      <c r="B7" s="1466" t="s">
        <v>1194</v>
      </c>
      <c r="C7" s="2829" t="s">
        <v>1332</v>
      </c>
      <c r="D7" s="2830"/>
      <c r="E7" s="2830"/>
      <c r="F7" s="2830"/>
      <c r="G7" s="2830"/>
      <c r="H7" s="2830"/>
      <c r="I7" s="2830"/>
      <c r="J7" s="2830"/>
      <c r="K7" s="2830"/>
      <c r="L7" s="2831"/>
      <c r="M7" s="1325">
        <f>SUM(M8:M10)</f>
        <v>0</v>
      </c>
    </row>
    <row r="8" spans="1:13" ht="15" customHeight="1" x14ac:dyDescent="0.25">
      <c r="A8" s="1461"/>
      <c r="B8" s="1467"/>
      <c r="C8" s="1326" t="s">
        <v>927</v>
      </c>
      <c r="D8" s="2802" t="s">
        <v>920</v>
      </c>
      <c r="E8" s="2802"/>
      <c r="F8" s="2802"/>
      <c r="G8" s="2802"/>
      <c r="H8" s="2802"/>
      <c r="I8" s="2802"/>
      <c r="J8" s="2802"/>
      <c r="K8" s="2802"/>
      <c r="L8" s="2803"/>
      <c r="M8" s="1465"/>
    </row>
    <row r="9" spans="1:13" ht="15" customHeight="1" x14ac:dyDescent="0.25">
      <c r="A9" s="1461"/>
      <c r="B9" s="1467"/>
      <c r="C9" s="1326" t="s">
        <v>928</v>
      </c>
      <c r="D9" s="2802" t="s">
        <v>1333</v>
      </c>
      <c r="E9" s="2802"/>
      <c r="F9" s="2802"/>
      <c r="G9" s="2802"/>
      <c r="H9" s="2802"/>
      <c r="I9" s="2802"/>
      <c r="J9" s="2802"/>
      <c r="K9" s="2802"/>
      <c r="L9" s="2803"/>
      <c r="M9" s="1465"/>
    </row>
    <row r="10" spans="1:13" ht="15" customHeight="1" x14ac:dyDescent="0.25">
      <c r="A10" s="1461"/>
      <c r="B10" s="1467"/>
      <c r="C10" s="1326" t="s">
        <v>929</v>
      </c>
      <c r="D10" s="2802" t="s">
        <v>79</v>
      </c>
      <c r="E10" s="2802"/>
      <c r="F10" s="2802"/>
      <c r="G10" s="2802"/>
      <c r="H10" s="2802"/>
      <c r="I10" s="2802"/>
      <c r="J10" s="2802"/>
      <c r="K10" s="2802"/>
      <c r="L10" s="2803"/>
      <c r="M10" s="1465"/>
    </row>
    <row r="11" spans="1:13" ht="15" customHeight="1" x14ac:dyDescent="0.25">
      <c r="A11" s="1461"/>
      <c r="B11" s="1468"/>
      <c r="C11" s="2814"/>
      <c r="D11" s="2815"/>
      <c r="E11" s="2815"/>
      <c r="F11" s="2815"/>
      <c r="G11" s="2815"/>
      <c r="H11" s="2815"/>
      <c r="I11" s="2815"/>
      <c r="J11" s="2815"/>
      <c r="K11" s="2815"/>
      <c r="L11" s="2815"/>
      <c r="M11" s="2816"/>
    </row>
    <row r="12" spans="1:13" ht="15" customHeight="1" x14ac:dyDescent="0.25">
      <c r="A12" s="1461"/>
      <c r="B12" s="1468" t="s">
        <v>1195</v>
      </c>
      <c r="C12" s="2804" t="s">
        <v>1334</v>
      </c>
      <c r="D12" s="2805"/>
      <c r="E12" s="2805"/>
      <c r="F12" s="2805"/>
      <c r="G12" s="2805"/>
      <c r="H12" s="2805"/>
      <c r="I12" s="2805"/>
      <c r="J12" s="2805"/>
      <c r="K12" s="2805"/>
      <c r="L12" s="2806"/>
      <c r="M12" s="1325">
        <f>SUM(M13:M15)</f>
        <v>0</v>
      </c>
    </row>
    <row r="13" spans="1:13" ht="15" customHeight="1" x14ac:dyDescent="0.25">
      <c r="A13" s="1461"/>
      <c r="B13" s="1469"/>
      <c r="C13" s="1327" t="s">
        <v>927</v>
      </c>
      <c r="D13" s="2807" t="s">
        <v>920</v>
      </c>
      <c r="E13" s="2807"/>
      <c r="F13" s="2807"/>
      <c r="G13" s="2807"/>
      <c r="H13" s="2807"/>
      <c r="I13" s="2807"/>
      <c r="J13" s="2807"/>
      <c r="K13" s="2807"/>
      <c r="L13" s="2808"/>
      <c r="M13" s="1453"/>
    </row>
    <row r="14" spans="1:13" ht="15" customHeight="1" x14ac:dyDescent="0.25">
      <c r="A14" s="1461"/>
      <c r="B14" s="1469"/>
      <c r="C14" s="1327" t="s">
        <v>928</v>
      </c>
      <c r="D14" s="2807" t="s">
        <v>1333</v>
      </c>
      <c r="E14" s="2807"/>
      <c r="F14" s="2807"/>
      <c r="G14" s="2807"/>
      <c r="H14" s="2807"/>
      <c r="I14" s="2807"/>
      <c r="J14" s="2807"/>
      <c r="K14" s="2807"/>
      <c r="L14" s="2808"/>
      <c r="M14" s="1453"/>
    </row>
    <row r="15" spans="1:13" ht="15" customHeight="1" x14ac:dyDescent="0.25">
      <c r="A15" s="1461"/>
      <c r="B15" s="1469"/>
      <c r="C15" s="1327" t="s">
        <v>929</v>
      </c>
      <c r="D15" s="2807" t="s">
        <v>79</v>
      </c>
      <c r="E15" s="2807"/>
      <c r="F15" s="2807"/>
      <c r="G15" s="2807"/>
      <c r="H15" s="2807"/>
      <c r="I15" s="2807"/>
      <c r="J15" s="2807"/>
      <c r="K15" s="2807"/>
      <c r="L15" s="2808"/>
      <c r="M15" s="1453"/>
    </row>
    <row r="16" spans="1:13" ht="15" customHeight="1" x14ac:dyDescent="0.25">
      <c r="A16" s="1461"/>
      <c r="B16" s="1468"/>
      <c r="C16" s="2817"/>
      <c r="D16" s="2818"/>
      <c r="E16" s="2818"/>
      <c r="F16" s="2818"/>
      <c r="G16" s="2818"/>
      <c r="H16" s="2818"/>
      <c r="I16" s="2818"/>
      <c r="J16" s="2818"/>
      <c r="K16" s="2818"/>
      <c r="L16" s="2818"/>
      <c r="M16" s="2819"/>
    </row>
    <row r="17" spans="1:13" ht="15" customHeight="1" x14ac:dyDescent="0.25">
      <c r="A17" s="1461"/>
      <c r="B17" s="1468" t="s">
        <v>1196</v>
      </c>
      <c r="C17" s="2804" t="s">
        <v>1335</v>
      </c>
      <c r="D17" s="2805"/>
      <c r="E17" s="2805"/>
      <c r="F17" s="2805"/>
      <c r="G17" s="2805"/>
      <c r="H17" s="2805"/>
      <c r="I17" s="2805"/>
      <c r="J17" s="2805"/>
      <c r="K17" s="2805"/>
      <c r="L17" s="2806"/>
      <c r="M17" s="1325">
        <f>SUM(M18:M20)</f>
        <v>0</v>
      </c>
    </row>
    <row r="18" spans="1:13" ht="15" customHeight="1" x14ac:dyDescent="0.25">
      <c r="A18" s="1461"/>
      <c r="B18" s="1469"/>
      <c r="C18" s="1327" t="s">
        <v>927</v>
      </c>
      <c r="D18" s="2807" t="s">
        <v>920</v>
      </c>
      <c r="E18" s="2807"/>
      <c r="F18" s="2807"/>
      <c r="G18" s="2807"/>
      <c r="H18" s="2807"/>
      <c r="I18" s="2807"/>
      <c r="J18" s="2807"/>
      <c r="K18" s="2807"/>
      <c r="L18" s="2808"/>
      <c r="M18" s="1453"/>
    </row>
    <row r="19" spans="1:13" ht="15" customHeight="1" x14ac:dyDescent="0.25">
      <c r="A19" s="1461"/>
      <c r="B19" s="1469"/>
      <c r="C19" s="1327" t="s">
        <v>928</v>
      </c>
      <c r="D19" s="2807" t="s">
        <v>1333</v>
      </c>
      <c r="E19" s="2807"/>
      <c r="F19" s="2807"/>
      <c r="G19" s="2807"/>
      <c r="H19" s="2807"/>
      <c r="I19" s="2807"/>
      <c r="J19" s="2807"/>
      <c r="K19" s="2807"/>
      <c r="L19" s="2808"/>
      <c r="M19" s="1453"/>
    </row>
    <row r="20" spans="1:13" ht="15" customHeight="1" x14ac:dyDescent="0.25">
      <c r="A20" s="1461"/>
      <c r="B20" s="1470"/>
      <c r="C20" s="1327" t="s">
        <v>929</v>
      </c>
      <c r="D20" s="2807" t="s">
        <v>79</v>
      </c>
      <c r="E20" s="2807"/>
      <c r="F20" s="2807"/>
      <c r="G20" s="2807"/>
      <c r="H20" s="2807"/>
      <c r="I20" s="2807"/>
      <c r="J20" s="2807"/>
      <c r="K20" s="2807"/>
      <c r="L20" s="2808"/>
      <c r="M20" s="1453"/>
    </row>
    <row r="21" spans="1:13" x14ac:dyDescent="0.3">
      <c r="A21" s="1459"/>
      <c r="B21" s="2809" t="s">
        <v>1336</v>
      </c>
      <c r="C21" s="2809"/>
      <c r="D21" s="2809"/>
      <c r="E21" s="2809"/>
      <c r="F21" s="2809"/>
      <c r="G21" s="2809"/>
      <c r="H21" s="2809"/>
      <c r="I21" s="2809"/>
      <c r="J21" s="2809"/>
      <c r="K21" s="2809"/>
      <c r="L21" s="2809"/>
      <c r="M21" s="1460"/>
    </row>
    <row r="22" spans="1:13" x14ac:dyDescent="0.3">
      <c r="A22" s="1459"/>
      <c r="B22" s="2810"/>
      <c r="C22" s="2810"/>
      <c r="D22" s="2810"/>
      <c r="E22" s="2810"/>
      <c r="F22" s="2810"/>
      <c r="G22" s="2810"/>
      <c r="H22" s="2810"/>
      <c r="I22" s="2810"/>
      <c r="J22" s="2810"/>
      <c r="K22" s="2810"/>
      <c r="L22" s="2810"/>
      <c r="M22" s="1460"/>
    </row>
    <row r="23" spans="1:13" ht="19.95" customHeight="1" x14ac:dyDescent="0.25">
      <c r="A23" s="1462" t="s">
        <v>21</v>
      </c>
      <c r="B23" s="2811" t="s">
        <v>1337</v>
      </c>
      <c r="C23" s="2812"/>
      <c r="D23" s="2812"/>
      <c r="E23" s="2812"/>
      <c r="F23" s="2812"/>
      <c r="G23" s="2812"/>
      <c r="H23" s="2812"/>
      <c r="I23" s="2812"/>
      <c r="J23" s="2812"/>
      <c r="K23" s="2812"/>
      <c r="L23" s="2813"/>
      <c r="M23" s="1464">
        <f>SUM(M24:M33)</f>
        <v>0</v>
      </c>
    </row>
    <row r="24" spans="1:13" ht="15" customHeight="1" x14ac:dyDescent="0.3">
      <c r="A24" s="1462"/>
      <c r="B24" s="1471" t="s">
        <v>1194</v>
      </c>
      <c r="C24" s="2782" t="s">
        <v>1338</v>
      </c>
      <c r="D24" s="2782"/>
      <c r="E24" s="2782"/>
      <c r="F24" s="2782"/>
      <c r="G24" s="2782"/>
      <c r="H24" s="2782"/>
      <c r="I24" s="2782"/>
      <c r="J24" s="2782"/>
      <c r="K24" s="2782"/>
      <c r="L24" s="2783"/>
      <c r="M24" s="1449"/>
    </row>
    <row r="25" spans="1:13" ht="15" customHeight="1" x14ac:dyDescent="0.3">
      <c r="A25" s="1462"/>
      <c r="B25" s="1472" t="s">
        <v>1195</v>
      </c>
      <c r="C25" s="2782" t="s">
        <v>1339</v>
      </c>
      <c r="D25" s="2782"/>
      <c r="E25" s="2782"/>
      <c r="F25" s="2782"/>
      <c r="G25" s="2782"/>
      <c r="H25" s="2782"/>
      <c r="I25" s="2782"/>
      <c r="J25" s="2782"/>
      <c r="K25" s="2782"/>
      <c r="L25" s="2783"/>
      <c r="M25" s="1449"/>
    </row>
    <row r="26" spans="1:13" ht="15" customHeight="1" x14ac:dyDescent="0.3">
      <c r="A26" s="1462"/>
      <c r="B26" s="1472" t="s">
        <v>1196</v>
      </c>
      <c r="C26" s="2782" t="s">
        <v>1340</v>
      </c>
      <c r="D26" s="2782"/>
      <c r="E26" s="2782"/>
      <c r="F26" s="2782"/>
      <c r="G26" s="2782"/>
      <c r="H26" s="2782"/>
      <c r="I26" s="2782"/>
      <c r="J26" s="2782"/>
      <c r="K26" s="2782"/>
      <c r="L26" s="2783"/>
      <c r="M26" s="1449"/>
    </row>
    <row r="27" spans="1:13" ht="15" customHeight="1" x14ac:dyDescent="0.3">
      <c r="A27" s="1462"/>
      <c r="B27" s="1472" t="s">
        <v>1197</v>
      </c>
      <c r="C27" s="424" t="s">
        <v>1341</v>
      </c>
      <c r="D27" s="1450"/>
      <c r="E27" s="1450"/>
      <c r="F27" s="1450"/>
      <c r="G27" s="1450"/>
      <c r="H27" s="1450"/>
      <c r="I27" s="1450"/>
      <c r="J27" s="1450"/>
      <c r="K27" s="1450"/>
      <c r="L27" s="1451"/>
      <c r="M27" s="1449"/>
    </row>
    <row r="28" spans="1:13" ht="15" customHeight="1" x14ac:dyDescent="0.3">
      <c r="A28" s="1462"/>
      <c r="B28" s="1472" t="s">
        <v>1342</v>
      </c>
      <c r="C28" s="424" t="s">
        <v>1343</v>
      </c>
      <c r="D28" s="1450"/>
      <c r="E28" s="1450"/>
      <c r="F28" s="1450"/>
      <c r="G28" s="1450"/>
      <c r="H28" s="1450"/>
      <c r="I28" s="1450"/>
      <c r="J28" s="1450"/>
      <c r="K28" s="1450"/>
      <c r="L28" s="1451"/>
      <c r="M28" s="1449"/>
    </row>
    <row r="29" spans="1:13" ht="15" customHeight="1" x14ac:dyDescent="0.3">
      <c r="A29" s="1462"/>
      <c r="B29" s="1472" t="s">
        <v>1344</v>
      </c>
      <c r="C29" s="424" t="s">
        <v>1345</v>
      </c>
      <c r="D29" s="1450"/>
      <c r="E29" s="1450"/>
      <c r="F29" s="1450"/>
      <c r="G29" s="1450"/>
      <c r="H29" s="1450"/>
      <c r="I29" s="1450"/>
      <c r="J29" s="1450"/>
      <c r="K29" s="1450"/>
      <c r="L29" s="1451"/>
      <c r="M29" s="1449"/>
    </row>
    <row r="30" spans="1:13" ht="15" customHeight="1" x14ac:dyDescent="0.3">
      <c r="A30" s="1462"/>
      <c r="B30" s="1472" t="s">
        <v>1346</v>
      </c>
      <c r="C30" s="424" t="s">
        <v>1347</v>
      </c>
      <c r="D30" s="1450"/>
      <c r="E30" s="1450"/>
      <c r="F30" s="1450"/>
      <c r="G30" s="1450"/>
      <c r="H30" s="1450"/>
      <c r="I30" s="1450"/>
      <c r="J30" s="1450"/>
      <c r="K30" s="1450"/>
      <c r="L30" s="1451"/>
      <c r="M30" s="1449"/>
    </row>
    <row r="31" spans="1:13" ht="15" customHeight="1" x14ac:dyDescent="0.3">
      <c r="A31" s="1462"/>
      <c r="B31" s="1472" t="s">
        <v>1348</v>
      </c>
      <c r="C31" s="424" t="s">
        <v>1349</v>
      </c>
      <c r="D31" s="1450"/>
      <c r="E31" s="1450"/>
      <c r="F31" s="1450"/>
      <c r="G31" s="1450"/>
      <c r="H31" s="1450"/>
      <c r="I31" s="1450"/>
      <c r="J31" s="1450"/>
      <c r="K31" s="1450"/>
      <c r="L31" s="1451"/>
      <c r="M31" s="1449"/>
    </row>
    <row r="32" spans="1:13" ht="15" customHeight="1" x14ac:dyDescent="0.3">
      <c r="A32" s="1462"/>
      <c r="B32" s="1472" t="s">
        <v>1112</v>
      </c>
      <c r="C32" s="424" t="s">
        <v>1350</v>
      </c>
      <c r="D32" s="1450"/>
      <c r="E32" s="1450"/>
      <c r="F32" s="1450"/>
      <c r="G32" s="1450"/>
      <c r="H32" s="1450"/>
      <c r="I32" s="1450"/>
      <c r="J32" s="1450"/>
      <c r="K32" s="1450"/>
      <c r="L32" s="1451"/>
      <c r="M32" s="1449"/>
    </row>
    <row r="33" spans="1:13" ht="15" customHeight="1" x14ac:dyDescent="0.3">
      <c r="A33" s="1462"/>
      <c r="B33" s="1473" t="s">
        <v>1351</v>
      </c>
      <c r="C33" s="424" t="s">
        <v>79</v>
      </c>
      <c r="D33" s="1450"/>
      <c r="E33" s="1450"/>
      <c r="F33" s="1450"/>
      <c r="G33" s="1450"/>
      <c r="H33" s="1450"/>
      <c r="I33" s="1450"/>
      <c r="J33" s="1450"/>
      <c r="K33" s="1450"/>
      <c r="L33" s="1451"/>
      <c r="M33" s="1449"/>
    </row>
    <row r="34" spans="1:13" ht="19.95" customHeight="1" x14ac:dyDescent="0.3">
      <c r="A34" s="1462"/>
      <c r="B34" s="1452" t="s">
        <v>1352</v>
      </c>
      <c r="C34" s="1452"/>
      <c r="D34" s="905"/>
      <c r="E34" s="906"/>
      <c r="F34" s="906"/>
      <c r="G34" s="907"/>
      <c r="H34" s="908"/>
      <c r="I34" s="908"/>
      <c r="J34" s="908"/>
      <c r="K34" s="908"/>
      <c r="L34" s="908"/>
      <c r="M34" s="909"/>
    </row>
    <row r="35" spans="1:13" ht="49.95" customHeight="1" x14ac:dyDescent="0.3">
      <c r="A35" s="1462"/>
      <c r="B35" s="2784" t="s">
        <v>1353</v>
      </c>
      <c r="C35" s="2785"/>
      <c r="D35" s="2786"/>
      <c r="E35" s="2793" t="s">
        <v>2547</v>
      </c>
      <c r="F35" s="2794"/>
      <c r="G35" s="2794"/>
      <c r="H35" s="2794"/>
      <c r="I35" s="2794"/>
      <c r="J35" s="2794"/>
      <c r="K35" s="2794"/>
      <c r="L35" s="2794"/>
      <c r="M35" s="2795"/>
    </row>
    <row r="36" spans="1:13" ht="55.2" customHeight="1" x14ac:dyDescent="0.3">
      <c r="A36" s="1462"/>
      <c r="B36" s="2787"/>
      <c r="C36" s="2788"/>
      <c r="D36" s="2789"/>
      <c r="E36" s="2796" t="s">
        <v>2548</v>
      </c>
      <c r="F36" s="2797"/>
      <c r="G36" s="2797"/>
      <c r="H36" s="2797"/>
      <c r="I36" s="2797"/>
      <c r="J36" s="2797"/>
      <c r="K36" s="2797"/>
      <c r="L36" s="2797"/>
      <c r="M36" s="2798"/>
    </row>
    <row r="37" spans="1:13" ht="49.95" customHeight="1" thickBot="1" x14ac:dyDescent="0.35">
      <c r="A37" s="1463"/>
      <c r="B37" s="2790"/>
      <c r="C37" s="2791"/>
      <c r="D37" s="2792"/>
      <c r="E37" s="2799" t="s">
        <v>2549</v>
      </c>
      <c r="F37" s="2800"/>
      <c r="G37" s="2800"/>
      <c r="H37" s="2800"/>
      <c r="I37" s="2800"/>
      <c r="J37" s="2800"/>
      <c r="K37" s="2800"/>
      <c r="L37" s="2800"/>
      <c r="M37" s="2801"/>
    </row>
  </sheetData>
  <sheetProtection password="C4B6" sheet="1" objects="1" scenarios="1" selectLockedCells="1"/>
  <mergeCells count="26">
    <mergeCell ref="D9:L9"/>
    <mergeCell ref="A1:M2"/>
    <mergeCell ref="B4:L5"/>
    <mergeCell ref="B6:L6"/>
    <mergeCell ref="C7:L7"/>
    <mergeCell ref="D8:L8"/>
    <mergeCell ref="C24:L24"/>
    <mergeCell ref="D10:L10"/>
    <mergeCell ref="C12:L12"/>
    <mergeCell ref="D13:L13"/>
    <mergeCell ref="D14:L14"/>
    <mergeCell ref="D15:L15"/>
    <mergeCell ref="C17:L17"/>
    <mergeCell ref="D18:L18"/>
    <mergeCell ref="D19:L19"/>
    <mergeCell ref="D20:L20"/>
    <mergeCell ref="B21:L22"/>
    <mergeCell ref="B23:L23"/>
    <mergeCell ref="C11:M11"/>
    <mergeCell ref="C16:M16"/>
    <mergeCell ref="C25:L25"/>
    <mergeCell ref="C26:L26"/>
    <mergeCell ref="B35:D37"/>
    <mergeCell ref="E35:M35"/>
    <mergeCell ref="E36:M36"/>
    <mergeCell ref="E37:M37"/>
  </mergeCells>
  <pageMargins left="0.7" right="0.7" top="1" bottom="1" header="0.3" footer="0.3"/>
  <pageSetup scale="84" fitToHeight="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pageSetUpPr fitToPage="1"/>
  </sheetPr>
  <dimension ref="A1:Q96"/>
  <sheetViews>
    <sheetView topLeftCell="A66" workbookViewId="0">
      <selection activeCell="K73" sqref="K73:M73"/>
    </sheetView>
  </sheetViews>
  <sheetFormatPr defaultRowHeight="14.4" x14ac:dyDescent="0.3"/>
  <cols>
    <col min="1" max="1" width="2.6640625" customWidth="1"/>
    <col min="2" max="2" width="4.6640625" customWidth="1"/>
    <col min="3" max="3" width="2.6640625" customWidth="1"/>
    <col min="4" max="4" width="3.6640625" customWidth="1"/>
    <col min="5" max="5" width="2.6640625" customWidth="1"/>
    <col min="11" max="13" width="12.6640625" customWidth="1"/>
    <col min="14" max="14" width="15.6640625" customWidth="1"/>
    <col min="15" max="15" width="2.6640625" customWidth="1"/>
  </cols>
  <sheetData>
    <row r="1" spans="1:15" ht="15" customHeight="1" x14ac:dyDescent="0.25">
      <c r="A1" s="299"/>
      <c r="B1" s="300"/>
      <c r="C1" s="300"/>
      <c r="D1" s="300"/>
      <c r="E1" s="300"/>
      <c r="F1" s="300"/>
      <c r="G1" s="300"/>
      <c r="H1" s="300"/>
      <c r="I1" s="300"/>
      <c r="J1" s="300"/>
      <c r="K1" s="300"/>
      <c r="L1" s="300"/>
      <c r="M1" s="300"/>
      <c r="N1" s="300"/>
      <c r="O1" s="301"/>
    </row>
    <row r="2" spans="1:15" ht="15" customHeight="1" x14ac:dyDescent="0.3">
      <c r="A2" s="302"/>
      <c r="B2" s="2162"/>
      <c r="C2" s="2162"/>
      <c r="D2" s="2162"/>
      <c r="E2" s="2165" t="s">
        <v>2104</v>
      </c>
      <c r="F2" s="2165"/>
      <c r="G2" s="2165"/>
      <c r="H2" s="2165"/>
      <c r="I2" s="2165"/>
      <c r="J2" s="2165"/>
      <c r="K2" s="2165"/>
      <c r="L2" s="2165"/>
      <c r="M2" s="2165"/>
      <c r="N2" s="492"/>
      <c r="O2" s="304"/>
    </row>
    <row r="3" spans="1:15" ht="15" customHeight="1" x14ac:dyDescent="0.3">
      <c r="A3" s="302"/>
      <c r="B3" s="2162"/>
      <c r="C3" s="2162"/>
      <c r="D3" s="2162"/>
      <c r="E3" s="2165"/>
      <c r="F3" s="2165"/>
      <c r="G3" s="2165"/>
      <c r="H3" s="2165"/>
      <c r="I3" s="2165"/>
      <c r="J3" s="2165"/>
      <c r="K3" s="2165"/>
      <c r="L3" s="2165"/>
      <c r="M3" s="2165"/>
      <c r="N3" s="492"/>
      <c r="O3" s="304"/>
    </row>
    <row r="4" spans="1:15" ht="15" hidden="1" customHeight="1" x14ac:dyDescent="0.25">
      <c r="A4" s="302"/>
      <c r="B4" s="493"/>
      <c r="C4" s="493"/>
      <c r="D4" s="493"/>
      <c r="E4" s="493"/>
      <c r="F4" s="493"/>
      <c r="G4" s="493"/>
      <c r="H4" s="493"/>
      <c r="I4" s="493"/>
      <c r="J4" s="305"/>
      <c r="K4" s="305"/>
      <c r="L4" s="305"/>
      <c r="M4" s="305"/>
      <c r="N4" s="305"/>
      <c r="O4" s="304"/>
    </row>
    <row r="5" spans="1:15" ht="15" hidden="1" customHeight="1" x14ac:dyDescent="0.25">
      <c r="A5" s="302"/>
      <c r="B5" s="421"/>
      <c r="C5" s="421"/>
      <c r="D5" s="421"/>
      <c r="E5" s="421"/>
      <c r="F5" s="421"/>
      <c r="G5" s="421"/>
      <c r="H5" s="421"/>
      <c r="I5" s="421"/>
      <c r="J5" s="421"/>
      <c r="K5" s="421"/>
      <c r="L5" s="421"/>
      <c r="M5" s="494"/>
      <c r="N5" s="421"/>
      <c r="O5" s="304"/>
    </row>
    <row r="6" spans="1:15" ht="15" customHeight="1" x14ac:dyDescent="0.25">
      <c r="A6" s="302"/>
      <c r="B6" s="303"/>
      <c r="C6" s="303"/>
      <c r="D6" s="303"/>
      <c r="E6" s="303"/>
      <c r="F6" s="303"/>
      <c r="G6" s="303"/>
      <c r="H6" s="303"/>
      <c r="I6" s="303"/>
      <c r="J6" s="303"/>
      <c r="K6" s="303"/>
      <c r="L6" s="305"/>
      <c r="M6" s="305"/>
      <c r="N6" s="487" t="s">
        <v>1111</v>
      </c>
      <c r="O6" s="304"/>
    </row>
    <row r="7" spans="1:15" ht="15" customHeight="1" x14ac:dyDescent="0.3">
      <c r="A7" s="302"/>
      <c r="B7" s="2149" t="s">
        <v>1026</v>
      </c>
      <c r="C7" s="2150"/>
      <c r="D7" s="2150"/>
      <c r="E7" s="2150"/>
      <c r="F7" s="2150"/>
      <c r="G7" s="2150"/>
      <c r="H7" s="2150"/>
      <c r="I7" s="2150"/>
      <c r="J7" s="2163"/>
      <c r="K7" s="2153" t="s">
        <v>561</v>
      </c>
      <c r="L7" s="2153" t="s">
        <v>918</v>
      </c>
      <c r="M7" s="2149" t="s">
        <v>919</v>
      </c>
      <c r="N7" s="2145" t="s">
        <v>97</v>
      </c>
      <c r="O7" s="304"/>
    </row>
    <row r="8" spans="1:15" ht="15" customHeight="1" x14ac:dyDescent="0.3">
      <c r="A8" s="302"/>
      <c r="B8" s="2151"/>
      <c r="C8" s="2152"/>
      <c r="D8" s="2152"/>
      <c r="E8" s="2152"/>
      <c r="F8" s="2152"/>
      <c r="G8" s="2152"/>
      <c r="H8" s="2152"/>
      <c r="I8" s="2152"/>
      <c r="J8" s="2164"/>
      <c r="K8" s="2154"/>
      <c r="L8" s="2154"/>
      <c r="M8" s="2155"/>
      <c r="N8" s="2145"/>
      <c r="O8" s="304"/>
    </row>
    <row r="9" spans="1:15" ht="15" customHeight="1" x14ac:dyDescent="0.25">
      <c r="A9" s="302"/>
      <c r="B9" s="1109" t="s">
        <v>20</v>
      </c>
      <c r="C9" s="2160" t="s">
        <v>1422</v>
      </c>
      <c r="D9" s="2161"/>
      <c r="E9" s="2161"/>
      <c r="F9" s="2161"/>
      <c r="G9" s="2161"/>
      <c r="H9" s="2161"/>
      <c r="I9" s="2161"/>
      <c r="J9" s="1022"/>
      <c r="K9" s="1030"/>
      <c r="L9" s="1031"/>
      <c r="M9" s="1032"/>
      <c r="N9" s="1111">
        <f>K9+L9+M9</f>
        <v>0</v>
      </c>
      <c r="O9" s="304"/>
    </row>
    <row r="10" spans="1:15" ht="15" customHeight="1" x14ac:dyDescent="0.25">
      <c r="A10" s="302"/>
      <c r="B10" s="1109" t="s">
        <v>21</v>
      </c>
      <c r="C10" s="1013" t="s">
        <v>1423</v>
      </c>
      <c r="D10" s="1014"/>
      <c r="E10" s="1014"/>
      <c r="F10" s="1014"/>
      <c r="G10" s="1014"/>
      <c r="H10" s="1014"/>
      <c r="I10" s="1014"/>
      <c r="J10" s="1023"/>
      <c r="K10" s="1033"/>
      <c r="L10" s="1034"/>
      <c r="M10" s="1035"/>
      <c r="N10" s="1111">
        <f t="shared" ref="N10:N77" si="0">K10+L10+M10</f>
        <v>0</v>
      </c>
      <c r="O10" s="304"/>
    </row>
    <row r="11" spans="1:15" ht="15" customHeight="1" x14ac:dyDescent="0.25">
      <c r="A11" s="302"/>
      <c r="B11" s="1109" t="s">
        <v>22</v>
      </c>
      <c r="C11" s="491" t="s">
        <v>1424</v>
      </c>
      <c r="D11" s="491"/>
      <c r="E11" s="491"/>
      <c r="F11" s="491"/>
      <c r="G11" s="491"/>
      <c r="H11" s="490"/>
      <c r="I11" s="490"/>
      <c r="J11" s="490"/>
      <c r="K11" s="1036">
        <f>K12+K19</f>
        <v>0</v>
      </c>
      <c r="L11" s="1037">
        <f>L12+L19</f>
        <v>0</v>
      </c>
      <c r="M11" s="1037">
        <f>M12+M19</f>
        <v>0</v>
      </c>
      <c r="N11" s="1111">
        <f t="shared" si="0"/>
        <v>0</v>
      </c>
      <c r="O11" s="304"/>
    </row>
    <row r="12" spans="1:15" ht="15" customHeight="1" x14ac:dyDescent="0.25">
      <c r="A12" s="302"/>
      <c r="B12" s="1109"/>
      <c r="C12" s="338" t="s">
        <v>1890</v>
      </c>
      <c r="D12" s="338"/>
      <c r="E12" s="338"/>
      <c r="F12" s="338"/>
      <c r="G12" s="338"/>
      <c r="H12" s="338"/>
      <c r="I12" s="338"/>
      <c r="J12" s="338"/>
      <c r="K12" s="695">
        <f>SUM(K13,K16)</f>
        <v>0</v>
      </c>
      <c r="L12" s="695">
        <f>SUM(L13,L16)</f>
        <v>0</v>
      </c>
      <c r="M12" s="695">
        <f>SUM(M13,M16)</f>
        <v>0</v>
      </c>
      <c r="N12" s="1111">
        <f t="shared" si="0"/>
        <v>0</v>
      </c>
      <c r="O12" s="304"/>
    </row>
    <row r="13" spans="1:15" ht="15" customHeight="1" x14ac:dyDescent="0.25">
      <c r="A13" s="302"/>
      <c r="B13" s="1109"/>
      <c r="C13" s="1113" t="s">
        <v>1892</v>
      </c>
      <c r="D13" s="350"/>
      <c r="E13" s="350"/>
      <c r="F13" s="350"/>
      <c r="G13" s="350"/>
      <c r="H13" s="338"/>
      <c r="I13" s="338"/>
      <c r="J13" s="338"/>
      <c r="K13" s="695">
        <f>SUM(K14:K15)</f>
        <v>0</v>
      </c>
      <c r="L13" s="695">
        <f>SUM(L14:L15)</f>
        <v>0</v>
      </c>
      <c r="M13" s="695">
        <f>SUM(M14:M15)</f>
        <v>0</v>
      </c>
      <c r="N13" s="1111">
        <f t="shared" si="0"/>
        <v>0</v>
      </c>
      <c r="O13" s="304"/>
    </row>
    <row r="14" spans="1:15" ht="15" customHeight="1" x14ac:dyDescent="0.25">
      <c r="A14" s="302"/>
      <c r="B14" s="1109"/>
      <c r="C14" s="309"/>
      <c r="D14" s="307" t="s">
        <v>1894</v>
      </c>
      <c r="E14" s="307"/>
      <c r="F14" s="307"/>
      <c r="G14" s="307"/>
      <c r="H14" s="307"/>
      <c r="I14" s="307"/>
      <c r="J14" s="307"/>
      <c r="K14" s="686"/>
      <c r="L14" s="687"/>
      <c r="M14" s="688"/>
      <c r="N14" s="1111">
        <f t="shared" si="0"/>
        <v>0</v>
      </c>
      <c r="O14" s="304"/>
    </row>
    <row r="15" spans="1:15" ht="15" customHeight="1" x14ac:dyDescent="0.25">
      <c r="A15" s="302"/>
      <c r="B15" s="1109"/>
      <c r="C15" s="305"/>
      <c r="D15" s="307" t="s">
        <v>1893</v>
      </c>
      <c r="E15" s="307"/>
      <c r="F15" s="307"/>
      <c r="G15" s="307"/>
      <c r="H15" s="307"/>
      <c r="I15" s="307"/>
      <c r="J15" s="307"/>
      <c r="K15" s="686"/>
      <c r="L15" s="687"/>
      <c r="M15" s="688"/>
      <c r="N15" s="1111">
        <f t="shared" si="0"/>
        <v>0</v>
      </c>
      <c r="O15" s="304"/>
    </row>
    <row r="16" spans="1:15" ht="15" customHeight="1" x14ac:dyDescent="0.25">
      <c r="A16" s="302"/>
      <c r="B16" s="1109"/>
      <c r="C16" s="1113" t="s">
        <v>1888</v>
      </c>
      <c r="D16" s="350"/>
      <c r="E16" s="350"/>
      <c r="F16" s="350"/>
      <c r="G16" s="338"/>
      <c r="H16" s="338"/>
      <c r="I16" s="338"/>
      <c r="J16" s="338"/>
      <c r="K16" s="1039">
        <f>SUM(K17:K18)</f>
        <v>0</v>
      </c>
      <c r="L16" s="1039">
        <f>SUM(L17:L18)</f>
        <v>0</v>
      </c>
      <c r="M16" s="689">
        <f>SUM(M17:M18)</f>
        <v>0</v>
      </c>
      <c r="N16" s="1111">
        <f t="shared" si="0"/>
        <v>0</v>
      </c>
      <c r="O16" s="304"/>
    </row>
    <row r="17" spans="1:15" ht="15" customHeight="1" x14ac:dyDescent="0.25">
      <c r="A17" s="302"/>
      <c r="B17" s="1109"/>
      <c r="C17" s="309"/>
      <c r="D17" s="307" t="s">
        <v>1894</v>
      </c>
      <c r="E17" s="307"/>
      <c r="F17" s="307"/>
      <c r="G17" s="307"/>
      <c r="H17" s="307"/>
      <c r="I17" s="307"/>
      <c r="J17" s="307"/>
      <c r="K17" s="686"/>
      <c r="L17" s="687"/>
      <c r="M17" s="688"/>
      <c r="N17" s="1111">
        <f t="shared" si="0"/>
        <v>0</v>
      </c>
      <c r="O17" s="304"/>
    </row>
    <row r="18" spans="1:15" ht="15" customHeight="1" x14ac:dyDescent="0.25">
      <c r="A18" s="302"/>
      <c r="B18" s="1109"/>
      <c r="C18" s="305"/>
      <c r="D18" s="307" t="s">
        <v>1893</v>
      </c>
      <c r="E18" s="307"/>
      <c r="F18" s="307"/>
      <c r="G18" s="307"/>
      <c r="H18" s="307"/>
      <c r="I18" s="307"/>
      <c r="J18" s="307"/>
      <c r="K18" s="686"/>
      <c r="L18" s="687"/>
      <c r="M18" s="688"/>
      <c r="N18" s="1111">
        <f t="shared" si="0"/>
        <v>0</v>
      </c>
      <c r="O18" s="304"/>
    </row>
    <row r="19" spans="1:15" ht="15" customHeight="1" x14ac:dyDescent="0.25">
      <c r="A19" s="302"/>
      <c r="B19" s="1109"/>
      <c r="C19" s="338" t="s">
        <v>1891</v>
      </c>
      <c r="D19" s="338"/>
      <c r="E19" s="338"/>
      <c r="F19" s="338"/>
      <c r="G19" s="338"/>
      <c r="H19" s="350"/>
      <c r="I19" s="350"/>
      <c r="J19" s="350"/>
      <c r="K19" s="1038"/>
      <c r="L19" s="1039">
        <f>SUM(L20:L21)</f>
        <v>0</v>
      </c>
      <c r="M19" s="1039">
        <f>SUM(M20:M21)</f>
        <v>0</v>
      </c>
      <c r="N19" s="1111">
        <f>L19+M19</f>
        <v>0</v>
      </c>
      <c r="O19" s="304"/>
    </row>
    <row r="20" spans="1:15" ht="15" customHeight="1" x14ac:dyDescent="0.25">
      <c r="A20" s="302"/>
      <c r="B20" s="1109"/>
      <c r="C20" s="307"/>
      <c r="D20" s="2158" t="s">
        <v>1895</v>
      </c>
      <c r="E20" s="2158"/>
      <c r="F20" s="2158"/>
      <c r="G20" s="2158"/>
      <c r="H20" s="2158"/>
      <c r="I20" s="2158"/>
      <c r="J20" s="2158"/>
      <c r="K20" s="2159"/>
      <c r="L20" s="687"/>
      <c r="M20" s="688"/>
      <c r="N20" s="1111">
        <f>L20+M20</f>
        <v>0</v>
      </c>
      <c r="O20" s="304"/>
    </row>
    <row r="21" spans="1:15" ht="15" customHeight="1" x14ac:dyDescent="0.25">
      <c r="A21" s="302"/>
      <c r="B21" s="1109"/>
      <c r="C21" s="307"/>
      <c r="D21" s="2158" t="s">
        <v>1896</v>
      </c>
      <c r="E21" s="2158"/>
      <c r="F21" s="2158"/>
      <c r="G21" s="2158"/>
      <c r="H21" s="2158"/>
      <c r="I21" s="2158"/>
      <c r="J21" s="2158"/>
      <c r="K21" s="2159"/>
      <c r="L21" s="687"/>
      <c r="M21" s="688"/>
      <c r="N21" s="1111">
        <f>L21+M21</f>
        <v>0</v>
      </c>
      <c r="O21" s="304"/>
    </row>
    <row r="22" spans="1:15" ht="15" customHeight="1" x14ac:dyDescent="0.25">
      <c r="A22" s="302"/>
      <c r="B22" s="1109" t="s">
        <v>23</v>
      </c>
      <c r="C22" s="547" t="s">
        <v>1425</v>
      </c>
      <c r="D22" s="491"/>
      <c r="E22" s="491"/>
      <c r="F22" s="491"/>
      <c r="G22" s="491"/>
      <c r="H22" s="548"/>
      <c r="I22" s="548"/>
      <c r="J22" s="553"/>
      <c r="K22" s="1040">
        <f>K23+K28+K33</f>
        <v>0</v>
      </c>
      <c r="L22" s="1040">
        <f>L23+L28+L33</f>
        <v>0</v>
      </c>
      <c r="M22" s="1041">
        <f>M23+M28+M33</f>
        <v>0</v>
      </c>
      <c r="N22" s="1112">
        <f t="shared" si="0"/>
        <v>0</v>
      </c>
      <c r="O22" s="304"/>
    </row>
    <row r="23" spans="1:15" ht="15" customHeight="1" x14ac:dyDescent="0.25">
      <c r="A23" s="302"/>
      <c r="B23" s="1109"/>
      <c r="C23" s="347" t="s">
        <v>1897</v>
      </c>
      <c r="D23" s="1042"/>
      <c r="E23" s="124"/>
      <c r="F23" s="124"/>
      <c r="G23" s="124"/>
      <c r="H23" s="842"/>
      <c r="I23" s="338"/>
      <c r="J23" s="339"/>
      <c r="K23" s="695">
        <f>K24+K25+K26+K27</f>
        <v>0</v>
      </c>
      <c r="L23" s="695">
        <f>L24+L25+L26+L27</f>
        <v>0</v>
      </c>
      <c r="M23" s="691">
        <f>M24+M25+M26+M27</f>
        <v>0</v>
      </c>
      <c r="N23" s="1112">
        <f t="shared" si="0"/>
        <v>0</v>
      </c>
      <c r="O23" s="304"/>
    </row>
    <row r="24" spans="1:15" ht="15" customHeight="1" x14ac:dyDescent="0.25">
      <c r="A24" s="302"/>
      <c r="B24" s="1109"/>
      <c r="C24" s="311"/>
      <c r="D24" s="378" t="s">
        <v>1312</v>
      </c>
      <c r="E24" s="308" t="s">
        <v>940</v>
      </c>
      <c r="F24" s="308"/>
      <c r="G24" s="308"/>
      <c r="H24" s="308"/>
      <c r="I24" s="308"/>
      <c r="J24" s="307"/>
      <c r="K24" s="686"/>
      <c r="L24" s="686"/>
      <c r="M24" s="686"/>
      <c r="N24" s="1111">
        <f t="shared" si="0"/>
        <v>0</v>
      </c>
      <c r="O24" s="304"/>
    </row>
    <row r="25" spans="1:15" ht="15" customHeight="1" x14ac:dyDescent="0.25">
      <c r="A25" s="302"/>
      <c r="B25" s="1109"/>
      <c r="C25" s="307" t="s">
        <v>954</v>
      </c>
      <c r="D25" s="378" t="s">
        <v>1314</v>
      </c>
      <c r="E25" s="308" t="s">
        <v>941</v>
      </c>
      <c r="F25" s="308"/>
      <c r="G25" s="308"/>
      <c r="H25" s="308"/>
      <c r="I25" s="308"/>
      <c r="J25" s="307"/>
      <c r="K25" s="686"/>
      <c r="L25" s="686"/>
      <c r="M25" s="686"/>
      <c r="N25" s="1111">
        <f t="shared" si="0"/>
        <v>0</v>
      </c>
      <c r="O25" s="304"/>
    </row>
    <row r="26" spans="1:15" ht="15" customHeight="1" x14ac:dyDescent="0.3">
      <c r="A26" s="302"/>
      <c r="B26" s="1109"/>
      <c r="C26" s="379" t="s">
        <v>947</v>
      </c>
      <c r="D26" s="378" t="s">
        <v>943</v>
      </c>
      <c r="E26" s="308" t="s">
        <v>1007</v>
      </c>
      <c r="F26" s="308"/>
      <c r="G26" s="308"/>
      <c r="H26" s="308"/>
      <c r="I26" s="308"/>
      <c r="J26" s="307"/>
      <c r="K26" s="686"/>
      <c r="L26" s="686"/>
      <c r="M26" s="686"/>
      <c r="N26" s="1111">
        <f t="shared" si="0"/>
        <v>0</v>
      </c>
      <c r="O26" s="304"/>
    </row>
    <row r="27" spans="1:15" ht="15" customHeight="1" x14ac:dyDescent="0.3">
      <c r="A27" s="302"/>
      <c r="B27" s="1109"/>
      <c r="C27" s="379"/>
      <c r="D27" s="380" t="s">
        <v>984</v>
      </c>
      <c r="E27" s="129" t="s">
        <v>1426</v>
      </c>
      <c r="F27" s="381"/>
      <c r="G27" s="129"/>
      <c r="H27" s="129"/>
      <c r="I27" s="308"/>
      <c r="J27" s="307"/>
      <c r="K27" s="686"/>
      <c r="L27" s="686"/>
      <c r="M27" s="686"/>
      <c r="N27" s="1111">
        <f t="shared" si="0"/>
        <v>0</v>
      </c>
      <c r="O27" s="304"/>
    </row>
    <row r="28" spans="1:15" ht="15" customHeight="1" x14ac:dyDescent="0.3">
      <c r="A28" s="302"/>
      <c r="B28" s="1109"/>
      <c r="C28" s="347" t="s">
        <v>1898</v>
      </c>
      <c r="D28" s="338"/>
      <c r="E28" s="338"/>
      <c r="F28" s="338"/>
      <c r="G28" s="338"/>
      <c r="H28" s="338"/>
      <c r="I28" s="338"/>
      <c r="J28" s="338"/>
      <c r="K28" s="695">
        <f>K29+K30+K31+K32</f>
        <v>0</v>
      </c>
      <c r="L28" s="695">
        <f>L29+L30+L31+L32</f>
        <v>0</v>
      </c>
      <c r="M28" s="1043">
        <f>M29+M30+M31+M32</f>
        <v>0</v>
      </c>
      <c r="N28" s="1111">
        <f t="shared" si="0"/>
        <v>0</v>
      </c>
      <c r="O28" s="304"/>
    </row>
    <row r="29" spans="1:15" ht="15" customHeight="1" x14ac:dyDescent="0.3">
      <c r="A29" s="302"/>
      <c r="B29" s="1109"/>
      <c r="C29" s="307"/>
      <c r="D29" s="378" t="s">
        <v>1312</v>
      </c>
      <c r="E29" s="308" t="s">
        <v>940</v>
      </c>
      <c r="F29" s="308"/>
      <c r="G29" s="308"/>
      <c r="H29" s="308"/>
      <c r="I29" s="308"/>
      <c r="J29" s="307"/>
      <c r="K29" s="686"/>
      <c r="L29" s="686"/>
      <c r="M29" s="686"/>
      <c r="N29" s="1111">
        <f t="shared" si="0"/>
        <v>0</v>
      </c>
      <c r="O29" s="304"/>
    </row>
    <row r="30" spans="1:15" ht="15" customHeight="1" x14ac:dyDescent="0.3">
      <c r="A30" s="302"/>
      <c r="B30" s="1109"/>
      <c r="C30" s="307"/>
      <c r="D30" s="378" t="s">
        <v>1314</v>
      </c>
      <c r="E30" s="308" t="s">
        <v>941</v>
      </c>
      <c r="F30" s="308"/>
      <c r="G30" s="308"/>
      <c r="H30" s="308"/>
      <c r="I30" s="308"/>
      <c r="J30" s="307"/>
      <c r="K30" s="686"/>
      <c r="L30" s="686"/>
      <c r="M30" s="686"/>
      <c r="N30" s="1111">
        <f t="shared" si="0"/>
        <v>0</v>
      </c>
      <c r="O30" s="304"/>
    </row>
    <row r="31" spans="1:15" ht="15" customHeight="1" x14ac:dyDescent="0.3">
      <c r="A31" s="302"/>
      <c r="B31" s="1109"/>
      <c r="C31" s="307"/>
      <c r="D31" s="378" t="s">
        <v>943</v>
      </c>
      <c r="E31" s="308" t="s">
        <v>1007</v>
      </c>
      <c r="F31" s="308"/>
      <c r="G31" s="308"/>
      <c r="H31" s="308"/>
      <c r="I31" s="308"/>
      <c r="J31" s="307"/>
      <c r="K31" s="686"/>
      <c r="L31" s="686"/>
      <c r="M31" s="686"/>
      <c r="N31" s="1111">
        <f>K31+L31+M31</f>
        <v>0</v>
      </c>
      <c r="O31" s="304"/>
    </row>
    <row r="32" spans="1:15" ht="15" customHeight="1" x14ac:dyDescent="0.3">
      <c r="A32" s="302"/>
      <c r="B32" s="1109"/>
      <c r="C32" s="307"/>
      <c r="D32" s="378" t="s">
        <v>984</v>
      </c>
      <c r="E32" s="308" t="s">
        <v>1426</v>
      </c>
      <c r="F32" s="308"/>
      <c r="G32" s="308"/>
      <c r="H32" s="308"/>
      <c r="I32" s="308"/>
      <c r="J32" s="307"/>
      <c r="K32" s="686"/>
      <c r="L32" s="686"/>
      <c r="M32" s="686"/>
      <c r="N32" s="1111">
        <f>K32+L32+M32</f>
        <v>0</v>
      </c>
      <c r="O32" s="304"/>
    </row>
    <row r="33" spans="1:15" ht="15" customHeight="1" x14ac:dyDescent="0.3">
      <c r="A33" s="302"/>
      <c r="B33" s="1109"/>
      <c r="C33" s="2096" t="s">
        <v>1899</v>
      </c>
      <c r="D33" s="424"/>
      <c r="E33" s="2087"/>
      <c r="F33" s="2087"/>
      <c r="G33" s="2087"/>
      <c r="H33" s="2087"/>
      <c r="I33" s="2087"/>
      <c r="J33" s="2088"/>
      <c r="K33" s="686">
        <f>SUM(K34:K37)</f>
        <v>0</v>
      </c>
      <c r="L33" s="686">
        <f t="shared" ref="L33:M33" si="1">SUM(L34:L37)</f>
        <v>0</v>
      </c>
      <c r="M33" s="686">
        <f t="shared" si="1"/>
        <v>0</v>
      </c>
      <c r="N33" s="1111">
        <f>SUM(N34:N37)</f>
        <v>0</v>
      </c>
      <c r="O33" s="304"/>
    </row>
    <row r="34" spans="1:15" ht="15" customHeight="1" x14ac:dyDescent="0.3">
      <c r="A34" s="302"/>
      <c r="B34" s="1109"/>
      <c r="C34" s="2096"/>
      <c r="D34" s="378" t="s">
        <v>1312</v>
      </c>
      <c r="E34" s="308" t="s">
        <v>940</v>
      </c>
      <c r="F34" s="2087"/>
      <c r="G34" s="2087"/>
      <c r="H34" s="2087"/>
      <c r="I34" s="2087"/>
      <c r="J34" s="2088"/>
      <c r="K34" s="686"/>
      <c r="L34" s="686"/>
      <c r="M34" s="686"/>
      <c r="N34" s="1111">
        <f>SUM(K34:M34)</f>
        <v>0</v>
      </c>
      <c r="O34" s="304"/>
    </row>
    <row r="35" spans="1:15" ht="15" customHeight="1" x14ac:dyDescent="0.3">
      <c r="A35" s="302"/>
      <c r="B35" s="1109"/>
      <c r="C35" s="2096"/>
      <c r="D35" s="378" t="s">
        <v>1314</v>
      </c>
      <c r="E35" s="308" t="s">
        <v>941</v>
      </c>
      <c r="F35" s="2087"/>
      <c r="G35" s="2087"/>
      <c r="H35" s="2087"/>
      <c r="I35" s="2087"/>
      <c r="J35" s="2088"/>
      <c r="K35" s="686"/>
      <c r="L35" s="686"/>
      <c r="M35" s="686"/>
      <c r="N35" s="1111">
        <f t="shared" ref="N35:N37" si="2">SUM(K35:M35)</f>
        <v>0</v>
      </c>
      <c r="O35" s="304"/>
    </row>
    <row r="36" spans="1:15" ht="15" customHeight="1" x14ac:dyDescent="0.3">
      <c r="A36" s="302"/>
      <c r="B36" s="1109"/>
      <c r="C36" s="2096"/>
      <c r="D36" s="378" t="s">
        <v>943</v>
      </c>
      <c r="E36" s="308" t="s">
        <v>1007</v>
      </c>
      <c r="F36" s="2087"/>
      <c r="G36" s="2087"/>
      <c r="H36" s="2087"/>
      <c r="I36" s="2087"/>
      <c r="J36" s="2088"/>
      <c r="K36" s="686"/>
      <c r="L36" s="686"/>
      <c r="M36" s="686"/>
      <c r="N36" s="1111">
        <f t="shared" si="2"/>
        <v>0</v>
      </c>
      <c r="O36" s="304"/>
    </row>
    <row r="37" spans="1:15" ht="15" customHeight="1" x14ac:dyDescent="0.3">
      <c r="A37" s="302"/>
      <c r="B37" s="1109"/>
      <c r="C37" s="2096"/>
      <c r="D37" s="378" t="s">
        <v>984</v>
      </c>
      <c r="E37" s="308" t="s">
        <v>1426</v>
      </c>
      <c r="F37" s="2087"/>
      <c r="G37" s="2087"/>
      <c r="H37" s="2087"/>
      <c r="I37" s="2087"/>
      <c r="J37" s="2088"/>
      <c r="K37" s="686"/>
      <c r="L37" s="686"/>
      <c r="M37" s="686"/>
      <c r="N37" s="1111">
        <f t="shared" si="2"/>
        <v>0</v>
      </c>
      <c r="O37" s="304"/>
    </row>
    <row r="38" spans="1:15" ht="15" customHeight="1" x14ac:dyDescent="0.3">
      <c r="A38" s="302"/>
      <c r="B38" s="1109" t="s">
        <v>24</v>
      </c>
      <c r="C38" s="551" t="s">
        <v>1427</v>
      </c>
      <c r="D38" s="554"/>
      <c r="E38" s="555"/>
      <c r="F38" s="491"/>
      <c r="G38" s="491"/>
      <c r="H38" s="491"/>
      <c r="I38" s="491"/>
      <c r="J38" s="496"/>
      <c r="K38" s="1037">
        <f>K39+K44</f>
        <v>0</v>
      </c>
      <c r="L38" s="1037">
        <f>L39+L44</f>
        <v>0</v>
      </c>
      <c r="M38" s="1045">
        <f>M39+M44</f>
        <v>0</v>
      </c>
      <c r="N38" s="1111">
        <f t="shared" si="0"/>
        <v>0</v>
      </c>
      <c r="O38" s="304"/>
    </row>
    <row r="39" spans="1:15" ht="15" customHeight="1" x14ac:dyDescent="0.3">
      <c r="A39" s="302"/>
      <c r="B39" s="1109"/>
      <c r="C39" s="125" t="s">
        <v>2537</v>
      </c>
      <c r="D39" s="338"/>
      <c r="E39" s="338"/>
      <c r="F39" s="125"/>
      <c r="G39" s="125"/>
      <c r="H39" s="338"/>
      <c r="I39" s="338"/>
      <c r="J39" s="338"/>
      <c r="K39" s="1039">
        <f>K40+K41+K42+K43</f>
        <v>0</v>
      </c>
      <c r="L39" s="1039">
        <f>L40+L41+L42+L43</f>
        <v>0</v>
      </c>
      <c r="M39" s="1044">
        <f>M40+M41+M42+M43</f>
        <v>0</v>
      </c>
      <c r="N39" s="1111">
        <f t="shared" si="0"/>
        <v>0</v>
      </c>
      <c r="O39" s="304"/>
    </row>
    <row r="40" spans="1:15" ht="15" customHeight="1" x14ac:dyDescent="0.3">
      <c r="A40" s="302"/>
      <c r="B40" s="1109"/>
      <c r="C40" s="307"/>
      <c r="D40" s="378" t="s">
        <v>1312</v>
      </c>
      <c r="E40" s="308" t="s">
        <v>940</v>
      </c>
      <c r="F40" s="308"/>
      <c r="G40" s="308"/>
      <c r="H40" s="308"/>
      <c r="I40" s="308"/>
      <c r="J40" s="307"/>
      <c r="K40" s="686"/>
      <c r="L40" s="686"/>
      <c r="M40" s="686"/>
      <c r="N40" s="1111">
        <f>K40+L40+M40</f>
        <v>0</v>
      </c>
      <c r="O40" s="304"/>
    </row>
    <row r="41" spans="1:15" ht="15" customHeight="1" x14ac:dyDescent="0.3">
      <c r="A41" s="302"/>
      <c r="B41" s="1109"/>
      <c r="C41" s="307"/>
      <c r="D41" s="378" t="s">
        <v>1314</v>
      </c>
      <c r="E41" s="308" t="s">
        <v>941</v>
      </c>
      <c r="F41" s="308"/>
      <c r="G41" s="308"/>
      <c r="H41" s="308"/>
      <c r="I41" s="308"/>
      <c r="J41" s="307"/>
      <c r="K41" s="686"/>
      <c r="L41" s="686"/>
      <c r="M41" s="686"/>
      <c r="N41" s="1111">
        <f t="shared" si="0"/>
        <v>0</v>
      </c>
      <c r="O41" s="304"/>
    </row>
    <row r="42" spans="1:15" ht="15" customHeight="1" x14ac:dyDescent="0.3">
      <c r="A42" s="302"/>
      <c r="B42" s="1109"/>
      <c r="C42" s="307"/>
      <c r="D42" s="378" t="s">
        <v>943</v>
      </c>
      <c r="E42" s="308" t="s">
        <v>1007</v>
      </c>
      <c r="F42" s="308"/>
      <c r="G42" s="308"/>
      <c r="H42" s="308"/>
      <c r="I42" s="308"/>
      <c r="J42" s="307"/>
      <c r="K42" s="686"/>
      <c r="L42" s="686"/>
      <c r="M42" s="686"/>
      <c r="N42" s="1111">
        <f t="shared" si="0"/>
        <v>0</v>
      </c>
      <c r="O42" s="304"/>
    </row>
    <row r="43" spans="1:15" ht="15" customHeight="1" x14ac:dyDescent="0.3">
      <c r="A43" s="302"/>
      <c r="B43" s="1109"/>
      <c r="C43" s="307"/>
      <c r="D43" s="378" t="s">
        <v>984</v>
      </c>
      <c r="E43" s="308" t="s">
        <v>1426</v>
      </c>
      <c r="F43" s="308"/>
      <c r="G43" s="308"/>
      <c r="H43" s="308"/>
      <c r="I43" s="308"/>
      <c r="J43" s="307"/>
      <c r="K43" s="686"/>
      <c r="L43" s="686"/>
      <c r="M43" s="686"/>
      <c r="N43" s="1112">
        <f t="shared" si="0"/>
        <v>0</v>
      </c>
      <c r="O43" s="304"/>
    </row>
    <row r="44" spans="1:15" ht="15" customHeight="1" x14ac:dyDescent="0.3">
      <c r="A44" s="302"/>
      <c r="B44" s="1109"/>
      <c r="C44" s="338" t="s">
        <v>1900</v>
      </c>
      <c r="D44" s="338"/>
      <c r="E44" s="338"/>
      <c r="F44" s="338"/>
      <c r="G44" s="338"/>
      <c r="H44" s="338"/>
      <c r="I44" s="338"/>
      <c r="J44" s="338"/>
      <c r="K44" s="695">
        <f>K45+K46+K47+K48</f>
        <v>0</v>
      </c>
      <c r="L44" s="695">
        <f>L45+L46+L47+L48</f>
        <v>0</v>
      </c>
      <c r="M44" s="1043">
        <f>M45+M46+M47+M48</f>
        <v>0</v>
      </c>
      <c r="N44" s="1111">
        <f t="shared" si="0"/>
        <v>0</v>
      </c>
      <c r="O44" s="304"/>
    </row>
    <row r="45" spans="1:15" ht="15" customHeight="1" x14ac:dyDescent="0.3">
      <c r="A45" s="302"/>
      <c r="B45" s="1109"/>
      <c r="C45" s="307"/>
      <c r="D45" s="378" t="s">
        <v>1312</v>
      </c>
      <c r="E45" s="308" t="s">
        <v>940</v>
      </c>
      <c r="F45" s="308"/>
      <c r="G45" s="308"/>
      <c r="H45" s="308"/>
      <c r="I45" s="308"/>
      <c r="J45" s="307"/>
      <c r="K45" s="686"/>
      <c r="L45" s="686"/>
      <c r="M45" s="686"/>
      <c r="N45" s="1111">
        <f t="shared" si="0"/>
        <v>0</v>
      </c>
      <c r="O45" s="304"/>
    </row>
    <row r="46" spans="1:15" ht="15" customHeight="1" x14ac:dyDescent="0.3">
      <c r="A46" s="302"/>
      <c r="B46" s="1109"/>
      <c r="C46" s="307"/>
      <c r="D46" s="378" t="s">
        <v>1314</v>
      </c>
      <c r="E46" s="308" t="s">
        <v>941</v>
      </c>
      <c r="F46" s="308"/>
      <c r="G46" s="308"/>
      <c r="H46" s="308"/>
      <c r="I46" s="308"/>
      <c r="J46" s="307"/>
      <c r="K46" s="686"/>
      <c r="L46" s="686"/>
      <c r="M46" s="686"/>
      <c r="N46" s="1111">
        <f t="shared" si="0"/>
        <v>0</v>
      </c>
      <c r="O46" s="304"/>
    </row>
    <row r="47" spans="1:15" ht="15" customHeight="1" x14ac:dyDescent="0.3">
      <c r="A47" s="302"/>
      <c r="B47" s="1109"/>
      <c r="C47" s="307"/>
      <c r="D47" s="378" t="s">
        <v>943</v>
      </c>
      <c r="E47" s="308" t="s">
        <v>1007</v>
      </c>
      <c r="F47" s="308"/>
      <c r="G47" s="308"/>
      <c r="H47" s="308"/>
      <c r="I47" s="308"/>
      <c r="J47" s="307"/>
      <c r="K47" s="686"/>
      <c r="L47" s="686"/>
      <c r="M47" s="686"/>
      <c r="N47" s="1111">
        <f t="shared" si="0"/>
        <v>0</v>
      </c>
      <c r="O47" s="304"/>
    </row>
    <row r="48" spans="1:15" ht="15" customHeight="1" x14ac:dyDescent="0.3">
      <c r="A48" s="302"/>
      <c r="B48" s="1109"/>
      <c r="C48" s="307"/>
      <c r="D48" s="378" t="s">
        <v>984</v>
      </c>
      <c r="E48" s="308" t="s">
        <v>1426</v>
      </c>
      <c r="F48" s="308"/>
      <c r="G48" s="308"/>
      <c r="H48" s="308"/>
      <c r="I48" s="308"/>
      <c r="J48" s="307"/>
      <c r="K48" s="686"/>
      <c r="L48" s="686"/>
      <c r="M48" s="686"/>
      <c r="N48" s="1111">
        <f t="shared" si="0"/>
        <v>0</v>
      </c>
      <c r="O48" s="304"/>
    </row>
    <row r="49" spans="1:17" ht="15" customHeight="1" x14ac:dyDescent="0.3">
      <c r="A49" s="302"/>
      <c r="B49" s="1109" t="s">
        <v>25</v>
      </c>
      <c r="C49" s="1014" t="s">
        <v>1428</v>
      </c>
      <c r="D49" s="1020"/>
      <c r="E49" s="1021"/>
      <c r="F49" s="1021"/>
      <c r="G49" s="1021"/>
      <c r="H49" s="1021"/>
      <c r="I49" s="1021"/>
      <c r="J49" s="1015"/>
      <c r="K49" s="1033"/>
      <c r="L49" s="1034"/>
      <c r="M49" s="1035"/>
      <c r="N49" s="1111">
        <f t="shared" si="0"/>
        <v>0</v>
      </c>
      <c r="O49" s="304"/>
    </row>
    <row r="50" spans="1:17" ht="15" customHeight="1" x14ac:dyDescent="0.3">
      <c r="A50" s="302"/>
      <c r="B50" s="1109" t="s">
        <v>26</v>
      </c>
      <c r="C50" s="491" t="s">
        <v>1308</v>
      </c>
      <c r="D50" s="490"/>
      <c r="E50" s="490"/>
      <c r="F50" s="490"/>
      <c r="G50" s="490"/>
      <c r="H50" s="490"/>
      <c r="I50" s="490"/>
      <c r="J50" s="490"/>
      <c r="K50" s="1037">
        <f>K52+K61</f>
        <v>0</v>
      </c>
      <c r="L50" s="1037">
        <f>L52+L61</f>
        <v>0</v>
      </c>
      <c r="M50" s="1045">
        <f>M52+M61</f>
        <v>0</v>
      </c>
      <c r="N50" s="1111">
        <f>K50+L50+M50</f>
        <v>0</v>
      </c>
      <c r="O50" s="304"/>
    </row>
    <row r="51" spans="1:17" ht="15" customHeight="1" x14ac:dyDescent="0.3">
      <c r="A51" s="302"/>
      <c r="B51" s="1109"/>
      <c r="C51" s="306"/>
      <c r="D51" s="308" t="s">
        <v>1889</v>
      </c>
      <c r="E51" s="307"/>
      <c r="F51" s="307"/>
      <c r="G51" s="307"/>
      <c r="H51" s="307"/>
      <c r="I51" s="307"/>
      <c r="J51" s="307"/>
      <c r="K51" s="686"/>
      <c r="L51" s="686"/>
      <c r="M51" s="1309"/>
      <c r="N51" s="1111">
        <f>K51+L51+M51</f>
        <v>0</v>
      </c>
      <c r="O51" s="304"/>
    </row>
    <row r="52" spans="1:17" ht="15" customHeight="1" x14ac:dyDescent="0.3">
      <c r="A52" s="302"/>
      <c r="B52" s="1109"/>
      <c r="C52" s="338" t="s">
        <v>1901</v>
      </c>
      <c r="D52" s="338"/>
      <c r="E52" s="338"/>
      <c r="F52" s="338"/>
      <c r="G52" s="338"/>
      <c r="H52" s="338"/>
      <c r="I52" s="338"/>
      <c r="J52" s="338"/>
      <c r="K52" s="695">
        <f>K53+K54+K55+K56+K60</f>
        <v>0</v>
      </c>
      <c r="L52" s="695">
        <f>L53+L54+L55+L56+L60</f>
        <v>0</v>
      </c>
      <c r="M52" s="1043">
        <f>M53+M54+M55+M56+M60</f>
        <v>0</v>
      </c>
      <c r="N52" s="1111">
        <f t="shared" si="0"/>
        <v>0</v>
      </c>
      <c r="O52" s="304"/>
    </row>
    <row r="53" spans="1:17" ht="15" customHeight="1" x14ac:dyDescent="0.3">
      <c r="A53" s="302"/>
      <c r="B53" s="1109"/>
      <c r="C53" s="382"/>
      <c r="D53" s="383" t="s">
        <v>1312</v>
      </c>
      <c r="E53" s="384" t="s">
        <v>849</v>
      </c>
      <c r="F53" s="385"/>
      <c r="G53" s="384"/>
      <c r="H53" s="385"/>
      <c r="I53" s="382"/>
      <c r="J53" s="386"/>
      <c r="K53" s="686"/>
      <c r="L53" s="687"/>
      <c r="M53" s="688"/>
      <c r="N53" s="1111">
        <f t="shared" si="0"/>
        <v>0</v>
      </c>
      <c r="O53" s="304"/>
    </row>
    <row r="54" spans="1:17" ht="15" customHeight="1" x14ac:dyDescent="0.3">
      <c r="A54" s="302"/>
      <c r="B54" s="1109"/>
      <c r="C54" s="307"/>
      <c r="D54" s="378" t="s">
        <v>1314</v>
      </c>
      <c r="E54" s="387" t="s">
        <v>843</v>
      </c>
      <c r="F54" s="308"/>
      <c r="G54" s="387"/>
      <c r="H54" s="308"/>
      <c r="I54" s="307"/>
      <c r="J54" s="310"/>
      <c r="K54" s="686"/>
      <c r="L54" s="687"/>
      <c r="M54" s="688"/>
      <c r="N54" s="1111">
        <f t="shared" si="0"/>
        <v>0</v>
      </c>
      <c r="O54" s="304"/>
    </row>
    <row r="55" spans="1:17" ht="15" customHeight="1" x14ac:dyDescent="0.3">
      <c r="A55" s="302"/>
      <c r="B55" s="1109"/>
      <c r="C55" s="127"/>
      <c r="D55" s="380" t="s">
        <v>929</v>
      </c>
      <c r="E55" s="128" t="s">
        <v>850</v>
      </c>
      <c r="F55" s="129"/>
      <c r="G55" s="128"/>
      <c r="H55" s="129"/>
      <c r="I55" s="127"/>
      <c r="J55" s="388"/>
      <c r="K55" s="686"/>
      <c r="L55" s="687"/>
      <c r="M55" s="688"/>
      <c r="N55" s="1111">
        <f t="shared" si="0"/>
        <v>0</v>
      </c>
      <c r="O55" s="304"/>
    </row>
    <row r="56" spans="1:17" ht="15" customHeight="1" x14ac:dyDescent="0.3">
      <c r="A56" s="302"/>
      <c r="B56" s="1109"/>
      <c r="C56" s="307"/>
      <c r="D56" s="378" t="s">
        <v>930</v>
      </c>
      <c r="E56" s="308" t="s">
        <v>1429</v>
      </c>
      <c r="F56" s="308"/>
      <c r="G56" s="308"/>
      <c r="H56" s="308"/>
      <c r="I56" s="127"/>
      <c r="J56" s="127"/>
      <c r="K56" s="689">
        <f>SUM(K57,K59)</f>
        <v>0</v>
      </c>
      <c r="L56" s="689">
        <f>SUM(L57,L59)</f>
        <v>0</v>
      </c>
      <c r="M56" s="832">
        <f>SUM(M57,M59)</f>
        <v>0</v>
      </c>
      <c r="N56" s="1111">
        <f t="shared" si="0"/>
        <v>0</v>
      </c>
      <c r="O56" s="304"/>
    </row>
    <row r="57" spans="1:17" ht="15" customHeight="1" x14ac:dyDescent="0.3">
      <c r="A57" s="302"/>
      <c r="B57" s="1109"/>
      <c r="C57" s="305"/>
      <c r="D57" s="305"/>
      <c r="E57" s="305" t="s">
        <v>1903</v>
      </c>
      <c r="F57" s="305"/>
      <c r="G57" s="305"/>
      <c r="H57" s="305"/>
      <c r="I57" s="382"/>
      <c r="J57" s="382"/>
      <c r="K57" s="686"/>
      <c r="L57" s="687"/>
      <c r="M57" s="688"/>
      <c r="N57" s="1111">
        <f t="shared" si="0"/>
        <v>0</v>
      </c>
      <c r="O57" s="304"/>
    </row>
    <row r="58" spans="1:17" ht="15" customHeight="1" x14ac:dyDescent="0.3">
      <c r="A58" s="302"/>
      <c r="B58" s="1109"/>
      <c r="C58" s="308"/>
      <c r="D58" s="308"/>
      <c r="E58" s="389"/>
      <c r="F58" s="308" t="s">
        <v>1430</v>
      </c>
      <c r="G58" s="389"/>
      <c r="H58" s="308"/>
      <c r="I58" s="308"/>
      <c r="J58" s="390"/>
      <c r="K58" s="686"/>
      <c r="L58" s="687"/>
      <c r="M58" s="688"/>
      <c r="N58" s="1111">
        <f t="shared" si="0"/>
        <v>0</v>
      </c>
      <c r="O58" s="304"/>
    </row>
    <row r="59" spans="1:17" ht="15" customHeight="1" x14ac:dyDescent="0.3">
      <c r="A59" s="302"/>
      <c r="B59" s="1109"/>
      <c r="C59" s="307"/>
      <c r="D59" s="307"/>
      <c r="E59" s="307" t="s">
        <v>1904</v>
      </c>
      <c r="F59" s="307"/>
      <c r="G59" s="307"/>
      <c r="H59" s="307"/>
      <c r="I59" s="307"/>
      <c r="J59" s="310"/>
      <c r="K59" s="686"/>
      <c r="L59" s="687"/>
      <c r="M59" s="688"/>
      <c r="N59" s="1111">
        <f t="shared" si="0"/>
        <v>0</v>
      </c>
      <c r="O59" s="304"/>
    </row>
    <row r="60" spans="1:17" ht="15" customHeight="1" x14ac:dyDescent="0.3">
      <c r="A60" s="302"/>
      <c r="B60" s="1109"/>
      <c r="C60" s="127"/>
      <c r="D60" s="380" t="s">
        <v>993</v>
      </c>
      <c r="E60" s="129" t="s">
        <v>953</v>
      </c>
      <c r="F60" s="308"/>
      <c r="G60" s="127"/>
      <c r="H60" s="127"/>
      <c r="I60" s="127"/>
      <c r="J60" s="307"/>
      <c r="K60" s="686"/>
      <c r="L60" s="687"/>
      <c r="M60" s="688"/>
      <c r="N60" s="1111">
        <f t="shared" si="0"/>
        <v>0</v>
      </c>
      <c r="O60" s="304"/>
    </row>
    <row r="61" spans="1:17" ht="15" customHeight="1" x14ac:dyDescent="0.3">
      <c r="A61" s="302"/>
      <c r="B61" s="1109"/>
      <c r="C61" s="338" t="s">
        <v>1902</v>
      </c>
      <c r="D61" s="338"/>
      <c r="E61" s="338"/>
      <c r="F61" s="338"/>
      <c r="G61" s="338"/>
      <c r="H61" s="338"/>
      <c r="I61" s="338"/>
      <c r="J61" s="338"/>
      <c r="K61" s="695">
        <f>SUM(K62,K63,K64,K65,K66)</f>
        <v>0</v>
      </c>
      <c r="L61" s="695">
        <f>SUM(L62,L63,L64,L65,L66)</f>
        <v>0</v>
      </c>
      <c r="M61" s="1043">
        <f>SUM(M62,M63,M64,M65,M66)</f>
        <v>0</v>
      </c>
      <c r="N61" s="1111">
        <f t="shared" si="0"/>
        <v>0</v>
      </c>
      <c r="O61" s="304"/>
    </row>
    <row r="62" spans="1:17" ht="15" customHeight="1" x14ac:dyDescent="0.3">
      <c r="A62" s="302"/>
      <c r="B62" s="1109"/>
      <c r="C62" s="382"/>
      <c r="D62" s="383" t="s">
        <v>1312</v>
      </c>
      <c r="E62" s="384" t="s">
        <v>849</v>
      </c>
      <c r="F62" s="385"/>
      <c r="G62" s="384"/>
      <c r="H62" s="385"/>
      <c r="I62" s="382"/>
      <c r="J62" s="386"/>
      <c r="K62" s="686"/>
      <c r="L62" s="686"/>
      <c r="M62" s="686"/>
      <c r="N62" s="1111">
        <f t="shared" si="0"/>
        <v>0</v>
      </c>
      <c r="O62" s="304"/>
      <c r="P62" s="2093"/>
      <c r="Q62" s="381"/>
    </row>
    <row r="63" spans="1:17" ht="15" customHeight="1" x14ac:dyDescent="0.3">
      <c r="A63" s="302"/>
      <c r="B63" s="1109"/>
      <c r="C63" s="307"/>
      <c r="D63" s="378" t="s">
        <v>1314</v>
      </c>
      <c r="E63" s="387" t="s">
        <v>2538</v>
      </c>
      <c r="F63" s="308"/>
      <c r="G63" s="387"/>
      <c r="H63" s="308"/>
      <c r="I63" s="307"/>
      <c r="J63" s="310"/>
      <c r="K63" s="686"/>
      <c r="L63" s="686"/>
      <c r="M63" s="686"/>
      <c r="N63" s="1111">
        <f t="shared" si="0"/>
        <v>0</v>
      </c>
      <c r="O63" s="304"/>
      <c r="P63" s="2093"/>
      <c r="Q63" s="381"/>
    </row>
    <row r="64" spans="1:17" ht="15" customHeight="1" x14ac:dyDescent="0.3">
      <c r="A64" s="302"/>
      <c r="B64" s="1109"/>
      <c r="C64" s="127"/>
      <c r="D64" s="380" t="s">
        <v>929</v>
      </c>
      <c r="E64" s="128" t="s">
        <v>2539</v>
      </c>
      <c r="F64" s="129"/>
      <c r="G64" s="128"/>
      <c r="H64" s="129"/>
      <c r="I64" s="127"/>
      <c r="J64" s="388"/>
      <c r="K64" s="686"/>
      <c r="L64" s="686"/>
      <c r="M64" s="686"/>
      <c r="N64" s="1111">
        <f t="shared" si="0"/>
        <v>0</v>
      </c>
      <c r="O64" s="304"/>
      <c r="P64" s="2094"/>
      <c r="Q64" s="381"/>
    </row>
    <row r="65" spans="1:17" ht="15" customHeight="1" x14ac:dyDescent="0.3">
      <c r="A65" s="302"/>
      <c r="B65" s="1109"/>
      <c r="C65" s="307"/>
      <c r="D65" s="378" t="s">
        <v>930</v>
      </c>
      <c r="E65" s="308" t="s">
        <v>2540</v>
      </c>
      <c r="F65" s="308"/>
      <c r="G65" s="308"/>
      <c r="H65" s="308"/>
      <c r="I65" s="127"/>
      <c r="J65" s="127"/>
      <c r="K65" s="686"/>
      <c r="L65" s="686"/>
      <c r="M65" s="686"/>
      <c r="N65" s="1111">
        <f t="shared" si="0"/>
        <v>0</v>
      </c>
      <c r="O65" s="304"/>
      <c r="P65" s="2095"/>
      <c r="Q65" s="381"/>
    </row>
    <row r="66" spans="1:17" ht="15" customHeight="1" x14ac:dyDescent="0.3">
      <c r="A66" s="302"/>
      <c r="B66" s="1109"/>
      <c r="C66" s="127"/>
      <c r="D66" s="380" t="s">
        <v>993</v>
      </c>
      <c r="E66" s="308" t="s">
        <v>953</v>
      </c>
      <c r="F66" s="308"/>
      <c r="G66" s="307"/>
      <c r="H66" s="127"/>
      <c r="I66" s="127"/>
      <c r="J66" s="307"/>
      <c r="K66" s="686"/>
      <c r="L66" s="686"/>
      <c r="M66" s="686"/>
      <c r="N66" s="1111">
        <f t="shared" si="0"/>
        <v>0</v>
      </c>
      <c r="O66" s="304"/>
      <c r="P66" s="2095"/>
      <c r="Q66" s="381"/>
    </row>
    <row r="67" spans="1:17" ht="15" customHeight="1" x14ac:dyDescent="0.3">
      <c r="A67" s="302"/>
      <c r="B67" s="1109" t="s">
        <v>27</v>
      </c>
      <c r="C67" s="551" t="s">
        <v>1431</v>
      </c>
      <c r="D67" s="491"/>
      <c r="E67" s="491"/>
      <c r="F67" s="491"/>
      <c r="G67" s="491"/>
      <c r="H67" s="490"/>
      <c r="I67" s="490"/>
      <c r="J67" s="490"/>
      <c r="K67" s="1037">
        <f>K68+K71+K72</f>
        <v>0</v>
      </c>
      <c r="L67" s="1037">
        <f>L68+L71+L72</f>
        <v>0</v>
      </c>
      <c r="M67" s="1037">
        <f>M68+M71+M72</f>
        <v>0</v>
      </c>
      <c r="N67" s="1111">
        <f t="shared" si="0"/>
        <v>0</v>
      </c>
      <c r="O67" s="304"/>
    </row>
    <row r="68" spans="1:17" ht="15" customHeight="1" x14ac:dyDescent="0.3">
      <c r="A68" s="302"/>
      <c r="B68" s="1109"/>
      <c r="C68" s="338" t="s">
        <v>1905</v>
      </c>
      <c r="D68" s="338"/>
      <c r="E68" s="338"/>
      <c r="F68" s="338"/>
      <c r="G68" s="338"/>
      <c r="H68" s="338"/>
      <c r="I68" s="338"/>
      <c r="J68" s="338"/>
      <c r="K68" s="695">
        <f>K69+K70</f>
        <v>0</v>
      </c>
      <c r="L68" s="695">
        <f>L69+L70</f>
        <v>0</v>
      </c>
      <c r="M68" s="1043">
        <f>M69+M70</f>
        <v>0</v>
      </c>
      <c r="N68" s="1111">
        <f t="shared" si="0"/>
        <v>0</v>
      </c>
      <c r="O68" s="304"/>
    </row>
    <row r="69" spans="1:17" ht="15" customHeight="1" x14ac:dyDescent="0.3">
      <c r="A69" s="302"/>
      <c r="B69" s="1109"/>
      <c r="C69" s="308"/>
      <c r="D69" s="378" t="s">
        <v>927</v>
      </c>
      <c r="E69" s="387" t="s">
        <v>1313</v>
      </c>
      <c r="F69" s="308"/>
      <c r="G69" s="308"/>
      <c r="H69" s="308"/>
      <c r="I69" s="307"/>
      <c r="J69" s="307"/>
      <c r="K69" s="686"/>
      <c r="L69" s="686"/>
      <c r="M69" s="686"/>
      <c r="N69" s="1111">
        <f t="shared" si="0"/>
        <v>0</v>
      </c>
      <c r="O69" s="304"/>
    </row>
    <row r="70" spans="1:17" ht="15" customHeight="1" x14ac:dyDescent="0.3">
      <c r="A70" s="302"/>
      <c r="B70" s="1109"/>
      <c r="C70" s="308"/>
      <c r="D70" s="378" t="s">
        <v>928</v>
      </c>
      <c r="E70" s="387" t="s">
        <v>1315</v>
      </c>
      <c r="F70" s="308"/>
      <c r="G70" s="308"/>
      <c r="H70" s="308"/>
      <c r="I70" s="307"/>
      <c r="J70" s="307"/>
      <c r="K70" s="686"/>
      <c r="L70" s="686"/>
      <c r="M70" s="686"/>
      <c r="N70" s="1111">
        <f t="shared" si="0"/>
        <v>0</v>
      </c>
      <c r="O70" s="304"/>
    </row>
    <row r="71" spans="1:17" ht="15" customHeight="1" x14ac:dyDescent="0.3">
      <c r="A71" s="302"/>
      <c r="B71" s="1109"/>
      <c r="C71" s="307" t="s">
        <v>1906</v>
      </c>
      <c r="D71" s="307"/>
      <c r="E71" s="307"/>
      <c r="F71" s="307"/>
      <c r="G71" s="307"/>
      <c r="H71" s="307"/>
      <c r="I71" s="307"/>
      <c r="J71" s="307"/>
      <c r="K71" s="686"/>
      <c r="L71" s="687"/>
      <c r="M71" s="688"/>
      <c r="N71" s="1111">
        <f t="shared" si="0"/>
        <v>0</v>
      </c>
      <c r="O71" s="304"/>
    </row>
    <row r="72" spans="1:17" ht="15" customHeight="1" x14ac:dyDescent="0.3">
      <c r="A72" s="302"/>
      <c r="B72" s="1109"/>
      <c r="C72" s="307" t="s">
        <v>1907</v>
      </c>
      <c r="D72" s="307"/>
      <c r="E72" s="382"/>
      <c r="F72" s="382"/>
      <c r="G72" s="382"/>
      <c r="H72" s="382"/>
      <c r="I72" s="382"/>
      <c r="J72" s="382"/>
      <c r="K72" s="692"/>
      <c r="L72" s="693"/>
      <c r="M72" s="694"/>
      <c r="N72" s="1111">
        <f t="shared" si="0"/>
        <v>0</v>
      </c>
      <c r="O72" s="304"/>
    </row>
    <row r="73" spans="1:17" ht="15" customHeight="1" x14ac:dyDescent="0.3">
      <c r="A73" s="302"/>
      <c r="B73" s="1109" t="s">
        <v>28</v>
      </c>
      <c r="C73" s="1018" t="s">
        <v>1779</v>
      </c>
      <c r="D73" s="1018"/>
      <c r="E73" s="1018"/>
      <c r="F73" s="1018"/>
      <c r="G73" s="1018"/>
      <c r="H73" s="1019"/>
      <c r="I73" s="1019"/>
      <c r="J73" s="1019"/>
      <c r="K73" s="1046"/>
      <c r="L73" s="1047"/>
      <c r="M73" s="1048"/>
      <c r="N73" s="1111">
        <f t="shared" si="0"/>
        <v>0</v>
      </c>
      <c r="O73" s="304"/>
    </row>
    <row r="74" spans="1:17" ht="15" customHeight="1" x14ac:dyDescent="0.3">
      <c r="A74" s="302"/>
      <c r="B74" s="1109" t="s">
        <v>29</v>
      </c>
      <c r="C74" s="551" t="s">
        <v>1432</v>
      </c>
      <c r="D74" s="491"/>
      <c r="E74" s="491"/>
      <c r="F74" s="491"/>
      <c r="G74" s="491"/>
      <c r="H74" s="490"/>
      <c r="I74" s="490"/>
      <c r="J74" s="490"/>
      <c r="K74" s="1049">
        <f>K75+K76+K77</f>
        <v>0</v>
      </c>
      <c r="L74" s="1049">
        <f>L75+L76+L77</f>
        <v>0</v>
      </c>
      <c r="M74" s="1050">
        <f>M75+M76+M77</f>
        <v>0</v>
      </c>
      <c r="N74" s="1111">
        <f t="shared" si="0"/>
        <v>0</v>
      </c>
      <c r="O74" s="304"/>
    </row>
    <row r="75" spans="1:17" ht="15" customHeight="1" x14ac:dyDescent="0.3">
      <c r="A75" s="302"/>
      <c r="B75" s="1109"/>
      <c r="C75" s="391" t="s">
        <v>1908</v>
      </c>
      <c r="D75" s="307"/>
      <c r="E75" s="307"/>
      <c r="F75" s="307"/>
      <c r="G75" s="307"/>
      <c r="H75" s="307"/>
      <c r="I75" s="307"/>
      <c r="J75" s="307"/>
      <c r="K75" s="686"/>
      <c r="L75" s="687"/>
      <c r="M75" s="688"/>
      <c r="N75" s="1111">
        <f t="shared" si="0"/>
        <v>0</v>
      </c>
      <c r="O75" s="304"/>
    </row>
    <row r="76" spans="1:17" ht="15" customHeight="1" x14ac:dyDescent="0.3">
      <c r="A76" s="302"/>
      <c r="B76" s="1109"/>
      <c r="C76" s="391" t="s">
        <v>1910</v>
      </c>
      <c r="D76" s="307"/>
      <c r="E76" s="307"/>
      <c r="F76" s="307"/>
      <c r="G76" s="307"/>
      <c r="H76" s="307"/>
      <c r="I76" s="307"/>
      <c r="J76" s="307"/>
      <c r="K76" s="686"/>
      <c r="L76" s="687"/>
      <c r="M76" s="688"/>
      <c r="N76" s="1111">
        <f t="shared" si="0"/>
        <v>0</v>
      </c>
      <c r="O76" s="304"/>
    </row>
    <row r="77" spans="1:17" ht="15" customHeight="1" x14ac:dyDescent="0.3">
      <c r="A77" s="302"/>
      <c r="B77" s="1109"/>
      <c r="C77" s="391" t="s">
        <v>1909</v>
      </c>
      <c r="D77" s="307"/>
      <c r="E77" s="307"/>
      <c r="F77" s="307"/>
      <c r="G77" s="307"/>
      <c r="H77" s="307"/>
      <c r="I77" s="307"/>
      <c r="J77" s="307"/>
      <c r="K77" s="686"/>
      <c r="L77" s="687"/>
      <c r="M77" s="688"/>
      <c r="N77" s="1111">
        <f t="shared" si="0"/>
        <v>0</v>
      </c>
      <c r="O77" s="304"/>
    </row>
    <row r="78" spans="1:17" ht="15" customHeight="1" x14ac:dyDescent="0.3">
      <c r="A78" s="302"/>
      <c r="B78" s="1109" t="s">
        <v>58</v>
      </c>
      <c r="C78" s="552" t="s">
        <v>1433</v>
      </c>
      <c r="D78" s="491"/>
      <c r="E78" s="491"/>
      <c r="F78" s="491"/>
      <c r="G78" s="491"/>
      <c r="H78" s="490"/>
      <c r="I78" s="490"/>
      <c r="J78" s="490"/>
      <c r="K78" s="1051"/>
      <c r="L78" s="1052"/>
      <c r="M78" s="1053"/>
      <c r="N78" s="1111">
        <f t="shared" ref="N78:N95" si="3">K78+L78+M78</f>
        <v>0</v>
      </c>
      <c r="O78" s="304"/>
    </row>
    <row r="79" spans="1:17" ht="15" customHeight="1" x14ac:dyDescent="0.3">
      <c r="A79" s="302"/>
      <c r="B79" s="1109" t="s">
        <v>59</v>
      </c>
      <c r="C79" s="551" t="s">
        <v>1434</v>
      </c>
      <c r="D79" s="490"/>
      <c r="E79" s="490"/>
      <c r="F79" s="490"/>
      <c r="G79" s="490"/>
      <c r="H79" s="490"/>
      <c r="I79" s="490"/>
      <c r="J79" s="490"/>
      <c r="K79" s="1037">
        <f>K80+K81+K82+K83</f>
        <v>0</v>
      </c>
      <c r="L79" s="1037">
        <f>L80+L81+L82+L83</f>
        <v>0</v>
      </c>
      <c r="M79" s="1045">
        <f>M80+M81+M82+M83</f>
        <v>0</v>
      </c>
      <c r="N79" s="1111">
        <f t="shared" si="3"/>
        <v>0</v>
      </c>
      <c r="O79" s="304"/>
    </row>
    <row r="80" spans="1:17" ht="15" customHeight="1" x14ac:dyDescent="0.3">
      <c r="A80" s="302"/>
      <c r="B80" s="1109"/>
      <c r="C80" s="312" t="s">
        <v>1914</v>
      </c>
      <c r="D80" s="307"/>
      <c r="E80" s="307"/>
      <c r="F80" s="307"/>
      <c r="G80" s="307"/>
      <c r="H80" s="307"/>
      <c r="I80" s="307"/>
      <c r="J80" s="307"/>
      <c r="K80" s="686"/>
      <c r="L80" s="687"/>
      <c r="M80" s="688"/>
      <c r="N80" s="1111">
        <f t="shared" si="3"/>
        <v>0</v>
      </c>
      <c r="O80" s="304"/>
    </row>
    <row r="81" spans="1:15" ht="15" customHeight="1" x14ac:dyDescent="0.3">
      <c r="A81" s="302"/>
      <c r="B81" s="1109"/>
      <c r="C81" s="312" t="s">
        <v>1913</v>
      </c>
      <c r="D81" s="307"/>
      <c r="E81" s="307"/>
      <c r="F81" s="307"/>
      <c r="G81" s="307"/>
      <c r="H81" s="307"/>
      <c r="I81" s="307"/>
      <c r="J81" s="307"/>
      <c r="K81" s="686"/>
      <c r="L81" s="686"/>
      <c r="M81" s="688"/>
      <c r="N81" s="1111">
        <f t="shared" si="3"/>
        <v>0</v>
      </c>
      <c r="O81" s="304"/>
    </row>
    <row r="82" spans="1:15" ht="15" customHeight="1" x14ac:dyDescent="0.3">
      <c r="A82" s="302"/>
      <c r="B82" s="1109"/>
      <c r="C82" s="307" t="s">
        <v>1912</v>
      </c>
      <c r="D82" s="307"/>
      <c r="E82" s="307"/>
      <c r="F82" s="307"/>
      <c r="G82" s="307"/>
      <c r="H82" s="307"/>
      <c r="I82" s="307"/>
      <c r="J82" s="307"/>
      <c r="K82" s="686"/>
      <c r="L82" s="687"/>
      <c r="M82" s="688"/>
      <c r="N82" s="1111">
        <f t="shared" si="3"/>
        <v>0</v>
      </c>
      <c r="O82" s="304"/>
    </row>
    <row r="83" spans="1:15" ht="15" customHeight="1" x14ac:dyDescent="0.3">
      <c r="A83" s="302"/>
      <c r="B83" s="1109"/>
      <c r="C83" s="307" t="s">
        <v>1911</v>
      </c>
      <c r="D83" s="307"/>
      <c r="E83" s="307"/>
      <c r="F83" s="307"/>
      <c r="G83" s="307"/>
      <c r="H83" s="307"/>
      <c r="I83" s="307"/>
      <c r="J83" s="307"/>
      <c r="K83" s="686"/>
      <c r="L83" s="687"/>
      <c r="M83" s="688"/>
      <c r="N83" s="1111">
        <f t="shared" si="3"/>
        <v>0</v>
      </c>
      <c r="O83" s="304"/>
    </row>
    <row r="84" spans="1:15" ht="15" customHeight="1" x14ac:dyDescent="0.3">
      <c r="A84" s="302"/>
      <c r="B84" s="1109" t="s">
        <v>60</v>
      </c>
      <c r="C84" s="491" t="s">
        <v>1435</v>
      </c>
      <c r="D84" s="491"/>
      <c r="E84" s="491"/>
      <c r="F84" s="491"/>
      <c r="G84" s="491"/>
      <c r="H84" s="491"/>
      <c r="I84" s="491"/>
      <c r="J84" s="490"/>
      <c r="K84" s="1037">
        <f>K9+K10+K22+K38+K49+K50+K11+K67+K73+K74+K78+K79</f>
        <v>0</v>
      </c>
      <c r="L84" s="1037">
        <f>L9+L10+L22+L38+L49+L50+L11+L67+L73+L74+L78+L79</f>
        <v>0</v>
      </c>
      <c r="M84" s="1037">
        <f>M9+M10+M22+M38+M49+M50+M11+M67+M73+M74+M78+M79</f>
        <v>0</v>
      </c>
      <c r="N84" s="1111">
        <f>K84+L84+M84</f>
        <v>0</v>
      </c>
      <c r="O84" s="304"/>
    </row>
    <row r="85" spans="1:15" ht="15" customHeight="1" x14ac:dyDescent="0.3">
      <c r="A85" s="302"/>
      <c r="B85" s="1109" t="s">
        <v>61</v>
      </c>
      <c r="C85" s="491" t="s">
        <v>1436</v>
      </c>
      <c r="D85" s="491"/>
      <c r="E85" s="491"/>
      <c r="F85" s="491"/>
      <c r="G85" s="491"/>
      <c r="H85" s="491"/>
      <c r="I85" s="491"/>
      <c r="J85" s="2156"/>
      <c r="K85" s="2156"/>
      <c r="L85" s="2156"/>
      <c r="M85" s="2156"/>
      <c r="N85" s="2157"/>
      <c r="O85" s="304"/>
    </row>
    <row r="86" spans="1:15" ht="15" customHeight="1" x14ac:dyDescent="0.3">
      <c r="A86" s="302"/>
      <c r="B86" s="1109"/>
      <c r="C86" s="307" t="s">
        <v>1916</v>
      </c>
      <c r="D86" s="305"/>
      <c r="E86" s="306"/>
      <c r="F86" s="306"/>
      <c r="G86" s="306"/>
      <c r="H86" s="306"/>
      <c r="I86" s="306"/>
      <c r="J86" s="307"/>
      <c r="K86" s="686"/>
      <c r="L86" s="687"/>
      <c r="M86" s="688"/>
      <c r="N86" s="1112">
        <f>SUM(K86:M86)</f>
        <v>0</v>
      </c>
      <c r="O86" s="304"/>
    </row>
    <row r="87" spans="1:15" ht="15" customHeight="1" x14ac:dyDescent="0.3">
      <c r="A87" s="302"/>
      <c r="B87" s="1109"/>
      <c r="C87" s="307" t="s">
        <v>1915</v>
      </c>
      <c r="D87" s="307"/>
      <c r="E87" s="306"/>
      <c r="F87" s="306"/>
      <c r="G87" s="306"/>
      <c r="H87" s="306"/>
      <c r="I87" s="306"/>
      <c r="J87" s="307"/>
      <c r="K87" s="686"/>
      <c r="L87" s="687"/>
      <c r="M87" s="688"/>
      <c r="N87" s="1112">
        <f>SUM(K87:M87)</f>
        <v>0</v>
      </c>
      <c r="O87" s="304"/>
    </row>
    <row r="88" spans="1:15" ht="15" customHeight="1" x14ac:dyDescent="0.3">
      <c r="A88" s="302"/>
      <c r="B88" s="1109" t="s">
        <v>62</v>
      </c>
      <c r="C88" s="491" t="s">
        <v>1437</v>
      </c>
      <c r="D88" s="491"/>
      <c r="E88" s="491"/>
      <c r="F88" s="491"/>
      <c r="G88" s="491"/>
      <c r="H88" s="491"/>
      <c r="I88" s="491"/>
      <c r="J88" s="490"/>
      <c r="K88" s="1037">
        <f>SUM(K89:K93)</f>
        <v>0</v>
      </c>
      <c r="L88" s="1037">
        <f>SUM(L89:L93)</f>
        <v>0</v>
      </c>
      <c r="M88" s="1037">
        <f>SUM(M89:M93)</f>
        <v>0</v>
      </c>
      <c r="N88" s="1111">
        <f t="shared" si="3"/>
        <v>0</v>
      </c>
      <c r="O88" s="304"/>
    </row>
    <row r="89" spans="1:15" ht="15" customHeight="1" x14ac:dyDescent="0.3">
      <c r="A89" s="302"/>
      <c r="B89" s="1109"/>
      <c r="C89" s="307" t="s">
        <v>1918</v>
      </c>
      <c r="D89" s="307"/>
      <c r="E89" s="307"/>
      <c r="F89" s="307"/>
      <c r="G89" s="307"/>
      <c r="H89" s="307"/>
      <c r="I89" s="307"/>
      <c r="J89" s="307"/>
      <c r="K89" s="686"/>
      <c r="L89" s="687"/>
      <c r="M89" s="688"/>
      <c r="N89" s="1111">
        <f t="shared" si="3"/>
        <v>0</v>
      </c>
      <c r="O89" s="304"/>
    </row>
    <row r="90" spans="1:15" ht="15" customHeight="1" x14ac:dyDescent="0.3">
      <c r="A90" s="302"/>
      <c r="B90" s="1109"/>
      <c r="C90" s="307" t="s">
        <v>1917</v>
      </c>
      <c r="D90" s="307" t="s">
        <v>1880</v>
      </c>
      <c r="E90" s="307"/>
      <c r="F90" s="307"/>
      <c r="G90" s="307"/>
      <c r="H90" s="307"/>
      <c r="I90" s="307"/>
      <c r="J90" s="307"/>
      <c r="K90" s="686"/>
      <c r="L90" s="687"/>
      <c r="M90" s="688"/>
      <c r="N90" s="1111">
        <f t="shared" si="3"/>
        <v>0</v>
      </c>
      <c r="O90" s="304"/>
    </row>
    <row r="91" spans="1:15" ht="15" customHeight="1" x14ac:dyDescent="0.3">
      <c r="A91" s="302"/>
      <c r="B91" s="1109"/>
      <c r="C91" s="307" t="s">
        <v>1919</v>
      </c>
      <c r="D91" s="307"/>
      <c r="E91" s="307"/>
      <c r="F91" s="307"/>
      <c r="G91" s="307"/>
      <c r="H91" s="307"/>
      <c r="I91" s="307"/>
      <c r="J91" s="307"/>
      <c r="K91" s="686"/>
      <c r="L91" s="687"/>
      <c r="M91" s="688"/>
      <c r="N91" s="1111">
        <f t="shared" si="3"/>
        <v>0</v>
      </c>
      <c r="O91" s="304"/>
    </row>
    <row r="92" spans="1:15" ht="15" customHeight="1" x14ac:dyDescent="0.3">
      <c r="A92" s="302"/>
      <c r="B92" s="1109"/>
      <c r="C92" s="307" t="s">
        <v>1920</v>
      </c>
      <c r="D92" s="307"/>
      <c r="E92" s="307"/>
      <c r="F92" s="307"/>
      <c r="G92" s="307"/>
      <c r="H92" s="307"/>
      <c r="I92" s="307"/>
      <c r="J92" s="307"/>
      <c r="K92" s="686"/>
      <c r="L92" s="687"/>
      <c r="M92" s="688"/>
      <c r="N92" s="1111">
        <f t="shared" si="3"/>
        <v>0</v>
      </c>
      <c r="O92" s="304"/>
    </row>
    <row r="93" spans="1:15" ht="15" customHeight="1" x14ac:dyDescent="0.3">
      <c r="A93" s="302"/>
      <c r="B93" s="1109"/>
      <c r="C93" s="307" t="s">
        <v>1438</v>
      </c>
      <c r="D93" s="307"/>
      <c r="E93" s="307"/>
      <c r="F93" s="307"/>
      <c r="G93" s="307"/>
      <c r="H93" s="307"/>
      <c r="I93" s="307"/>
      <c r="J93" s="307"/>
      <c r="K93" s="686"/>
      <c r="L93" s="687"/>
      <c r="M93" s="688"/>
      <c r="N93" s="1111">
        <f t="shared" si="3"/>
        <v>0</v>
      </c>
      <c r="O93" s="304"/>
    </row>
    <row r="94" spans="1:15" ht="15" customHeight="1" x14ac:dyDescent="0.3">
      <c r="A94" s="302"/>
      <c r="B94" s="1109" t="s">
        <v>63</v>
      </c>
      <c r="C94" s="1014" t="s">
        <v>1439</v>
      </c>
      <c r="D94" s="1014"/>
      <c r="E94" s="1014"/>
      <c r="F94" s="1014"/>
      <c r="G94" s="1014"/>
      <c r="H94" s="1014"/>
      <c r="I94" s="1014"/>
      <c r="J94" s="1015"/>
      <c r="K94" s="1033"/>
      <c r="L94" s="1034"/>
      <c r="M94" s="1035"/>
      <c r="N94" s="1111">
        <f t="shared" si="3"/>
        <v>0</v>
      </c>
      <c r="O94" s="304"/>
    </row>
    <row r="95" spans="1:15" ht="15" customHeight="1" x14ac:dyDescent="0.3">
      <c r="A95" s="302"/>
      <c r="B95" s="1110" t="s">
        <v>64</v>
      </c>
      <c r="C95" s="1014" t="s">
        <v>1440</v>
      </c>
      <c r="D95" s="1014"/>
      <c r="E95" s="1014"/>
      <c r="F95" s="1014"/>
      <c r="G95" s="1014"/>
      <c r="H95" s="1014"/>
      <c r="I95" s="1014"/>
      <c r="J95" s="1015"/>
      <c r="K95" s="1033"/>
      <c r="L95" s="1034"/>
      <c r="M95" s="1035"/>
      <c r="N95" s="1111">
        <f t="shared" si="3"/>
        <v>0</v>
      </c>
      <c r="O95" s="304"/>
    </row>
    <row r="96" spans="1:15" ht="15" customHeight="1" thickBot="1" x14ac:dyDescent="0.35">
      <c r="A96" s="313"/>
      <c r="B96" s="314"/>
      <c r="C96" s="314"/>
      <c r="D96" s="314"/>
      <c r="E96" s="314"/>
      <c r="F96" s="314"/>
      <c r="G96" s="314"/>
      <c r="H96" s="314"/>
      <c r="I96" s="314"/>
      <c r="J96" s="314"/>
      <c r="K96" s="314"/>
      <c r="L96" s="314"/>
      <c r="M96" s="314"/>
      <c r="N96" s="314"/>
      <c r="O96" s="315"/>
    </row>
  </sheetData>
  <sheetProtection password="C4B6" sheet="1" selectLockedCells="1"/>
  <mergeCells count="11">
    <mergeCell ref="B2:D3"/>
    <mergeCell ref="B7:J8"/>
    <mergeCell ref="K7:K8"/>
    <mergeCell ref="L7:L8"/>
    <mergeCell ref="M7:M8"/>
    <mergeCell ref="E2:M3"/>
    <mergeCell ref="J85:N85"/>
    <mergeCell ref="D20:K20"/>
    <mergeCell ref="D21:K21"/>
    <mergeCell ref="N7:N8"/>
    <mergeCell ref="C9:I9"/>
  </mergeCells>
  <dataValidations xWindow="507" yWindow="740" count="2">
    <dataValidation allowBlank="1" showInputMessage="1" showErrorMessage="1" prompt="Complete Assets by Zone, if applicable" sqref="K61:M61 K42:M42 K46:M47"/>
    <dataValidation allowBlank="1" showErrorMessage="1" sqref="K62:M66 K69:M72"/>
  </dataValidations>
  <pageMargins left="0.7" right="0.7" top="1" bottom="1" header="0.3" footer="0.3"/>
  <pageSetup scale="77" fitToHeight="0"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pageSetUpPr fitToPage="1"/>
  </sheetPr>
  <dimension ref="A1:M87"/>
  <sheetViews>
    <sheetView showGridLines="0" zoomScaleNormal="100" workbookViewId="0">
      <selection activeCell="H74" sqref="H74:H76"/>
    </sheetView>
  </sheetViews>
  <sheetFormatPr defaultColWidth="9.33203125" defaultRowHeight="13.2" x14ac:dyDescent="0.25"/>
  <cols>
    <col min="1" max="1" width="2.6640625" style="7" customWidth="1"/>
    <col min="2" max="2" width="4.6640625" style="7" customWidth="1"/>
    <col min="3" max="3" width="15.6640625" style="7" customWidth="1"/>
    <col min="4" max="4" width="9.6640625" style="7" customWidth="1"/>
    <col min="5" max="5" width="25.6640625" style="7" customWidth="1"/>
    <col min="6" max="12" width="15.6640625" style="7" customWidth="1"/>
    <col min="13" max="13" width="2.6640625" style="7" customWidth="1"/>
    <col min="14" max="14" width="16.6640625" style="7" customWidth="1"/>
    <col min="15" max="16384" width="9.33203125" style="7"/>
  </cols>
  <sheetData>
    <row r="1" spans="1:13" ht="15" customHeight="1" x14ac:dyDescent="0.25">
      <c r="A1" s="801"/>
      <c r="B1" s="802"/>
      <c r="C1" s="802"/>
      <c r="D1" s="802"/>
      <c r="E1" s="802"/>
      <c r="F1" s="802"/>
      <c r="G1" s="802"/>
      <c r="H1" s="802"/>
      <c r="I1" s="802"/>
      <c r="J1" s="802"/>
      <c r="K1" s="802"/>
      <c r="L1" s="802"/>
      <c r="M1" s="803"/>
    </row>
    <row r="2" spans="1:13" ht="15" customHeight="1" x14ac:dyDescent="0.25">
      <c r="A2" s="804"/>
      <c r="B2" s="805" t="s">
        <v>1021</v>
      </c>
      <c r="C2" s="805"/>
      <c r="D2" s="805"/>
      <c r="E2" s="807"/>
      <c r="F2" s="2147" t="s">
        <v>1027</v>
      </c>
      <c r="G2" s="2147"/>
      <c r="H2" s="2147"/>
      <c r="I2" s="2147"/>
      <c r="J2" s="500"/>
      <c r="K2" s="805"/>
      <c r="L2" s="805"/>
      <c r="M2" s="806"/>
    </row>
    <row r="3" spans="1:13" ht="15" customHeight="1" x14ac:dyDescent="0.25">
      <c r="A3" s="804"/>
      <c r="B3" s="805"/>
      <c r="C3" s="805"/>
      <c r="D3" s="805"/>
      <c r="E3" s="807"/>
      <c r="F3" s="2844" t="s">
        <v>1111</v>
      </c>
      <c r="G3" s="2844"/>
      <c r="H3" s="2844"/>
      <c r="I3" s="2844"/>
      <c r="J3" s="500"/>
      <c r="K3" s="805"/>
      <c r="L3" s="805"/>
      <c r="M3" s="806"/>
    </row>
    <row r="4" spans="1:13" ht="15" hidden="1" customHeight="1" x14ac:dyDescent="0.25">
      <c r="A4" s="804"/>
      <c r="B4" s="805"/>
      <c r="C4" s="805"/>
      <c r="D4" s="805"/>
      <c r="E4" s="807"/>
      <c r="F4" s="807"/>
      <c r="G4" s="807"/>
      <c r="H4" s="807"/>
      <c r="I4" s="807"/>
      <c r="J4" s="805"/>
      <c r="K4" s="805"/>
      <c r="L4" s="805"/>
      <c r="M4" s="806"/>
    </row>
    <row r="5" spans="1:13" ht="15" hidden="1" customHeight="1" x14ac:dyDescent="0.25">
      <c r="A5" s="804"/>
      <c r="B5" s="805"/>
      <c r="C5" s="805"/>
      <c r="D5" s="805"/>
      <c r="E5" s="805"/>
      <c r="F5" s="805"/>
      <c r="G5" s="805"/>
      <c r="H5" s="805"/>
      <c r="I5" s="805"/>
      <c r="J5" s="805"/>
      <c r="K5" s="805"/>
      <c r="L5" s="805"/>
      <c r="M5" s="806"/>
    </row>
    <row r="6" spans="1:13" ht="15" hidden="1" customHeight="1" x14ac:dyDescent="0.25">
      <c r="A6" s="804"/>
      <c r="B6" s="805"/>
      <c r="C6" s="805"/>
      <c r="D6" s="805"/>
      <c r="E6" s="805"/>
      <c r="F6" s="805"/>
      <c r="G6" s="805"/>
      <c r="H6" s="805"/>
      <c r="I6" s="805"/>
      <c r="J6" s="805"/>
      <c r="K6" s="805"/>
      <c r="L6" s="805"/>
      <c r="M6" s="806"/>
    </row>
    <row r="7" spans="1:13" ht="15" customHeight="1" x14ac:dyDescent="0.25">
      <c r="A7" s="804"/>
      <c r="B7" s="805"/>
      <c r="C7" s="805"/>
      <c r="D7" s="805"/>
      <c r="E7" s="805"/>
      <c r="F7" s="805"/>
      <c r="G7" s="805"/>
      <c r="H7" s="805"/>
      <c r="I7" s="805"/>
      <c r="J7" s="805"/>
      <c r="K7" s="805"/>
      <c r="L7" s="805"/>
      <c r="M7" s="806"/>
    </row>
    <row r="8" spans="1:13" ht="15" customHeight="1" x14ac:dyDescent="0.3">
      <c r="A8" s="804"/>
      <c r="B8" s="1474"/>
      <c r="C8" s="2835" t="s">
        <v>917</v>
      </c>
      <c r="D8" s="2835"/>
      <c r="E8" s="2836"/>
      <c r="F8" s="2841" t="s">
        <v>30</v>
      </c>
      <c r="G8" s="2506" t="s">
        <v>1813</v>
      </c>
      <c r="H8" s="2506" t="s">
        <v>1814</v>
      </c>
      <c r="I8" s="2506" t="s">
        <v>1815</v>
      </c>
      <c r="J8" s="2506" t="s">
        <v>1816</v>
      </c>
      <c r="K8" s="2506" t="s">
        <v>1817</v>
      </c>
      <c r="L8" s="2506" t="s">
        <v>1818</v>
      </c>
      <c r="M8" s="806"/>
    </row>
    <row r="9" spans="1:13" ht="15" customHeight="1" x14ac:dyDescent="0.3">
      <c r="A9" s="804"/>
      <c r="B9" s="1302"/>
      <c r="C9" s="2837"/>
      <c r="D9" s="2837"/>
      <c r="E9" s="2838"/>
      <c r="F9" s="2504"/>
      <c r="G9" s="2502"/>
      <c r="H9" s="2502"/>
      <c r="I9" s="2502"/>
      <c r="J9" s="2502"/>
      <c r="K9" s="2502"/>
      <c r="L9" s="2502"/>
      <c r="M9" s="806"/>
    </row>
    <row r="10" spans="1:13" ht="15" customHeight="1" x14ac:dyDescent="0.3">
      <c r="A10" s="804"/>
      <c r="B10" s="1302"/>
      <c r="C10" s="2839"/>
      <c r="D10" s="2839"/>
      <c r="E10" s="2840"/>
      <c r="F10" s="2505"/>
      <c r="G10" s="2503"/>
      <c r="H10" s="2503"/>
      <c r="I10" s="2503"/>
      <c r="J10" s="2503"/>
      <c r="K10" s="2503"/>
      <c r="L10" s="2503"/>
      <c r="M10" s="806"/>
    </row>
    <row r="11" spans="1:13" ht="15" customHeight="1" x14ac:dyDescent="0.25">
      <c r="A11" s="804"/>
      <c r="B11" s="1298" t="s">
        <v>20</v>
      </c>
      <c r="C11" s="176" t="s">
        <v>920</v>
      </c>
      <c r="D11" s="176"/>
      <c r="E11" s="182"/>
      <c r="F11" s="1476">
        <f xml:space="preserve"> 'Form 1'!N11</f>
        <v>0</v>
      </c>
      <c r="G11" s="1376">
        <f t="shared" ref="G11:L11" si="0">SUM(G12:G14)</f>
        <v>0</v>
      </c>
      <c r="H11" s="1376">
        <f t="shared" si="0"/>
        <v>0</v>
      </c>
      <c r="I11" s="1376">
        <f t="shared" si="0"/>
        <v>0</v>
      </c>
      <c r="J11" s="1376">
        <f t="shared" si="0"/>
        <v>0</v>
      </c>
      <c r="K11" s="1376">
        <f t="shared" si="0"/>
        <v>0</v>
      </c>
      <c r="L11" s="1376">
        <f t="shared" si="0"/>
        <v>0</v>
      </c>
      <c r="M11" s="806"/>
    </row>
    <row r="12" spans="1:13" ht="15" customHeight="1" x14ac:dyDescent="0.25">
      <c r="A12" s="804"/>
      <c r="B12" s="1298"/>
      <c r="C12" s="178" t="s">
        <v>561</v>
      </c>
      <c r="D12" s="178"/>
      <c r="E12" s="183"/>
      <c r="F12" s="1476">
        <f>'Form 1'!K11</f>
        <v>0</v>
      </c>
      <c r="G12" s="824"/>
      <c r="H12" s="824"/>
      <c r="I12" s="824"/>
      <c r="J12" s="824"/>
      <c r="K12" s="824"/>
      <c r="L12" s="824"/>
      <c r="M12" s="806"/>
    </row>
    <row r="13" spans="1:13" ht="15" customHeight="1" x14ac:dyDescent="0.25">
      <c r="A13" s="804"/>
      <c r="B13" s="1298"/>
      <c r="C13" s="178" t="s">
        <v>1025</v>
      </c>
      <c r="D13" s="178"/>
      <c r="E13" s="183"/>
      <c r="F13" s="1476">
        <f>'Form 1'!L11</f>
        <v>0</v>
      </c>
      <c r="G13" s="824"/>
      <c r="H13" s="824"/>
      <c r="I13" s="824"/>
      <c r="J13" s="824"/>
      <c r="K13" s="824"/>
      <c r="L13" s="824"/>
      <c r="M13" s="806"/>
    </row>
    <row r="14" spans="1:13" ht="15" customHeight="1" x14ac:dyDescent="0.25">
      <c r="A14" s="804"/>
      <c r="B14" s="1298"/>
      <c r="C14" s="178" t="s">
        <v>79</v>
      </c>
      <c r="D14" s="178"/>
      <c r="E14" s="183"/>
      <c r="F14" s="1476">
        <f>'Form 1'!M11</f>
        <v>0</v>
      </c>
      <c r="G14" s="824"/>
      <c r="H14" s="824"/>
      <c r="I14" s="824"/>
      <c r="J14" s="824"/>
      <c r="K14" s="824"/>
      <c r="L14" s="824"/>
      <c r="M14" s="806"/>
    </row>
    <row r="15" spans="1:13" ht="15" customHeight="1" x14ac:dyDescent="0.25">
      <c r="A15" s="804"/>
      <c r="B15" s="1298" t="s">
        <v>21</v>
      </c>
      <c r="C15" s="176" t="s">
        <v>933</v>
      </c>
      <c r="D15" s="177"/>
      <c r="E15" s="182"/>
      <c r="F15" s="1476">
        <f>'Form 1'!N20</f>
        <v>0</v>
      </c>
      <c r="G15" s="1376">
        <f t="shared" ref="G15:L15" si="1">SUM(G16:G18)</f>
        <v>0</v>
      </c>
      <c r="H15" s="1376">
        <f t="shared" si="1"/>
        <v>0</v>
      </c>
      <c r="I15" s="1376">
        <f t="shared" si="1"/>
        <v>0</v>
      </c>
      <c r="J15" s="1376">
        <f t="shared" si="1"/>
        <v>0</v>
      </c>
      <c r="K15" s="1376">
        <f t="shared" si="1"/>
        <v>0</v>
      </c>
      <c r="L15" s="1376">
        <f t="shared" si="1"/>
        <v>0</v>
      </c>
      <c r="M15" s="806"/>
    </row>
    <row r="16" spans="1:13" ht="15" customHeight="1" x14ac:dyDescent="0.25">
      <c r="A16" s="804"/>
      <c r="B16" s="1298"/>
      <c r="C16" s="178" t="s">
        <v>561</v>
      </c>
      <c r="D16" s="179"/>
      <c r="E16" s="183"/>
      <c r="F16" s="1476">
        <f>'Form 1'!K20</f>
        <v>0</v>
      </c>
      <c r="G16" s="824"/>
      <c r="H16" s="824"/>
      <c r="I16" s="824"/>
      <c r="J16" s="824"/>
      <c r="K16" s="824"/>
      <c r="L16" s="824"/>
      <c r="M16" s="806"/>
    </row>
    <row r="17" spans="1:13" ht="15" customHeight="1" x14ac:dyDescent="0.25">
      <c r="A17" s="804"/>
      <c r="B17" s="1298"/>
      <c r="C17" s="178" t="s">
        <v>1025</v>
      </c>
      <c r="D17" s="179"/>
      <c r="E17" s="183"/>
      <c r="F17" s="1476">
        <f>'Form 1'!L20</f>
        <v>0</v>
      </c>
      <c r="G17" s="824"/>
      <c r="H17" s="824"/>
      <c r="I17" s="824"/>
      <c r="J17" s="824"/>
      <c r="K17" s="824"/>
      <c r="L17" s="824"/>
      <c r="M17" s="806"/>
    </row>
    <row r="18" spans="1:13" ht="15" customHeight="1" x14ac:dyDescent="0.25">
      <c r="A18" s="804"/>
      <c r="B18" s="1298"/>
      <c r="C18" s="178" t="s">
        <v>79</v>
      </c>
      <c r="D18" s="179"/>
      <c r="E18" s="183"/>
      <c r="F18" s="1476">
        <f>'Form 1'!M20</f>
        <v>0</v>
      </c>
      <c r="G18" s="824"/>
      <c r="H18" s="824"/>
      <c r="I18" s="824"/>
      <c r="J18" s="824"/>
      <c r="K18" s="824"/>
      <c r="L18" s="824"/>
      <c r="M18" s="806"/>
    </row>
    <row r="19" spans="1:13" ht="15" customHeight="1" x14ac:dyDescent="0.25">
      <c r="A19" s="804"/>
      <c r="B19" s="1298" t="s">
        <v>22</v>
      </c>
      <c r="C19" s="825" t="s">
        <v>1819</v>
      </c>
      <c r="D19" s="176"/>
      <c r="E19" s="184"/>
      <c r="F19" s="1476">
        <f>'Form 1'!N23</f>
        <v>0</v>
      </c>
      <c r="G19" s="1376">
        <f t="shared" ref="G19:L19" si="2">SUM(G20:G22)</f>
        <v>0</v>
      </c>
      <c r="H19" s="1376">
        <f t="shared" si="2"/>
        <v>0</v>
      </c>
      <c r="I19" s="1376">
        <f t="shared" si="2"/>
        <v>0</v>
      </c>
      <c r="J19" s="1376">
        <f t="shared" si="2"/>
        <v>0</v>
      </c>
      <c r="K19" s="1376">
        <f t="shared" si="2"/>
        <v>0</v>
      </c>
      <c r="L19" s="1376">
        <f t="shared" si="2"/>
        <v>0</v>
      </c>
      <c r="M19" s="806"/>
    </row>
    <row r="20" spans="1:13" ht="15" customHeight="1" x14ac:dyDescent="0.25">
      <c r="A20" s="804"/>
      <c r="B20" s="1298"/>
      <c r="C20" s="178" t="s">
        <v>561</v>
      </c>
      <c r="D20" s="179"/>
      <c r="E20" s="183"/>
      <c r="F20" s="1476">
        <f>'Form 1'!K23</f>
        <v>0</v>
      </c>
      <c r="G20" s="824"/>
      <c r="H20" s="824"/>
      <c r="I20" s="824"/>
      <c r="J20" s="824"/>
      <c r="K20" s="824"/>
      <c r="L20" s="824"/>
      <c r="M20" s="806"/>
    </row>
    <row r="21" spans="1:13" ht="15" customHeight="1" x14ac:dyDescent="0.25">
      <c r="A21" s="804"/>
      <c r="B21" s="1298"/>
      <c r="C21" s="178" t="s">
        <v>1025</v>
      </c>
      <c r="D21" s="179"/>
      <c r="E21" s="183"/>
      <c r="F21" s="1476">
        <f>'Form 1'!L23</f>
        <v>0</v>
      </c>
      <c r="G21" s="824"/>
      <c r="H21" s="824"/>
      <c r="I21" s="824"/>
      <c r="J21" s="824"/>
      <c r="K21" s="824"/>
      <c r="L21" s="824"/>
      <c r="M21" s="806"/>
    </row>
    <row r="22" spans="1:13" ht="15" customHeight="1" x14ac:dyDescent="0.25">
      <c r="A22" s="804"/>
      <c r="B22" s="1298"/>
      <c r="C22" s="178" t="s">
        <v>79</v>
      </c>
      <c r="D22" s="179"/>
      <c r="E22" s="183"/>
      <c r="F22" s="1476">
        <f>'Form 1'!M23</f>
        <v>0</v>
      </c>
      <c r="G22" s="824"/>
      <c r="H22" s="824"/>
      <c r="I22" s="824"/>
      <c r="J22" s="824"/>
      <c r="K22" s="824"/>
      <c r="L22" s="824"/>
      <c r="M22" s="806"/>
    </row>
    <row r="23" spans="1:13" ht="15" customHeight="1" x14ac:dyDescent="0.25">
      <c r="A23" s="804"/>
      <c r="B23" s="1298" t="s">
        <v>23</v>
      </c>
      <c r="C23" s="825" t="s">
        <v>1820</v>
      </c>
      <c r="D23" s="180"/>
      <c r="E23" s="184"/>
      <c r="F23" s="1476">
        <f>'Form 1'!N36</f>
        <v>0</v>
      </c>
      <c r="G23" s="1376">
        <f t="shared" ref="G23:L23" si="3">SUM(G24:G26)</f>
        <v>0</v>
      </c>
      <c r="H23" s="1376">
        <f t="shared" si="3"/>
        <v>0</v>
      </c>
      <c r="I23" s="1376">
        <f t="shared" si="3"/>
        <v>0</v>
      </c>
      <c r="J23" s="1376">
        <f t="shared" si="3"/>
        <v>0</v>
      </c>
      <c r="K23" s="1376">
        <f t="shared" si="3"/>
        <v>0</v>
      </c>
      <c r="L23" s="1376">
        <f t="shared" si="3"/>
        <v>0</v>
      </c>
      <c r="M23" s="806"/>
    </row>
    <row r="24" spans="1:13" ht="15" customHeight="1" x14ac:dyDescent="0.25">
      <c r="A24" s="804"/>
      <c r="B24" s="1298"/>
      <c r="C24" s="178" t="s">
        <v>561</v>
      </c>
      <c r="D24" s="179"/>
      <c r="E24" s="183"/>
      <c r="F24" s="1476">
        <f>'Form 1'!K36</f>
        <v>0</v>
      </c>
      <c r="G24" s="824"/>
      <c r="H24" s="824"/>
      <c r="I24" s="824"/>
      <c r="J24" s="824"/>
      <c r="K24" s="824"/>
      <c r="L24" s="824"/>
      <c r="M24" s="806"/>
    </row>
    <row r="25" spans="1:13" ht="15" customHeight="1" x14ac:dyDescent="0.25">
      <c r="A25" s="804"/>
      <c r="B25" s="1298"/>
      <c r="C25" s="178" t="s">
        <v>1025</v>
      </c>
      <c r="D25" s="179"/>
      <c r="E25" s="183"/>
      <c r="F25" s="1476">
        <f>'Form 1'!L36</f>
        <v>0</v>
      </c>
      <c r="G25" s="824"/>
      <c r="H25" s="824"/>
      <c r="I25" s="824"/>
      <c r="J25" s="824"/>
      <c r="K25" s="824"/>
      <c r="L25" s="824"/>
      <c r="M25" s="806"/>
    </row>
    <row r="26" spans="1:13" ht="15" customHeight="1" x14ac:dyDescent="0.25">
      <c r="A26" s="804"/>
      <c r="B26" s="1298"/>
      <c r="C26" s="178" t="s">
        <v>79</v>
      </c>
      <c r="D26" s="179"/>
      <c r="E26" s="183"/>
      <c r="F26" s="1476">
        <f>'Form 1'!M36</f>
        <v>0</v>
      </c>
      <c r="G26" s="824"/>
      <c r="H26" s="824"/>
      <c r="I26" s="824"/>
      <c r="J26" s="824"/>
      <c r="K26" s="824"/>
      <c r="L26" s="824"/>
      <c r="M26" s="806"/>
    </row>
    <row r="27" spans="1:13" ht="15" customHeight="1" x14ac:dyDescent="0.3">
      <c r="A27" s="804"/>
      <c r="B27" s="1298" t="s">
        <v>24</v>
      </c>
      <c r="C27" s="176" t="s">
        <v>955</v>
      </c>
      <c r="D27" s="177"/>
      <c r="E27" s="182"/>
      <c r="F27" s="1476">
        <f>'Form 1'!N45</f>
        <v>0</v>
      </c>
      <c r="G27" s="1376">
        <f t="shared" ref="G27:L27" si="4">SUM(G28:G30)</f>
        <v>0</v>
      </c>
      <c r="H27" s="1376">
        <f t="shared" si="4"/>
        <v>0</v>
      </c>
      <c r="I27" s="1376">
        <f t="shared" si="4"/>
        <v>0</v>
      </c>
      <c r="J27" s="1376">
        <f t="shared" si="4"/>
        <v>0</v>
      </c>
      <c r="K27" s="1376">
        <f t="shared" si="4"/>
        <v>0</v>
      </c>
      <c r="L27" s="1376">
        <f t="shared" si="4"/>
        <v>0</v>
      </c>
      <c r="M27" s="806"/>
    </row>
    <row r="28" spans="1:13" ht="15" customHeight="1" x14ac:dyDescent="0.3">
      <c r="A28" s="804"/>
      <c r="B28" s="1298"/>
      <c r="C28" s="178" t="s">
        <v>561</v>
      </c>
      <c r="D28" s="179"/>
      <c r="E28" s="183"/>
      <c r="F28" s="1476">
        <f>'Form 1'!K45</f>
        <v>0</v>
      </c>
      <c r="G28" s="824"/>
      <c r="H28" s="824"/>
      <c r="I28" s="824"/>
      <c r="J28" s="824"/>
      <c r="K28" s="824"/>
      <c r="L28" s="824"/>
      <c r="M28" s="806"/>
    </row>
    <row r="29" spans="1:13" ht="15" customHeight="1" x14ac:dyDescent="0.3">
      <c r="A29" s="804"/>
      <c r="B29" s="1298"/>
      <c r="C29" s="178" t="s">
        <v>1025</v>
      </c>
      <c r="D29" s="179"/>
      <c r="E29" s="183"/>
      <c r="F29" s="1476">
        <f>'Form 1'!L45</f>
        <v>0</v>
      </c>
      <c r="G29" s="824"/>
      <c r="H29" s="824"/>
      <c r="I29" s="824"/>
      <c r="J29" s="824"/>
      <c r="K29" s="824"/>
      <c r="L29" s="824"/>
      <c r="M29" s="806"/>
    </row>
    <row r="30" spans="1:13" ht="15" customHeight="1" x14ac:dyDescent="0.3">
      <c r="A30" s="804"/>
      <c r="B30" s="1298"/>
      <c r="C30" s="178" t="s">
        <v>79</v>
      </c>
      <c r="D30" s="179"/>
      <c r="E30" s="183"/>
      <c r="F30" s="1476">
        <f>'Form 1'!M45</f>
        <v>0</v>
      </c>
      <c r="G30" s="824"/>
      <c r="H30" s="824"/>
      <c r="I30" s="824"/>
      <c r="J30" s="824"/>
      <c r="K30" s="824"/>
      <c r="L30" s="824"/>
      <c r="M30" s="806"/>
    </row>
    <row r="31" spans="1:13" ht="15" customHeight="1" x14ac:dyDescent="0.3">
      <c r="A31" s="804"/>
      <c r="B31" s="1298" t="s">
        <v>25</v>
      </c>
      <c r="C31" s="176" t="s">
        <v>958</v>
      </c>
      <c r="D31" s="177"/>
      <c r="E31" s="182"/>
      <c r="F31" s="1476">
        <f>'Form 1'!N48</f>
        <v>0</v>
      </c>
      <c r="G31" s="1376">
        <f t="shared" ref="G31:L31" si="5">SUM(G32:G34)</f>
        <v>0</v>
      </c>
      <c r="H31" s="1376">
        <f t="shared" si="5"/>
        <v>0</v>
      </c>
      <c r="I31" s="1376">
        <f t="shared" si="5"/>
        <v>0</v>
      </c>
      <c r="J31" s="1376">
        <f t="shared" si="5"/>
        <v>0</v>
      </c>
      <c r="K31" s="1376">
        <f t="shared" si="5"/>
        <v>0</v>
      </c>
      <c r="L31" s="1376">
        <f t="shared" si="5"/>
        <v>0</v>
      </c>
      <c r="M31" s="806"/>
    </row>
    <row r="32" spans="1:13" ht="15" customHeight="1" x14ac:dyDescent="0.3">
      <c r="A32" s="804"/>
      <c r="B32" s="1298"/>
      <c r="C32" s="178" t="s">
        <v>561</v>
      </c>
      <c r="D32" s="179"/>
      <c r="E32" s="183"/>
      <c r="F32" s="1476">
        <f>'Form 1'!K48</f>
        <v>0</v>
      </c>
      <c r="G32" s="824"/>
      <c r="H32" s="824"/>
      <c r="I32" s="824"/>
      <c r="J32" s="824"/>
      <c r="K32" s="824"/>
      <c r="L32" s="824"/>
      <c r="M32" s="806"/>
    </row>
    <row r="33" spans="1:13" ht="15" customHeight="1" x14ac:dyDescent="0.3">
      <c r="A33" s="804"/>
      <c r="B33" s="1298"/>
      <c r="C33" s="178" t="s">
        <v>1025</v>
      </c>
      <c r="D33" s="179"/>
      <c r="E33" s="183"/>
      <c r="F33" s="1476">
        <f>'Form 1'!L48</f>
        <v>0</v>
      </c>
      <c r="G33" s="824"/>
      <c r="H33" s="824"/>
      <c r="I33" s="824"/>
      <c r="J33" s="824"/>
      <c r="K33" s="824"/>
      <c r="L33" s="824"/>
      <c r="M33" s="806"/>
    </row>
    <row r="34" spans="1:13" ht="15" customHeight="1" x14ac:dyDescent="0.3">
      <c r="A34" s="804"/>
      <c r="B34" s="1298"/>
      <c r="C34" s="178" t="s">
        <v>79</v>
      </c>
      <c r="D34" s="179"/>
      <c r="E34" s="183"/>
      <c r="F34" s="1476">
        <f>'Form 1'!M48</f>
        <v>0</v>
      </c>
      <c r="G34" s="824"/>
      <c r="H34" s="824"/>
      <c r="I34" s="824"/>
      <c r="J34" s="824"/>
      <c r="K34" s="824"/>
      <c r="L34" s="824"/>
      <c r="M34" s="806"/>
    </row>
    <row r="35" spans="1:13" ht="15" customHeight="1" x14ac:dyDescent="0.3">
      <c r="A35" s="804"/>
      <c r="B35" s="1298" t="s">
        <v>26</v>
      </c>
      <c r="C35" s="176" t="s">
        <v>1821</v>
      </c>
      <c r="D35" s="177"/>
      <c r="E35" s="182"/>
      <c r="F35" s="1476">
        <f>SUM('Form 1'!N51,'Form 1'!N52,'Form 1'!N57,'Form 1'!N60,'Form 1'!N63,'Form 1'!N64,'Form 1'!N67)</f>
        <v>0</v>
      </c>
      <c r="G35" s="1376">
        <f t="shared" ref="G35:L35" si="6">SUM(G36:G38)</f>
        <v>0</v>
      </c>
      <c r="H35" s="1376">
        <f t="shared" si="6"/>
        <v>0</v>
      </c>
      <c r="I35" s="1376">
        <f t="shared" si="6"/>
        <v>0</v>
      </c>
      <c r="J35" s="1376">
        <f t="shared" si="6"/>
        <v>0</v>
      </c>
      <c r="K35" s="1376">
        <f t="shared" si="6"/>
        <v>0</v>
      </c>
      <c r="L35" s="1376">
        <f t="shared" si="6"/>
        <v>0</v>
      </c>
      <c r="M35" s="806"/>
    </row>
    <row r="36" spans="1:13" ht="15" customHeight="1" x14ac:dyDescent="0.3">
      <c r="A36" s="804"/>
      <c r="B36" s="1298"/>
      <c r="C36" s="178" t="s">
        <v>561</v>
      </c>
      <c r="D36" s="179"/>
      <c r="E36" s="183"/>
      <c r="F36" s="1476">
        <f>SUM('Form 1'!K51,'Form 1'!K52,'Form 1'!K57,'Form 1'!K60,'Form 1'!K63,'Form 1'!K64,'Form 1'!K67)</f>
        <v>0</v>
      </c>
      <c r="G36" s="824"/>
      <c r="H36" s="824"/>
      <c r="I36" s="824"/>
      <c r="J36" s="824"/>
      <c r="K36" s="824"/>
      <c r="L36" s="824"/>
      <c r="M36" s="806"/>
    </row>
    <row r="37" spans="1:13" ht="15" customHeight="1" x14ac:dyDescent="0.3">
      <c r="A37" s="804"/>
      <c r="B37" s="1298"/>
      <c r="C37" s="178" t="s">
        <v>1025</v>
      </c>
      <c r="D37" s="179"/>
      <c r="E37" s="183"/>
      <c r="F37" s="1476">
        <f>SUM('Form 1'!L51,'Form 1'!L52,'Form 1'!L57,'Form 1'!L60,'Form 1'!L63,'Form 1'!L64,'Form 1'!L67)</f>
        <v>0</v>
      </c>
      <c r="G37" s="824"/>
      <c r="H37" s="824"/>
      <c r="I37" s="824"/>
      <c r="J37" s="824"/>
      <c r="K37" s="824"/>
      <c r="L37" s="824"/>
      <c r="M37" s="806"/>
    </row>
    <row r="38" spans="1:13" ht="15" customHeight="1" x14ac:dyDescent="0.3">
      <c r="A38" s="804"/>
      <c r="B38" s="1298"/>
      <c r="C38" s="178" t="s">
        <v>79</v>
      </c>
      <c r="D38" s="179"/>
      <c r="E38" s="183"/>
      <c r="F38" s="1476">
        <f>SUM('Form 1'!M51,'Form 1'!M52,'Form 1'!M57,'Form 1'!M60,'Form 1'!M63,'Form 1'!M64,'Form 1'!M67)</f>
        <v>0</v>
      </c>
      <c r="G38" s="824"/>
      <c r="H38" s="824"/>
      <c r="I38" s="824"/>
      <c r="J38" s="824"/>
      <c r="K38" s="824"/>
      <c r="L38" s="824"/>
      <c r="M38" s="806"/>
    </row>
    <row r="39" spans="1:13" ht="15" customHeight="1" x14ac:dyDescent="0.3">
      <c r="A39" s="804"/>
      <c r="B39" s="2832" t="s">
        <v>27</v>
      </c>
      <c r="C39" s="2737" t="s">
        <v>2069</v>
      </c>
      <c r="D39" s="2737"/>
      <c r="E39" s="2737"/>
      <c r="F39" s="2833">
        <f>SUM(F11,F15,F19,F23,F27,F31,F35)</f>
        <v>0</v>
      </c>
      <c r="G39" s="2174">
        <f t="shared" ref="G39:L39" si="7">SUM(G11,G15,G19,G23,G27,G31,G35)</f>
        <v>0</v>
      </c>
      <c r="H39" s="2174">
        <f t="shared" si="7"/>
        <v>0</v>
      </c>
      <c r="I39" s="2174">
        <f t="shared" si="7"/>
        <v>0</v>
      </c>
      <c r="J39" s="2174">
        <f t="shared" si="7"/>
        <v>0</v>
      </c>
      <c r="K39" s="2174">
        <f t="shared" si="7"/>
        <v>0</v>
      </c>
      <c r="L39" s="2174">
        <f t="shared" si="7"/>
        <v>0</v>
      </c>
      <c r="M39" s="806"/>
    </row>
    <row r="40" spans="1:13" ht="15" customHeight="1" x14ac:dyDescent="0.3">
      <c r="A40" s="804"/>
      <c r="B40" s="2832"/>
      <c r="C40" s="2738"/>
      <c r="D40" s="2738"/>
      <c r="E40" s="2738"/>
      <c r="F40" s="2834"/>
      <c r="G40" s="2175"/>
      <c r="H40" s="2175"/>
      <c r="I40" s="2175"/>
      <c r="J40" s="2175"/>
      <c r="K40" s="2175"/>
      <c r="L40" s="2175"/>
      <c r="M40" s="806"/>
    </row>
    <row r="41" spans="1:13" ht="15" customHeight="1" x14ac:dyDescent="0.3">
      <c r="A41" s="804"/>
      <c r="B41" s="1475"/>
      <c r="C41" s="181"/>
      <c r="D41" s="181"/>
      <c r="E41" s="181"/>
      <c r="F41" s="185"/>
      <c r="G41" s="185"/>
      <c r="H41" s="185"/>
      <c r="I41" s="185"/>
      <c r="J41" s="185"/>
      <c r="K41" s="185"/>
      <c r="L41" s="186"/>
      <c r="M41" s="806"/>
    </row>
    <row r="42" spans="1:13" ht="15" customHeight="1" x14ac:dyDescent="0.3">
      <c r="A42" s="804"/>
      <c r="B42" s="1302"/>
      <c r="C42" s="2835" t="s">
        <v>1026</v>
      </c>
      <c r="D42" s="2835"/>
      <c r="E42" s="2835"/>
      <c r="F42" s="2850" t="s">
        <v>30</v>
      </c>
      <c r="G42" s="2842" t="s">
        <v>1813</v>
      </c>
      <c r="H42" s="2842" t="s">
        <v>1814</v>
      </c>
      <c r="I42" s="2842" t="s">
        <v>1815</v>
      </c>
      <c r="J42" s="2842" t="s">
        <v>1816</v>
      </c>
      <c r="K42" s="2842" t="s">
        <v>1817</v>
      </c>
      <c r="L42" s="2842" t="s">
        <v>1818</v>
      </c>
      <c r="M42" s="806"/>
    </row>
    <row r="43" spans="1:13" ht="15" customHeight="1" x14ac:dyDescent="0.3">
      <c r="A43" s="804"/>
      <c r="B43" s="1302"/>
      <c r="C43" s="2837"/>
      <c r="D43" s="2837"/>
      <c r="E43" s="2837"/>
      <c r="F43" s="2850"/>
      <c r="G43" s="2842"/>
      <c r="H43" s="2842"/>
      <c r="I43" s="2842"/>
      <c r="J43" s="2842"/>
      <c r="K43" s="2842"/>
      <c r="L43" s="2842"/>
      <c r="M43" s="806"/>
    </row>
    <row r="44" spans="1:13" ht="15" customHeight="1" x14ac:dyDescent="0.3">
      <c r="A44" s="804"/>
      <c r="B44" s="1302"/>
      <c r="C44" s="2839"/>
      <c r="D44" s="2839"/>
      <c r="E44" s="2839"/>
      <c r="F44" s="2850"/>
      <c r="G44" s="2842"/>
      <c r="H44" s="2842"/>
      <c r="I44" s="2842"/>
      <c r="J44" s="2842"/>
      <c r="K44" s="2842"/>
      <c r="L44" s="2842"/>
      <c r="M44" s="806"/>
    </row>
    <row r="45" spans="1:13" ht="15" customHeight="1" x14ac:dyDescent="0.3">
      <c r="A45" s="804"/>
      <c r="B45" s="1302" t="s">
        <v>20</v>
      </c>
      <c r="C45" s="175" t="s">
        <v>1822</v>
      </c>
      <c r="D45" s="177"/>
      <c r="E45" s="177"/>
      <c r="F45" s="1477">
        <f>Form2!N9</f>
        <v>0</v>
      </c>
      <c r="G45" s="1477">
        <f t="shared" ref="G45:L45" si="8">SUM(G46:G48)</f>
        <v>0</v>
      </c>
      <c r="H45" s="1477">
        <f t="shared" si="8"/>
        <v>0</v>
      </c>
      <c r="I45" s="1477">
        <f t="shared" si="8"/>
        <v>0</v>
      </c>
      <c r="J45" s="1477">
        <f t="shared" si="8"/>
        <v>0</v>
      </c>
      <c r="K45" s="1477">
        <f t="shared" si="8"/>
        <v>0</v>
      </c>
      <c r="L45" s="1477">
        <f t="shared" si="8"/>
        <v>0</v>
      </c>
      <c r="M45" s="806"/>
    </row>
    <row r="46" spans="1:13" ht="15" customHeight="1" x14ac:dyDescent="0.3">
      <c r="A46" s="804"/>
      <c r="B46" s="1302"/>
      <c r="C46" s="77" t="s">
        <v>561</v>
      </c>
      <c r="D46" s="179"/>
      <c r="E46" s="179"/>
      <c r="F46" s="1477">
        <f>Form2!K9</f>
        <v>0</v>
      </c>
      <c r="G46" s="827"/>
      <c r="H46" s="827"/>
      <c r="I46" s="827"/>
      <c r="J46" s="827"/>
      <c r="K46" s="827"/>
      <c r="L46" s="827"/>
      <c r="M46" s="806"/>
    </row>
    <row r="47" spans="1:13" ht="15" customHeight="1" x14ac:dyDescent="0.3">
      <c r="A47" s="804"/>
      <c r="B47" s="1302"/>
      <c r="C47" s="77" t="s">
        <v>1025</v>
      </c>
      <c r="D47" s="179"/>
      <c r="E47" s="179"/>
      <c r="F47" s="1477">
        <f>Form2!L9</f>
        <v>0</v>
      </c>
      <c r="G47" s="827"/>
      <c r="H47" s="827"/>
      <c r="I47" s="827"/>
      <c r="J47" s="827"/>
      <c r="K47" s="827"/>
      <c r="L47" s="827"/>
      <c r="M47" s="806"/>
    </row>
    <row r="48" spans="1:13" ht="15" customHeight="1" x14ac:dyDescent="0.3">
      <c r="A48" s="804"/>
      <c r="B48" s="1302"/>
      <c r="C48" s="77" t="s">
        <v>79</v>
      </c>
      <c r="D48" s="179"/>
      <c r="E48" s="179"/>
      <c r="F48" s="1477">
        <f>Form2!M9</f>
        <v>0</v>
      </c>
      <c r="G48" s="827"/>
      <c r="H48" s="827"/>
      <c r="I48" s="827"/>
      <c r="J48" s="827"/>
      <c r="K48" s="827"/>
      <c r="L48" s="827"/>
      <c r="M48" s="806"/>
    </row>
    <row r="49" spans="1:13" ht="15" customHeight="1" x14ac:dyDescent="0.3">
      <c r="A49" s="804"/>
      <c r="B49" s="1302" t="s">
        <v>21</v>
      </c>
      <c r="C49" s="175" t="s">
        <v>1423</v>
      </c>
      <c r="D49" s="177"/>
      <c r="E49" s="177"/>
      <c r="F49" s="1477">
        <f>Form2!N10</f>
        <v>0</v>
      </c>
      <c r="G49" s="1477">
        <f t="shared" ref="G49:L49" si="9">SUM(G50:G52)</f>
        <v>0</v>
      </c>
      <c r="H49" s="1477">
        <f t="shared" si="9"/>
        <v>0</v>
      </c>
      <c r="I49" s="1477">
        <f t="shared" si="9"/>
        <v>0</v>
      </c>
      <c r="J49" s="1477">
        <f t="shared" si="9"/>
        <v>0</v>
      </c>
      <c r="K49" s="1477">
        <f t="shared" si="9"/>
        <v>0</v>
      </c>
      <c r="L49" s="1477">
        <f t="shared" si="9"/>
        <v>0</v>
      </c>
      <c r="M49" s="806"/>
    </row>
    <row r="50" spans="1:13" ht="15" customHeight="1" x14ac:dyDescent="0.3">
      <c r="A50" s="804"/>
      <c r="B50" s="1302"/>
      <c r="C50" s="77" t="s">
        <v>561</v>
      </c>
      <c r="D50" s="179"/>
      <c r="E50" s="179"/>
      <c r="F50" s="1477">
        <f>Form2!K10</f>
        <v>0</v>
      </c>
      <c r="G50" s="827"/>
      <c r="H50" s="827"/>
      <c r="I50" s="827"/>
      <c r="J50" s="827"/>
      <c r="K50" s="827"/>
      <c r="L50" s="827"/>
      <c r="M50" s="806"/>
    </row>
    <row r="51" spans="1:13" ht="15" customHeight="1" x14ac:dyDescent="0.3">
      <c r="A51" s="804"/>
      <c r="B51" s="1302"/>
      <c r="C51" s="77" t="s">
        <v>1025</v>
      </c>
      <c r="D51" s="179"/>
      <c r="E51" s="179"/>
      <c r="F51" s="1477">
        <f>Form2!L10</f>
        <v>0</v>
      </c>
      <c r="G51" s="827"/>
      <c r="H51" s="827"/>
      <c r="I51" s="827"/>
      <c r="J51" s="827"/>
      <c r="K51" s="827"/>
      <c r="L51" s="827"/>
      <c r="M51" s="806"/>
    </row>
    <row r="52" spans="1:13" ht="15" customHeight="1" x14ac:dyDescent="0.3">
      <c r="A52" s="804"/>
      <c r="B52" s="1302"/>
      <c r="C52" s="77" t="s">
        <v>79</v>
      </c>
      <c r="D52" s="179"/>
      <c r="E52" s="179"/>
      <c r="F52" s="1477">
        <f>Form2!M10</f>
        <v>0</v>
      </c>
      <c r="G52" s="827"/>
      <c r="H52" s="827"/>
      <c r="I52" s="827"/>
      <c r="J52" s="827"/>
      <c r="K52" s="827"/>
      <c r="L52" s="827"/>
      <c r="M52" s="806"/>
    </row>
    <row r="53" spans="1:13" ht="15" customHeight="1" x14ac:dyDescent="0.3">
      <c r="A53" s="804"/>
      <c r="B53" s="1302" t="s">
        <v>22</v>
      </c>
      <c r="C53" s="826" t="s">
        <v>1823</v>
      </c>
      <c r="D53" s="180"/>
      <c r="E53" s="180"/>
      <c r="F53" s="1477">
        <f>Form2!N22</f>
        <v>0</v>
      </c>
      <c r="G53" s="1477">
        <f t="shared" ref="G53:L53" si="10">SUM(G54:G56)</f>
        <v>0</v>
      </c>
      <c r="H53" s="1477">
        <f t="shared" si="10"/>
        <v>0</v>
      </c>
      <c r="I53" s="1477">
        <f t="shared" si="10"/>
        <v>0</v>
      </c>
      <c r="J53" s="1477">
        <f t="shared" si="10"/>
        <v>0</v>
      </c>
      <c r="K53" s="1477">
        <f t="shared" si="10"/>
        <v>0</v>
      </c>
      <c r="L53" s="1477">
        <f t="shared" si="10"/>
        <v>0</v>
      </c>
      <c r="M53" s="806"/>
    </row>
    <row r="54" spans="1:13" ht="15" customHeight="1" x14ac:dyDescent="0.3">
      <c r="A54" s="804"/>
      <c r="B54" s="1302"/>
      <c r="C54" s="77" t="s">
        <v>561</v>
      </c>
      <c r="D54" s="179"/>
      <c r="E54" s="179"/>
      <c r="F54" s="1477">
        <f>Form2!K22</f>
        <v>0</v>
      </c>
      <c r="G54" s="827"/>
      <c r="H54" s="827"/>
      <c r="I54" s="827"/>
      <c r="J54" s="827"/>
      <c r="K54" s="827"/>
      <c r="L54" s="827"/>
      <c r="M54" s="806"/>
    </row>
    <row r="55" spans="1:13" ht="15" customHeight="1" x14ac:dyDescent="0.3">
      <c r="A55" s="804"/>
      <c r="B55" s="1302"/>
      <c r="C55" s="77" t="s">
        <v>1025</v>
      </c>
      <c r="D55" s="179"/>
      <c r="E55" s="179"/>
      <c r="F55" s="1477">
        <f>Form2!L22</f>
        <v>0</v>
      </c>
      <c r="G55" s="827"/>
      <c r="H55" s="827"/>
      <c r="I55" s="827"/>
      <c r="J55" s="827"/>
      <c r="K55" s="827"/>
      <c r="L55" s="827"/>
      <c r="M55" s="806"/>
    </row>
    <row r="56" spans="1:13" ht="15" customHeight="1" x14ac:dyDescent="0.3">
      <c r="A56" s="804"/>
      <c r="B56" s="1302"/>
      <c r="C56" s="77" t="s">
        <v>79</v>
      </c>
      <c r="D56" s="179"/>
      <c r="E56" s="179"/>
      <c r="F56" s="1477">
        <f>Form2!M22</f>
        <v>0</v>
      </c>
      <c r="G56" s="827"/>
      <c r="H56" s="827"/>
      <c r="I56" s="827"/>
      <c r="J56" s="827"/>
      <c r="K56" s="827"/>
      <c r="L56" s="827"/>
      <c r="M56" s="806"/>
    </row>
    <row r="57" spans="1:13" ht="15" customHeight="1" x14ac:dyDescent="0.3">
      <c r="A57" s="804"/>
      <c r="B57" s="1302" t="s">
        <v>23</v>
      </c>
      <c r="C57" s="826" t="s">
        <v>1824</v>
      </c>
      <c r="D57" s="180"/>
      <c r="E57" s="180"/>
      <c r="F57" s="1477">
        <f>Form2!N38</f>
        <v>0</v>
      </c>
      <c r="G57" s="1477">
        <f t="shared" ref="G57:L57" si="11">SUM(G58:G60)</f>
        <v>0</v>
      </c>
      <c r="H57" s="1477">
        <f t="shared" si="11"/>
        <v>0</v>
      </c>
      <c r="I57" s="1477">
        <f t="shared" si="11"/>
        <v>0</v>
      </c>
      <c r="J57" s="1477">
        <f t="shared" si="11"/>
        <v>0</v>
      </c>
      <c r="K57" s="1477">
        <f t="shared" si="11"/>
        <v>0</v>
      </c>
      <c r="L57" s="1477">
        <f t="shared" si="11"/>
        <v>0</v>
      </c>
      <c r="M57" s="806"/>
    </row>
    <row r="58" spans="1:13" ht="15" customHeight="1" x14ac:dyDescent="0.3">
      <c r="A58" s="804"/>
      <c r="B58" s="1302"/>
      <c r="C58" s="77" t="s">
        <v>561</v>
      </c>
      <c r="D58" s="179"/>
      <c r="E58" s="179"/>
      <c r="F58" s="1477">
        <f>Form2!K38</f>
        <v>0</v>
      </c>
      <c r="G58" s="827"/>
      <c r="H58" s="827"/>
      <c r="I58" s="827"/>
      <c r="J58" s="827"/>
      <c r="K58" s="827"/>
      <c r="L58" s="827"/>
      <c r="M58" s="806"/>
    </row>
    <row r="59" spans="1:13" ht="15" customHeight="1" x14ac:dyDescent="0.3">
      <c r="A59" s="804"/>
      <c r="B59" s="1302"/>
      <c r="C59" s="77" t="s">
        <v>1025</v>
      </c>
      <c r="D59" s="179"/>
      <c r="E59" s="179"/>
      <c r="F59" s="1477">
        <f>Form2!L38</f>
        <v>0</v>
      </c>
      <c r="G59" s="827"/>
      <c r="H59" s="827"/>
      <c r="I59" s="827"/>
      <c r="J59" s="827"/>
      <c r="K59" s="827"/>
      <c r="L59" s="827"/>
      <c r="M59" s="806"/>
    </row>
    <row r="60" spans="1:13" ht="15" customHeight="1" x14ac:dyDescent="0.3">
      <c r="A60" s="804"/>
      <c r="B60" s="1302"/>
      <c r="C60" s="77" t="s">
        <v>79</v>
      </c>
      <c r="D60" s="179"/>
      <c r="E60" s="179"/>
      <c r="F60" s="1477">
        <f>Form2!M38</f>
        <v>0</v>
      </c>
      <c r="G60" s="827"/>
      <c r="H60" s="827"/>
      <c r="I60" s="827"/>
      <c r="J60" s="827"/>
      <c r="K60" s="827"/>
      <c r="L60" s="827"/>
      <c r="M60" s="806"/>
    </row>
    <row r="61" spans="1:13" ht="15" customHeight="1" x14ac:dyDescent="0.3">
      <c r="A61" s="804"/>
      <c r="B61" s="1302" t="s">
        <v>24</v>
      </c>
      <c r="C61" s="175" t="s">
        <v>1308</v>
      </c>
      <c r="D61" s="177"/>
      <c r="E61" s="177"/>
      <c r="F61" s="1477">
        <f>Form2!N50</f>
        <v>0</v>
      </c>
      <c r="G61" s="1477">
        <f t="shared" ref="G61:L61" si="12">SUM(G62:G64)</f>
        <v>0</v>
      </c>
      <c r="H61" s="1477">
        <f t="shared" si="12"/>
        <v>0</v>
      </c>
      <c r="I61" s="1477">
        <f t="shared" si="12"/>
        <v>0</v>
      </c>
      <c r="J61" s="1477">
        <f t="shared" si="12"/>
        <v>0</v>
      </c>
      <c r="K61" s="1477">
        <f t="shared" si="12"/>
        <v>0</v>
      </c>
      <c r="L61" s="1477">
        <f t="shared" si="12"/>
        <v>0</v>
      </c>
      <c r="M61" s="806"/>
    </row>
    <row r="62" spans="1:13" ht="15" customHeight="1" x14ac:dyDescent="0.3">
      <c r="A62" s="804"/>
      <c r="B62" s="1302"/>
      <c r="C62" s="77" t="s">
        <v>561</v>
      </c>
      <c r="D62" s="179"/>
      <c r="E62" s="179"/>
      <c r="F62" s="1477">
        <f>Form2!K50</f>
        <v>0</v>
      </c>
      <c r="G62" s="827"/>
      <c r="H62" s="827"/>
      <c r="I62" s="827"/>
      <c r="J62" s="827"/>
      <c r="K62" s="827"/>
      <c r="L62" s="827"/>
      <c r="M62" s="806"/>
    </row>
    <row r="63" spans="1:13" ht="15" customHeight="1" x14ac:dyDescent="0.3">
      <c r="A63" s="804"/>
      <c r="B63" s="1302"/>
      <c r="C63" s="77" t="s">
        <v>1025</v>
      </c>
      <c r="D63" s="179"/>
      <c r="E63" s="179"/>
      <c r="F63" s="1477">
        <f>Form2!L50</f>
        <v>0</v>
      </c>
      <c r="G63" s="827"/>
      <c r="H63" s="827"/>
      <c r="I63" s="827"/>
      <c r="J63" s="827"/>
      <c r="K63" s="827"/>
      <c r="L63" s="827"/>
      <c r="M63" s="806"/>
    </row>
    <row r="64" spans="1:13" ht="15" customHeight="1" x14ac:dyDescent="0.3">
      <c r="A64" s="804"/>
      <c r="B64" s="1302"/>
      <c r="C64" s="77" t="s">
        <v>79</v>
      </c>
      <c r="D64" s="179"/>
      <c r="E64" s="179"/>
      <c r="F64" s="1477">
        <f>Form2!M50</f>
        <v>0</v>
      </c>
      <c r="G64" s="827"/>
      <c r="H64" s="827"/>
      <c r="I64" s="827"/>
      <c r="J64" s="827"/>
      <c r="K64" s="827"/>
      <c r="L64" s="827"/>
      <c r="M64" s="806"/>
    </row>
    <row r="65" spans="1:13" ht="15" customHeight="1" x14ac:dyDescent="0.3">
      <c r="A65" s="804"/>
      <c r="B65" s="1302" t="s">
        <v>25</v>
      </c>
      <c r="C65" s="175" t="s">
        <v>1424</v>
      </c>
      <c r="D65" s="177"/>
      <c r="E65" s="177"/>
      <c r="F65" s="1477">
        <f>Form2!N11</f>
        <v>0</v>
      </c>
      <c r="G65" s="1477">
        <f t="shared" ref="G65:L65" si="13">SUM(G66:G68)</f>
        <v>0</v>
      </c>
      <c r="H65" s="1477">
        <f t="shared" si="13"/>
        <v>0</v>
      </c>
      <c r="I65" s="1477">
        <f t="shared" si="13"/>
        <v>0</v>
      </c>
      <c r="J65" s="1477">
        <f t="shared" si="13"/>
        <v>0</v>
      </c>
      <c r="K65" s="1477">
        <f t="shared" si="13"/>
        <v>0</v>
      </c>
      <c r="L65" s="1477">
        <f t="shared" si="13"/>
        <v>0</v>
      </c>
      <c r="M65" s="806"/>
    </row>
    <row r="66" spans="1:13" ht="15" customHeight="1" x14ac:dyDescent="0.3">
      <c r="A66" s="804"/>
      <c r="B66" s="1302"/>
      <c r="C66" s="77" t="s">
        <v>561</v>
      </c>
      <c r="D66" s="179"/>
      <c r="E66" s="179"/>
      <c r="F66" s="1477">
        <f>Form2!K11</f>
        <v>0</v>
      </c>
      <c r="G66" s="827"/>
      <c r="H66" s="827"/>
      <c r="I66" s="827"/>
      <c r="J66" s="827"/>
      <c r="K66" s="827"/>
      <c r="L66" s="827"/>
      <c r="M66" s="806"/>
    </row>
    <row r="67" spans="1:13" ht="15" customHeight="1" x14ac:dyDescent="0.3">
      <c r="A67" s="804"/>
      <c r="B67" s="1302"/>
      <c r="C67" s="77" t="s">
        <v>1025</v>
      </c>
      <c r="D67" s="179"/>
      <c r="E67" s="179"/>
      <c r="F67" s="1477">
        <f>Form2!L11</f>
        <v>0</v>
      </c>
      <c r="G67" s="827"/>
      <c r="H67" s="827"/>
      <c r="I67" s="827"/>
      <c r="J67" s="827"/>
      <c r="K67" s="827"/>
      <c r="L67" s="827"/>
      <c r="M67" s="806"/>
    </row>
    <row r="68" spans="1:13" ht="15" customHeight="1" x14ac:dyDescent="0.3">
      <c r="A68" s="804"/>
      <c r="B68" s="1302"/>
      <c r="C68" s="77" t="s">
        <v>79</v>
      </c>
      <c r="D68" s="179"/>
      <c r="E68" s="179"/>
      <c r="F68" s="1477">
        <f>Form2!M11</f>
        <v>0</v>
      </c>
      <c r="G68" s="827"/>
      <c r="H68" s="827"/>
      <c r="I68" s="827"/>
      <c r="J68" s="827"/>
      <c r="K68" s="827"/>
      <c r="L68" s="827"/>
      <c r="M68" s="806"/>
    </row>
    <row r="69" spans="1:13" ht="15" customHeight="1" x14ac:dyDescent="0.3">
      <c r="A69" s="804"/>
      <c r="B69" s="1302" t="s">
        <v>26</v>
      </c>
      <c r="C69" s="175" t="s">
        <v>52</v>
      </c>
      <c r="D69" s="177"/>
      <c r="E69" s="177"/>
      <c r="F69" s="1477">
        <f>Form2!N67</f>
        <v>0</v>
      </c>
      <c r="G69" s="1477">
        <f t="shared" ref="G69:L69" si="14">SUM(G70:G72)</f>
        <v>0</v>
      </c>
      <c r="H69" s="1477">
        <f t="shared" si="14"/>
        <v>0</v>
      </c>
      <c r="I69" s="1477">
        <f t="shared" si="14"/>
        <v>0</v>
      </c>
      <c r="J69" s="1477">
        <f t="shared" si="14"/>
        <v>0</v>
      </c>
      <c r="K69" s="1477">
        <f t="shared" si="14"/>
        <v>0</v>
      </c>
      <c r="L69" s="1477">
        <f t="shared" si="14"/>
        <v>0</v>
      </c>
      <c r="M69" s="806"/>
    </row>
    <row r="70" spans="1:13" ht="15" customHeight="1" x14ac:dyDescent="0.3">
      <c r="A70" s="804"/>
      <c r="B70" s="1302"/>
      <c r="C70" s="77" t="s">
        <v>561</v>
      </c>
      <c r="D70" s="179"/>
      <c r="E70" s="179"/>
      <c r="F70" s="1477">
        <f>Form2!K67</f>
        <v>0</v>
      </c>
      <c r="G70" s="827"/>
      <c r="H70" s="827"/>
      <c r="I70" s="827"/>
      <c r="J70" s="827"/>
      <c r="K70" s="827"/>
      <c r="L70" s="827"/>
      <c r="M70" s="806"/>
    </row>
    <row r="71" spans="1:13" ht="15" customHeight="1" x14ac:dyDescent="0.3">
      <c r="A71" s="804"/>
      <c r="B71" s="1302"/>
      <c r="C71" s="77" t="s">
        <v>1025</v>
      </c>
      <c r="D71" s="179"/>
      <c r="E71" s="179"/>
      <c r="F71" s="1477">
        <f>Form2!L67</f>
        <v>0</v>
      </c>
      <c r="G71" s="827"/>
      <c r="H71" s="827"/>
      <c r="I71" s="827"/>
      <c r="J71" s="827"/>
      <c r="K71" s="827"/>
      <c r="L71" s="827"/>
      <c r="M71" s="806"/>
    </row>
    <row r="72" spans="1:13" ht="15" customHeight="1" x14ac:dyDescent="0.3">
      <c r="A72" s="804"/>
      <c r="B72" s="1302"/>
      <c r="C72" s="77" t="s">
        <v>79</v>
      </c>
      <c r="D72" s="179"/>
      <c r="E72" s="179"/>
      <c r="F72" s="1477">
        <f>Form2!M67</f>
        <v>0</v>
      </c>
      <c r="G72" s="827"/>
      <c r="H72" s="827"/>
      <c r="I72" s="827"/>
      <c r="J72" s="827"/>
      <c r="K72" s="827"/>
      <c r="L72" s="827"/>
      <c r="M72" s="806"/>
    </row>
    <row r="73" spans="1:13" ht="15" customHeight="1" x14ac:dyDescent="0.3">
      <c r="A73" s="804"/>
      <c r="B73" s="1302" t="s">
        <v>27</v>
      </c>
      <c r="C73" s="175" t="s">
        <v>1825</v>
      </c>
      <c r="D73" s="177"/>
      <c r="E73" s="177"/>
      <c r="F73" s="1477">
        <f>Form2!N79+Form2!N78+Form2!N74+Form2!N73+Form2!N49</f>
        <v>0</v>
      </c>
      <c r="G73" s="1477">
        <f t="shared" ref="G73:L73" si="15">SUM(G74:G76)</f>
        <v>0</v>
      </c>
      <c r="H73" s="1477">
        <f t="shared" si="15"/>
        <v>0</v>
      </c>
      <c r="I73" s="1477">
        <f t="shared" si="15"/>
        <v>0</v>
      </c>
      <c r="J73" s="1477">
        <f t="shared" si="15"/>
        <v>0</v>
      </c>
      <c r="K73" s="1477">
        <f t="shared" si="15"/>
        <v>0</v>
      </c>
      <c r="L73" s="1477">
        <f t="shared" si="15"/>
        <v>0</v>
      </c>
      <c r="M73" s="806"/>
    </row>
    <row r="74" spans="1:13" ht="15" customHeight="1" x14ac:dyDescent="0.3">
      <c r="A74" s="804"/>
      <c r="B74" s="1302"/>
      <c r="C74" s="77" t="s">
        <v>561</v>
      </c>
      <c r="D74" s="179"/>
      <c r="E74" s="179"/>
      <c r="F74" s="1477">
        <f>Form2!K79+Form2!K78+Form2!K74+Form2!K73 + Form2!K49</f>
        <v>0</v>
      </c>
      <c r="G74" s="827"/>
      <c r="H74" s="827"/>
      <c r="I74" s="827"/>
      <c r="J74" s="827"/>
      <c r="K74" s="827"/>
      <c r="L74" s="827"/>
      <c r="M74" s="806"/>
    </row>
    <row r="75" spans="1:13" ht="15" customHeight="1" x14ac:dyDescent="0.3">
      <c r="A75" s="804"/>
      <c r="B75" s="1302"/>
      <c r="C75" s="77" t="s">
        <v>1025</v>
      </c>
      <c r="D75" s="179"/>
      <c r="E75" s="179"/>
      <c r="F75" s="1477">
        <f>Form2!L79+Form2!L78+Form2!L74+Form2!L73 + Form2!L49</f>
        <v>0</v>
      </c>
      <c r="G75" s="827"/>
      <c r="H75" s="827"/>
      <c r="I75" s="827"/>
      <c r="J75" s="827"/>
      <c r="K75" s="827"/>
      <c r="L75" s="827"/>
      <c r="M75" s="806"/>
    </row>
    <row r="76" spans="1:13" ht="15" customHeight="1" x14ac:dyDescent="0.3">
      <c r="A76" s="804"/>
      <c r="B76" s="1302"/>
      <c r="C76" s="77" t="s">
        <v>79</v>
      </c>
      <c r="D76" s="179"/>
      <c r="E76" s="179"/>
      <c r="F76" s="1477">
        <f>Form2!M79+Form2!M78+Form2!M74+Form2!M73 + Form2!M49</f>
        <v>0</v>
      </c>
      <c r="G76" s="827"/>
      <c r="H76" s="827"/>
      <c r="I76" s="827"/>
      <c r="J76" s="827"/>
      <c r="K76" s="827"/>
      <c r="L76" s="827"/>
      <c r="M76" s="806"/>
    </row>
    <row r="77" spans="1:13" ht="15" customHeight="1" x14ac:dyDescent="0.3">
      <c r="A77" s="804"/>
      <c r="B77" s="2845" t="s">
        <v>28</v>
      </c>
      <c r="C77" s="2846" t="s">
        <v>1781</v>
      </c>
      <c r="D77" s="2847"/>
      <c r="E77" s="2847"/>
      <c r="F77" s="2843">
        <f>SUM(F45,F49,F53,F57,F61,F65,F69,F73)</f>
        <v>0</v>
      </c>
      <c r="G77" s="2843">
        <f t="shared" ref="G77:L77" si="16">SUM(G45,G49,G53,G57,G61,G65,G69,G73)</f>
        <v>0</v>
      </c>
      <c r="H77" s="2843">
        <f t="shared" si="16"/>
        <v>0</v>
      </c>
      <c r="I77" s="2843">
        <f t="shared" si="16"/>
        <v>0</v>
      </c>
      <c r="J77" s="2843">
        <f t="shared" si="16"/>
        <v>0</v>
      </c>
      <c r="K77" s="2843">
        <f t="shared" si="16"/>
        <v>0</v>
      </c>
      <c r="L77" s="2843">
        <f t="shared" si="16"/>
        <v>0</v>
      </c>
      <c r="M77" s="806"/>
    </row>
    <row r="78" spans="1:13" ht="15" customHeight="1" x14ac:dyDescent="0.3">
      <c r="A78" s="804"/>
      <c r="B78" s="2845"/>
      <c r="C78" s="2848"/>
      <c r="D78" s="2849"/>
      <c r="E78" s="2849"/>
      <c r="F78" s="2843"/>
      <c r="G78" s="2843"/>
      <c r="H78" s="2843"/>
      <c r="I78" s="2843"/>
      <c r="J78" s="2843"/>
      <c r="K78" s="2843"/>
      <c r="L78" s="2843"/>
      <c r="M78" s="806"/>
    </row>
    <row r="79" spans="1:13" ht="15" customHeight="1" x14ac:dyDescent="0.3">
      <c r="A79" s="804"/>
      <c r="B79" s="1302"/>
      <c r="C79" s="81"/>
      <c r="D79" s="78"/>
      <c r="E79" s="78"/>
      <c r="F79" s="187"/>
      <c r="G79" s="187"/>
      <c r="H79" s="187"/>
      <c r="I79" s="187"/>
      <c r="J79" s="187"/>
      <c r="K79" s="187"/>
      <c r="L79" s="188"/>
      <c r="M79" s="806"/>
    </row>
    <row r="80" spans="1:13" ht="15" customHeight="1" x14ac:dyDescent="0.3">
      <c r="A80" s="804"/>
      <c r="B80" s="1302"/>
      <c r="C80" s="1478" t="s">
        <v>1826</v>
      </c>
      <c r="D80" s="491"/>
      <c r="E80" s="615"/>
      <c r="F80" s="1479">
        <f>F77-F39</f>
        <v>0</v>
      </c>
      <c r="G80" s="1479">
        <f t="shared" ref="G80:L80" si="17">G77-G39</f>
        <v>0</v>
      </c>
      <c r="H80" s="1479">
        <f t="shared" si="17"/>
        <v>0</v>
      </c>
      <c r="I80" s="1479">
        <f t="shared" si="17"/>
        <v>0</v>
      </c>
      <c r="J80" s="1479">
        <f t="shared" si="17"/>
        <v>0</v>
      </c>
      <c r="K80" s="1479">
        <f t="shared" si="17"/>
        <v>0</v>
      </c>
      <c r="L80" s="1479">
        <f t="shared" si="17"/>
        <v>0</v>
      </c>
      <c r="M80" s="806"/>
    </row>
    <row r="81" spans="1:13" ht="15" customHeight="1" x14ac:dyDescent="0.3">
      <c r="A81" s="804"/>
      <c r="B81" s="1303"/>
      <c r="C81" s="1478" t="s">
        <v>1827</v>
      </c>
      <c r="D81" s="1480"/>
      <c r="E81" s="1481"/>
      <c r="F81" s="1479">
        <f>F80</f>
        <v>0</v>
      </c>
      <c r="G81" s="1479">
        <f>F80+G80</f>
        <v>0</v>
      </c>
      <c r="H81" s="1479">
        <f>F80+G80+H80</f>
        <v>0</v>
      </c>
      <c r="I81" s="1479">
        <f>F80+G80+H80+I80</f>
        <v>0</v>
      </c>
      <c r="J81" s="1479">
        <f>F80+G80+H80+I80+J80</f>
        <v>0</v>
      </c>
      <c r="K81" s="1479">
        <f>F80+G80+H80+I80+J80+K80</f>
        <v>0</v>
      </c>
      <c r="L81" s="1479">
        <f>F80+G80+H80+I80+J80+K80+L80</f>
        <v>0</v>
      </c>
      <c r="M81" s="806"/>
    </row>
    <row r="82" spans="1:13" ht="15" customHeight="1" thickBot="1" x14ac:dyDescent="0.35">
      <c r="A82" s="808"/>
      <c r="B82" s="823"/>
      <c r="C82" s="822"/>
      <c r="D82" s="822"/>
      <c r="E82" s="822"/>
      <c r="F82" s="822"/>
      <c r="G82" s="822"/>
      <c r="H82" s="822"/>
      <c r="I82" s="822"/>
      <c r="J82" s="822"/>
      <c r="K82" s="822"/>
      <c r="L82" s="822"/>
      <c r="M82" s="809"/>
    </row>
    <row r="83" spans="1:13" ht="15" customHeight="1" x14ac:dyDescent="0.3">
      <c r="A83" s="802"/>
      <c r="B83" s="802"/>
      <c r="C83" s="802"/>
      <c r="D83" s="802"/>
      <c r="E83" s="802"/>
      <c r="F83" s="802"/>
      <c r="G83" s="802"/>
      <c r="H83" s="802"/>
      <c r="I83" s="802"/>
      <c r="J83" s="802"/>
      <c r="K83" s="802"/>
      <c r="L83" s="802"/>
      <c r="M83" s="802"/>
    </row>
    <row r="84" spans="1:13" ht="15" customHeight="1" x14ac:dyDescent="0.3">
      <c r="A84" s="174"/>
      <c r="B84" s="174"/>
      <c r="C84" s="174"/>
      <c r="D84" s="174"/>
      <c r="E84" s="174"/>
      <c r="F84" s="174"/>
      <c r="G84" s="174"/>
      <c r="H84" s="174"/>
      <c r="I84" s="174"/>
      <c r="J84" s="174"/>
      <c r="K84" s="174"/>
      <c r="L84" s="174"/>
      <c r="M84" s="174"/>
    </row>
    <row r="85" spans="1:13" ht="15" customHeight="1" x14ac:dyDescent="0.25"/>
    <row r="86" spans="1:13" ht="15" customHeight="1" x14ac:dyDescent="0.25"/>
    <row r="87" spans="1:13" ht="15" customHeight="1" x14ac:dyDescent="0.25"/>
  </sheetData>
  <sheetProtection algorithmName="SHA-512" hashValue="z8SN8Dg1CkdRwCeGUpkybh8nZQBQta+RueN8OAv1wJM6HZIZ+iifM4CVbuw+DPCEQOZSZC0sg9szlSsTDOAp/Q==" saltValue="AWFCxqRbEnmRHh/NW4KEoA==" spinCount="100000" sheet="1" objects="1" scenarios="1" selectLockedCells="1"/>
  <mergeCells count="36">
    <mergeCell ref="F2:I2"/>
    <mergeCell ref="F3:I3"/>
    <mergeCell ref="I77:I78"/>
    <mergeCell ref="B77:B78"/>
    <mergeCell ref="C77:E78"/>
    <mergeCell ref="F77:F78"/>
    <mergeCell ref="G77:G78"/>
    <mergeCell ref="H77:H78"/>
    <mergeCell ref="I8:I10"/>
    <mergeCell ref="C42:E44"/>
    <mergeCell ref="F42:F44"/>
    <mergeCell ref="G42:G44"/>
    <mergeCell ref="H42:H44"/>
    <mergeCell ref="I42:I44"/>
    <mergeCell ref="J42:J44"/>
    <mergeCell ref="K42:K44"/>
    <mergeCell ref="L42:L44"/>
    <mergeCell ref="J77:J78"/>
    <mergeCell ref="K77:K78"/>
    <mergeCell ref="L77:L78"/>
    <mergeCell ref="J8:J10"/>
    <mergeCell ref="K8:K10"/>
    <mergeCell ref="L8:L10"/>
    <mergeCell ref="B39:B40"/>
    <mergeCell ref="C39:E40"/>
    <mergeCell ref="F39:F40"/>
    <mergeCell ref="G39:G40"/>
    <mergeCell ref="H39:H40"/>
    <mergeCell ref="I39:I40"/>
    <mergeCell ref="J39:J40"/>
    <mergeCell ref="K39:K40"/>
    <mergeCell ref="L39:L40"/>
    <mergeCell ref="C8:E10"/>
    <mergeCell ref="F8:F10"/>
    <mergeCell ref="G8:G10"/>
    <mergeCell ref="H8:H10"/>
  </mergeCells>
  <pageMargins left="0.7" right="0.7" top="1" bottom="1" header="0.3" footer="0.3"/>
  <pageSetup paperSize="5" scale="94" fitToHeight="0" orientation="landscape"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pageSetUpPr fitToPage="1"/>
  </sheetPr>
  <dimension ref="A1:U86"/>
  <sheetViews>
    <sheetView topLeftCell="G3" zoomScaleNormal="100" workbookViewId="0">
      <selection activeCell="M12" sqref="M12"/>
    </sheetView>
  </sheetViews>
  <sheetFormatPr defaultColWidth="9.33203125" defaultRowHeight="13.2" x14ac:dyDescent="0.25"/>
  <cols>
    <col min="1" max="6" width="0" style="145" hidden="1" customWidth="1"/>
    <col min="7" max="7" width="2.6640625" style="145" customWidth="1"/>
    <col min="8" max="8" width="4.6640625" style="145" customWidth="1"/>
    <col min="9" max="9" width="15.6640625" style="145" customWidth="1"/>
    <col min="10" max="10" width="9.6640625" style="145" customWidth="1"/>
    <col min="11" max="11" width="25.6640625" style="145" customWidth="1"/>
    <col min="12" max="20" width="15.6640625" style="145" customWidth="1"/>
    <col min="21" max="21" width="2.6640625" style="145" customWidth="1"/>
    <col min="22" max="16384" width="9.33203125" style="145"/>
  </cols>
  <sheetData>
    <row r="1" spans="1:21" ht="15" customHeight="1" x14ac:dyDescent="0.25">
      <c r="A1" s="1739"/>
      <c r="B1" s="1739"/>
      <c r="C1" s="1739"/>
      <c r="D1" s="1739"/>
      <c r="E1" s="1739"/>
      <c r="F1" s="1739"/>
      <c r="G1" s="1740"/>
      <c r="H1" s="143"/>
      <c r="I1" s="143"/>
      <c r="J1" s="143"/>
      <c r="K1" s="143"/>
      <c r="L1" s="143"/>
      <c r="M1" s="143"/>
      <c r="N1" s="143"/>
      <c r="O1" s="143"/>
      <c r="P1" s="143"/>
      <c r="Q1" s="143"/>
      <c r="R1" s="143"/>
      <c r="S1" s="143"/>
      <c r="T1" s="143"/>
      <c r="U1" s="144"/>
    </row>
    <row r="2" spans="1:21" ht="30" customHeight="1" x14ac:dyDescent="0.25">
      <c r="A2" s="1739"/>
      <c r="B2" s="1739"/>
      <c r="C2" s="1739"/>
      <c r="D2" s="1739"/>
      <c r="E2" s="1739"/>
      <c r="F2" s="1739"/>
      <c r="G2" s="1741"/>
      <c r="H2" s="607" t="s">
        <v>1021</v>
      </c>
      <c r="I2" s="607"/>
      <c r="J2" s="607"/>
      <c r="K2" s="1759"/>
      <c r="L2" s="2761" t="s">
        <v>1022</v>
      </c>
      <c r="M2" s="2761"/>
      <c r="N2" s="2761"/>
      <c r="O2" s="2761"/>
      <c r="P2" s="2761"/>
      <c r="Q2" s="2761"/>
      <c r="R2" s="2761"/>
      <c r="S2" s="148"/>
      <c r="T2" s="148"/>
      <c r="U2" s="149"/>
    </row>
    <row r="3" spans="1:21" ht="15" customHeight="1" x14ac:dyDescent="0.25">
      <c r="A3" s="1739"/>
      <c r="B3" s="1739"/>
      <c r="C3" s="1739"/>
      <c r="D3" s="1739"/>
      <c r="E3" s="1739"/>
      <c r="F3" s="1739"/>
      <c r="G3" s="1741"/>
      <c r="H3" s="607"/>
      <c r="I3" s="607"/>
      <c r="J3" s="607"/>
      <c r="K3" s="637"/>
      <c r="L3" s="2844" t="s">
        <v>1111</v>
      </c>
      <c r="M3" s="2844"/>
      <c r="N3" s="2844"/>
      <c r="O3" s="2844"/>
      <c r="P3" s="2844"/>
      <c r="Q3" s="2844"/>
      <c r="R3" s="2844"/>
      <c r="S3" s="148"/>
      <c r="T3" s="148"/>
      <c r="U3" s="149"/>
    </row>
    <row r="4" spans="1:21" ht="15" hidden="1" customHeight="1" x14ac:dyDescent="0.25">
      <c r="A4" s="1739"/>
      <c r="B4" s="1739"/>
      <c r="C4" s="1739"/>
      <c r="D4" s="1739"/>
      <c r="E4" s="1739"/>
      <c r="F4" s="1739"/>
      <c r="G4" s="1741"/>
      <c r="H4" s="607"/>
      <c r="I4" s="607"/>
      <c r="J4" s="607"/>
      <c r="K4" s="637"/>
      <c r="L4" s="637"/>
      <c r="M4" s="637"/>
      <c r="N4" s="637"/>
      <c r="O4" s="637"/>
      <c r="P4" s="637"/>
      <c r="Q4" s="637"/>
      <c r="R4" s="148"/>
      <c r="S4" s="148"/>
      <c r="T4" s="148"/>
      <c r="U4" s="149"/>
    </row>
    <row r="5" spans="1:21" ht="15" hidden="1" customHeight="1" x14ac:dyDescent="0.25">
      <c r="A5" s="1739"/>
      <c r="B5" s="1739"/>
      <c r="C5" s="1739"/>
      <c r="D5" s="1739"/>
      <c r="E5" s="1739"/>
      <c r="F5" s="1739"/>
      <c r="G5" s="1741"/>
      <c r="H5" s="607"/>
      <c r="I5" s="607"/>
      <c r="J5" s="607"/>
      <c r="K5" s="637"/>
      <c r="L5" s="637"/>
      <c r="M5" s="637"/>
      <c r="N5" s="637"/>
      <c r="O5" s="637"/>
      <c r="P5" s="637"/>
      <c r="Q5" s="637"/>
      <c r="R5" s="148"/>
      <c r="S5" s="148"/>
      <c r="T5" s="148"/>
      <c r="U5" s="149"/>
    </row>
    <row r="6" spans="1:21" ht="15" hidden="1" customHeight="1" x14ac:dyDescent="0.25">
      <c r="A6" s="1739"/>
      <c r="B6" s="1739"/>
      <c r="C6" s="1739"/>
      <c r="D6" s="1739"/>
      <c r="E6" s="1739"/>
      <c r="F6" s="1739"/>
      <c r="G6" s="1741"/>
      <c r="H6" s="148"/>
      <c r="I6" s="148"/>
      <c r="J6" s="148"/>
      <c r="K6" s="148"/>
      <c r="L6" s="148"/>
      <c r="M6" s="148"/>
      <c r="N6" s="148"/>
      <c r="O6" s="148"/>
      <c r="P6" s="148"/>
      <c r="Q6" s="148"/>
      <c r="R6" s="148"/>
      <c r="S6" s="148"/>
      <c r="T6" s="148"/>
      <c r="U6" s="149"/>
    </row>
    <row r="7" spans="1:21" ht="15" customHeight="1" x14ac:dyDescent="0.25">
      <c r="A7" s="1739"/>
      <c r="B7" s="1739"/>
      <c r="C7" s="1739"/>
      <c r="D7" s="1739"/>
      <c r="E7" s="1739"/>
      <c r="F7" s="1739"/>
      <c r="G7" s="1741"/>
      <c r="H7" s="148"/>
      <c r="I7" s="148"/>
      <c r="J7" s="148"/>
      <c r="K7" s="148"/>
      <c r="L7" s="148"/>
      <c r="M7" s="148"/>
      <c r="N7" s="148"/>
      <c r="O7" s="148"/>
      <c r="P7" s="148"/>
      <c r="Q7" s="148"/>
      <c r="R7" s="148"/>
      <c r="S7" s="148"/>
      <c r="T7" s="148"/>
      <c r="U7" s="149"/>
    </row>
    <row r="8" spans="1:21" ht="15" customHeight="1" x14ac:dyDescent="0.25">
      <c r="A8" s="1739"/>
      <c r="B8" s="1739"/>
      <c r="C8" s="1739"/>
      <c r="D8" s="1739"/>
      <c r="E8" s="1739"/>
      <c r="F8" s="1739"/>
      <c r="G8" s="1741"/>
      <c r="H8" s="1736"/>
      <c r="I8" s="2857" t="s">
        <v>917</v>
      </c>
      <c r="J8" s="2857"/>
      <c r="K8" s="2858"/>
      <c r="L8" s="2764" t="s">
        <v>30</v>
      </c>
      <c r="M8" s="2851" t="s">
        <v>1023</v>
      </c>
      <c r="N8" s="2851" t="s">
        <v>1813</v>
      </c>
      <c r="O8" s="2851" t="s">
        <v>1814</v>
      </c>
      <c r="P8" s="2851" t="s">
        <v>1815</v>
      </c>
      <c r="Q8" s="2851" t="s">
        <v>1816</v>
      </c>
      <c r="R8" s="2851" t="s">
        <v>1817</v>
      </c>
      <c r="S8" s="2851" t="s">
        <v>1818</v>
      </c>
      <c r="T8" s="2851" t="s">
        <v>1837</v>
      </c>
      <c r="U8" s="151"/>
    </row>
    <row r="9" spans="1:21" ht="15" customHeight="1" x14ac:dyDescent="0.25">
      <c r="A9" s="1739"/>
      <c r="B9" s="1739"/>
      <c r="C9" s="1739"/>
      <c r="D9" s="1739"/>
      <c r="E9" s="1739"/>
      <c r="F9" s="1739"/>
      <c r="G9" s="1741"/>
      <c r="H9" s="1737"/>
      <c r="I9" s="2859"/>
      <c r="J9" s="2859"/>
      <c r="K9" s="2860"/>
      <c r="L9" s="2875"/>
      <c r="M9" s="2852"/>
      <c r="N9" s="2852"/>
      <c r="O9" s="2852"/>
      <c r="P9" s="2852"/>
      <c r="Q9" s="2852"/>
      <c r="R9" s="2852"/>
      <c r="S9" s="2852"/>
      <c r="T9" s="2852"/>
      <c r="U9" s="151"/>
    </row>
    <row r="10" spans="1:21" ht="15" customHeight="1" x14ac:dyDescent="0.25">
      <c r="A10" s="1739"/>
      <c r="B10" s="1739"/>
      <c r="C10" s="1739"/>
      <c r="D10" s="1739"/>
      <c r="E10" s="1739"/>
      <c r="F10" s="1739"/>
      <c r="G10" s="1741"/>
      <c r="H10" s="1737"/>
      <c r="I10" s="2861"/>
      <c r="J10" s="2861"/>
      <c r="K10" s="2862"/>
      <c r="L10" s="2765"/>
      <c r="M10" s="2853"/>
      <c r="N10" s="2853"/>
      <c r="O10" s="2853"/>
      <c r="P10" s="2853"/>
      <c r="Q10" s="2853"/>
      <c r="R10" s="2853"/>
      <c r="S10" s="2853"/>
      <c r="T10" s="2853"/>
      <c r="U10" s="151"/>
    </row>
    <row r="11" spans="1:21" ht="15" customHeight="1" x14ac:dyDescent="0.2">
      <c r="A11" s="1739"/>
      <c r="B11" s="1739"/>
      <c r="C11" s="1739"/>
      <c r="D11" s="1739"/>
      <c r="E11" s="1739"/>
      <c r="F11" s="1739"/>
      <c r="G11" s="1741"/>
      <c r="H11" s="1738" t="s">
        <v>20</v>
      </c>
      <c r="I11" s="152" t="s">
        <v>920</v>
      </c>
      <c r="J11" s="153"/>
      <c r="K11" s="154"/>
      <c r="L11" s="1476">
        <f xml:space="preserve"> 'Form 1'!N11</f>
        <v>0</v>
      </c>
      <c r="M11" s="1490">
        <f>SUM(M12:M14)</f>
        <v>0</v>
      </c>
      <c r="N11" s="1490">
        <f t="shared" ref="N11:S11" si="0">SUM(N12:N14)</f>
        <v>0</v>
      </c>
      <c r="O11" s="1490">
        <f t="shared" si="0"/>
        <v>0</v>
      </c>
      <c r="P11" s="1490">
        <f t="shared" si="0"/>
        <v>0</v>
      </c>
      <c r="Q11" s="1490">
        <f t="shared" si="0"/>
        <v>0</v>
      </c>
      <c r="R11" s="1490">
        <f t="shared" si="0"/>
        <v>0</v>
      </c>
      <c r="S11" s="1490">
        <f t="shared" si="0"/>
        <v>0</v>
      </c>
      <c r="T11" s="1490">
        <f>SUM(T12:T14)</f>
        <v>0</v>
      </c>
      <c r="U11" s="151"/>
    </row>
    <row r="12" spans="1:21" ht="15" customHeight="1" x14ac:dyDescent="0.2">
      <c r="A12" s="1739"/>
      <c r="B12" s="1739"/>
      <c r="C12" s="1739"/>
      <c r="D12" s="1739"/>
      <c r="E12" s="1739"/>
      <c r="F12" s="1739"/>
      <c r="G12" s="1741"/>
      <c r="H12" s="1738"/>
      <c r="I12" s="155" t="s">
        <v>561</v>
      </c>
      <c r="J12" s="156"/>
      <c r="K12" s="157"/>
      <c r="L12" s="1476">
        <f>'Form 1'!K11</f>
        <v>0</v>
      </c>
      <c r="M12" s="852"/>
      <c r="N12" s="852"/>
      <c r="O12" s="852"/>
      <c r="P12" s="852"/>
      <c r="Q12" s="852"/>
      <c r="R12" s="852"/>
      <c r="S12" s="852"/>
      <c r="T12" s="852"/>
      <c r="U12" s="151"/>
    </row>
    <row r="13" spans="1:21" ht="15" customHeight="1" x14ac:dyDescent="0.2">
      <c r="A13" s="1739"/>
      <c r="B13" s="1739"/>
      <c r="C13" s="1739"/>
      <c r="D13" s="1739"/>
      <c r="E13" s="1739"/>
      <c r="F13" s="1739"/>
      <c r="G13" s="1741"/>
      <c r="H13" s="1738"/>
      <c r="I13" s="155" t="s">
        <v>1025</v>
      </c>
      <c r="J13" s="156"/>
      <c r="K13" s="157"/>
      <c r="L13" s="1476">
        <f>'Form 1'!L11</f>
        <v>0</v>
      </c>
      <c r="M13" s="852"/>
      <c r="N13" s="852"/>
      <c r="O13" s="852"/>
      <c r="P13" s="852"/>
      <c r="Q13" s="852"/>
      <c r="R13" s="852"/>
      <c r="S13" s="852"/>
      <c r="T13" s="852"/>
      <c r="U13" s="151"/>
    </row>
    <row r="14" spans="1:21" ht="15" customHeight="1" x14ac:dyDescent="0.2">
      <c r="A14" s="1739"/>
      <c r="B14" s="1739"/>
      <c r="C14" s="1739"/>
      <c r="D14" s="1739"/>
      <c r="E14" s="1739"/>
      <c r="F14" s="1739"/>
      <c r="G14" s="1741"/>
      <c r="H14" s="1738"/>
      <c r="I14" s="155" t="s">
        <v>79</v>
      </c>
      <c r="J14" s="156"/>
      <c r="K14" s="157"/>
      <c r="L14" s="1476">
        <f>'Form 1'!M11</f>
        <v>0</v>
      </c>
      <c r="M14" s="852"/>
      <c r="N14" s="852"/>
      <c r="O14" s="852"/>
      <c r="P14" s="852"/>
      <c r="Q14" s="852"/>
      <c r="R14" s="852"/>
      <c r="S14" s="852"/>
      <c r="T14" s="852"/>
      <c r="U14" s="151"/>
    </row>
    <row r="15" spans="1:21" ht="15" customHeight="1" x14ac:dyDescent="0.2">
      <c r="A15" s="1739"/>
      <c r="B15" s="1739"/>
      <c r="C15" s="1739"/>
      <c r="D15" s="1739"/>
      <c r="E15" s="1739"/>
      <c r="F15" s="1739"/>
      <c r="G15" s="1741"/>
      <c r="H15" s="1738" t="s">
        <v>21</v>
      </c>
      <c r="I15" s="152" t="s">
        <v>933</v>
      </c>
      <c r="J15" s="153"/>
      <c r="K15" s="154"/>
      <c r="L15" s="1476">
        <f>'Form 1'!N20</f>
        <v>0</v>
      </c>
      <c r="M15" s="1490">
        <f>SUM(M16:M18)</f>
        <v>0</v>
      </c>
      <c r="N15" s="1490">
        <f t="shared" ref="N15:S15" si="1">SUM(N16:N18)</f>
        <v>0</v>
      </c>
      <c r="O15" s="1490">
        <f t="shared" si="1"/>
        <v>0</v>
      </c>
      <c r="P15" s="1490">
        <f t="shared" si="1"/>
        <v>0</v>
      </c>
      <c r="Q15" s="1490">
        <f t="shared" si="1"/>
        <v>0</v>
      </c>
      <c r="R15" s="1490">
        <f t="shared" si="1"/>
        <v>0</v>
      </c>
      <c r="S15" s="1490">
        <f t="shared" si="1"/>
        <v>0</v>
      </c>
      <c r="T15" s="1490">
        <f>SUM(T16:T18)</f>
        <v>0</v>
      </c>
      <c r="U15" s="151"/>
    </row>
    <row r="16" spans="1:21" ht="15" customHeight="1" x14ac:dyDescent="0.2">
      <c r="A16" s="1739"/>
      <c r="B16" s="1739"/>
      <c r="C16" s="1739"/>
      <c r="D16" s="1739"/>
      <c r="E16" s="1739"/>
      <c r="F16" s="1739"/>
      <c r="G16" s="1741"/>
      <c r="H16" s="1738"/>
      <c r="I16" s="155" t="s">
        <v>561</v>
      </c>
      <c r="J16" s="156"/>
      <c r="K16" s="157"/>
      <c r="L16" s="1476">
        <f>'Form 1'!K20</f>
        <v>0</v>
      </c>
      <c r="M16" s="852"/>
      <c r="N16" s="852"/>
      <c r="O16" s="852"/>
      <c r="P16" s="852"/>
      <c r="Q16" s="852"/>
      <c r="R16" s="852"/>
      <c r="S16" s="852"/>
      <c r="T16" s="852"/>
      <c r="U16" s="151"/>
    </row>
    <row r="17" spans="1:21" ht="15" customHeight="1" x14ac:dyDescent="0.2">
      <c r="A17" s="1739"/>
      <c r="B17" s="1739"/>
      <c r="C17" s="1739"/>
      <c r="D17" s="1739"/>
      <c r="E17" s="1739"/>
      <c r="F17" s="1739"/>
      <c r="G17" s="1741"/>
      <c r="H17" s="1738"/>
      <c r="I17" s="155" t="s">
        <v>1025</v>
      </c>
      <c r="J17" s="156"/>
      <c r="K17" s="157"/>
      <c r="L17" s="1476">
        <f>'Form 1'!L20</f>
        <v>0</v>
      </c>
      <c r="M17" s="852"/>
      <c r="N17" s="852"/>
      <c r="O17" s="852"/>
      <c r="P17" s="852"/>
      <c r="Q17" s="852"/>
      <c r="R17" s="852"/>
      <c r="S17" s="852"/>
      <c r="T17" s="852"/>
      <c r="U17" s="151"/>
    </row>
    <row r="18" spans="1:21" ht="15" customHeight="1" x14ac:dyDescent="0.2">
      <c r="A18" s="1739"/>
      <c r="B18" s="1739"/>
      <c r="C18" s="1739"/>
      <c r="D18" s="1739"/>
      <c r="E18" s="1739"/>
      <c r="F18" s="1739"/>
      <c r="G18" s="1741"/>
      <c r="H18" s="1738"/>
      <c r="I18" s="155" t="s">
        <v>79</v>
      </c>
      <c r="J18" s="156"/>
      <c r="K18" s="157"/>
      <c r="L18" s="1476">
        <f>'Form 1'!M20</f>
        <v>0</v>
      </c>
      <c r="M18" s="852"/>
      <c r="N18" s="852"/>
      <c r="O18" s="852"/>
      <c r="P18" s="852"/>
      <c r="Q18" s="852"/>
      <c r="R18" s="852"/>
      <c r="S18" s="852"/>
      <c r="T18" s="852"/>
      <c r="U18" s="151"/>
    </row>
    <row r="19" spans="1:21" ht="15" customHeight="1" x14ac:dyDescent="0.2">
      <c r="A19" s="1739"/>
      <c r="B19" s="1739"/>
      <c r="C19" s="1739"/>
      <c r="D19" s="1739"/>
      <c r="E19" s="1739"/>
      <c r="F19" s="1739"/>
      <c r="G19" s="1741"/>
      <c r="H19" s="1738" t="s">
        <v>22</v>
      </c>
      <c r="I19" s="158" t="s">
        <v>1819</v>
      </c>
      <c r="J19" s="159"/>
      <c r="K19" s="160"/>
      <c r="L19" s="1476">
        <f>'Form 1'!N23</f>
        <v>0</v>
      </c>
      <c r="M19" s="1490">
        <f>SUM(M20:M22)</f>
        <v>0</v>
      </c>
      <c r="N19" s="1490">
        <f t="shared" ref="N19:S19" si="2">SUM(N20:N22)</f>
        <v>0</v>
      </c>
      <c r="O19" s="1490">
        <f t="shared" si="2"/>
        <v>0</v>
      </c>
      <c r="P19" s="1490">
        <f t="shared" si="2"/>
        <v>0</v>
      </c>
      <c r="Q19" s="1490">
        <f t="shared" si="2"/>
        <v>0</v>
      </c>
      <c r="R19" s="1490">
        <f t="shared" si="2"/>
        <v>0</v>
      </c>
      <c r="S19" s="1490">
        <f t="shared" si="2"/>
        <v>0</v>
      </c>
      <c r="T19" s="1490">
        <f>SUM(T20:T22)</f>
        <v>0</v>
      </c>
      <c r="U19" s="151"/>
    </row>
    <row r="20" spans="1:21" ht="15" customHeight="1" x14ac:dyDescent="0.2">
      <c r="A20" s="1739"/>
      <c r="B20" s="1739"/>
      <c r="C20" s="1739"/>
      <c r="D20" s="1739"/>
      <c r="E20" s="1739"/>
      <c r="F20" s="1739"/>
      <c r="G20" s="1741"/>
      <c r="H20" s="1738"/>
      <c r="I20" s="155" t="s">
        <v>561</v>
      </c>
      <c r="J20" s="156"/>
      <c r="K20" s="157"/>
      <c r="L20" s="1476">
        <f>'Form 1'!K23</f>
        <v>0</v>
      </c>
      <c r="M20" s="852"/>
      <c r="N20" s="852"/>
      <c r="O20" s="852"/>
      <c r="P20" s="852"/>
      <c r="Q20" s="852"/>
      <c r="R20" s="852"/>
      <c r="S20" s="852"/>
      <c r="T20" s="852"/>
      <c r="U20" s="151"/>
    </row>
    <row r="21" spans="1:21" ht="15" customHeight="1" x14ac:dyDescent="0.2">
      <c r="A21" s="1739"/>
      <c r="B21" s="1739"/>
      <c r="C21" s="1739"/>
      <c r="D21" s="1739"/>
      <c r="E21" s="1739"/>
      <c r="F21" s="1739"/>
      <c r="G21" s="1741"/>
      <c r="H21" s="1738"/>
      <c r="I21" s="155" t="s">
        <v>1025</v>
      </c>
      <c r="J21" s="156"/>
      <c r="K21" s="157"/>
      <c r="L21" s="1476">
        <f>'Form 1'!L23</f>
        <v>0</v>
      </c>
      <c r="M21" s="852"/>
      <c r="N21" s="852"/>
      <c r="O21" s="852"/>
      <c r="P21" s="852"/>
      <c r="Q21" s="852"/>
      <c r="R21" s="852"/>
      <c r="S21" s="852"/>
      <c r="T21" s="852"/>
      <c r="U21" s="151"/>
    </row>
    <row r="22" spans="1:21" ht="15" customHeight="1" x14ac:dyDescent="0.2">
      <c r="A22" s="1739"/>
      <c r="B22" s="1739"/>
      <c r="C22" s="1739"/>
      <c r="D22" s="1739"/>
      <c r="E22" s="1739"/>
      <c r="F22" s="1739"/>
      <c r="G22" s="1741"/>
      <c r="H22" s="1738"/>
      <c r="I22" s="155" t="s">
        <v>79</v>
      </c>
      <c r="J22" s="156"/>
      <c r="K22" s="157"/>
      <c r="L22" s="1476">
        <f>'Form 1'!M23</f>
        <v>0</v>
      </c>
      <c r="M22" s="852"/>
      <c r="N22" s="852"/>
      <c r="O22" s="852"/>
      <c r="P22" s="852"/>
      <c r="Q22" s="852"/>
      <c r="R22" s="852"/>
      <c r="S22" s="852"/>
      <c r="T22" s="852"/>
      <c r="U22" s="151"/>
    </row>
    <row r="23" spans="1:21" ht="15" customHeight="1" x14ac:dyDescent="0.2">
      <c r="A23" s="1739"/>
      <c r="B23" s="1739"/>
      <c r="C23" s="1739"/>
      <c r="D23" s="1739"/>
      <c r="E23" s="1739"/>
      <c r="F23" s="1739"/>
      <c r="G23" s="1741"/>
      <c r="H23" s="1738" t="s">
        <v>23</v>
      </c>
      <c r="I23" s="158" t="s">
        <v>1820</v>
      </c>
      <c r="J23" s="153"/>
      <c r="K23" s="160"/>
      <c r="L23" s="1476">
        <f>'Form 1'!N36</f>
        <v>0</v>
      </c>
      <c r="M23" s="1490">
        <f>SUM(M24:M26)</f>
        <v>0</v>
      </c>
      <c r="N23" s="1490">
        <f t="shared" ref="N23:S23" si="3">SUM(N24:N26)</f>
        <v>0</v>
      </c>
      <c r="O23" s="1490">
        <f t="shared" si="3"/>
        <v>0</v>
      </c>
      <c r="P23" s="1490">
        <f t="shared" si="3"/>
        <v>0</v>
      </c>
      <c r="Q23" s="1490">
        <f t="shared" si="3"/>
        <v>0</v>
      </c>
      <c r="R23" s="1490">
        <f t="shared" si="3"/>
        <v>0</v>
      </c>
      <c r="S23" s="1490">
        <f t="shared" si="3"/>
        <v>0</v>
      </c>
      <c r="T23" s="1490">
        <f>SUM(T24:T26)</f>
        <v>0</v>
      </c>
      <c r="U23" s="151"/>
    </row>
    <row r="24" spans="1:21" ht="15" customHeight="1" x14ac:dyDescent="0.2">
      <c r="A24" s="1739"/>
      <c r="B24" s="1739"/>
      <c r="C24" s="1739"/>
      <c r="D24" s="1739"/>
      <c r="E24" s="1739"/>
      <c r="F24" s="1739"/>
      <c r="G24" s="1741"/>
      <c r="H24" s="1738"/>
      <c r="I24" s="155" t="s">
        <v>561</v>
      </c>
      <c r="J24" s="156"/>
      <c r="K24" s="157"/>
      <c r="L24" s="1476">
        <f>'Form 1'!K36</f>
        <v>0</v>
      </c>
      <c r="M24" s="852"/>
      <c r="N24" s="852"/>
      <c r="O24" s="852"/>
      <c r="P24" s="852"/>
      <c r="Q24" s="852"/>
      <c r="R24" s="852"/>
      <c r="S24" s="852"/>
      <c r="T24" s="852"/>
      <c r="U24" s="151"/>
    </row>
    <row r="25" spans="1:21" ht="15" customHeight="1" x14ac:dyDescent="0.2">
      <c r="A25" s="1739"/>
      <c r="B25" s="1739"/>
      <c r="C25" s="1739"/>
      <c r="D25" s="1739"/>
      <c r="E25" s="1739"/>
      <c r="F25" s="1739"/>
      <c r="G25" s="1741"/>
      <c r="H25" s="1738"/>
      <c r="I25" s="155" t="s">
        <v>1025</v>
      </c>
      <c r="J25" s="156"/>
      <c r="K25" s="157"/>
      <c r="L25" s="1476">
        <f>'Form 1'!L36</f>
        <v>0</v>
      </c>
      <c r="M25" s="852"/>
      <c r="N25" s="852"/>
      <c r="O25" s="852"/>
      <c r="P25" s="852"/>
      <c r="Q25" s="852"/>
      <c r="R25" s="852"/>
      <c r="S25" s="852"/>
      <c r="T25" s="852"/>
      <c r="U25" s="151"/>
    </row>
    <row r="26" spans="1:21" ht="15" customHeight="1" x14ac:dyDescent="0.25">
      <c r="A26" s="1739"/>
      <c r="B26" s="1739"/>
      <c r="C26" s="1739"/>
      <c r="D26" s="1739"/>
      <c r="E26" s="1739"/>
      <c r="F26" s="1739"/>
      <c r="G26" s="1741"/>
      <c r="H26" s="1738"/>
      <c r="I26" s="155" t="s">
        <v>79</v>
      </c>
      <c r="J26" s="156"/>
      <c r="K26" s="157"/>
      <c r="L26" s="1476">
        <f>'Form 1'!M36</f>
        <v>0</v>
      </c>
      <c r="M26" s="852"/>
      <c r="N26" s="852"/>
      <c r="O26" s="852"/>
      <c r="P26" s="852"/>
      <c r="Q26" s="852"/>
      <c r="R26" s="852"/>
      <c r="S26" s="852"/>
      <c r="T26" s="852"/>
      <c r="U26" s="151"/>
    </row>
    <row r="27" spans="1:21" ht="15" customHeight="1" x14ac:dyDescent="0.25">
      <c r="A27" s="1739"/>
      <c r="B27" s="1739"/>
      <c r="C27" s="1739"/>
      <c r="D27" s="1739"/>
      <c r="E27" s="1739"/>
      <c r="F27" s="1739"/>
      <c r="G27" s="1741"/>
      <c r="H27" s="1738" t="s">
        <v>24</v>
      </c>
      <c r="I27" s="152" t="s">
        <v>955</v>
      </c>
      <c r="J27" s="153"/>
      <c r="K27" s="154"/>
      <c r="L27" s="1476">
        <f>'Form 1'!N45</f>
        <v>0</v>
      </c>
      <c r="M27" s="1490">
        <f>SUM(M28:M30)</f>
        <v>0</v>
      </c>
      <c r="N27" s="1490">
        <f t="shared" ref="N27:S27" si="4">SUM(N28:N30)</f>
        <v>0</v>
      </c>
      <c r="O27" s="1490">
        <f t="shared" si="4"/>
        <v>0</v>
      </c>
      <c r="P27" s="1490">
        <f t="shared" si="4"/>
        <v>0</v>
      </c>
      <c r="Q27" s="1490">
        <f t="shared" si="4"/>
        <v>0</v>
      </c>
      <c r="R27" s="1490">
        <f t="shared" si="4"/>
        <v>0</v>
      </c>
      <c r="S27" s="1490">
        <f t="shared" si="4"/>
        <v>0</v>
      </c>
      <c r="T27" s="1490">
        <f>SUM(T28:T30)</f>
        <v>0</v>
      </c>
      <c r="U27" s="151"/>
    </row>
    <row r="28" spans="1:21" ht="15" customHeight="1" x14ac:dyDescent="0.25">
      <c r="A28" s="1739"/>
      <c r="B28" s="1739"/>
      <c r="C28" s="1739"/>
      <c r="D28" s="1739"/>
      <c r="E28" s="1739"/>
      <c r="F28" s="1739"/>
      <c r="G28" s="1741"/>
      <c r="H28" s="1738"/>
      <c r="I28" s="155" t="s">
        <v>561</v>
      </c>
      <c r="J28" s="156"/>
      <c r="K28" s="157"/>
      <c r="L28" s="1476">
        <f>'Form 1'!K45</f>
        <v>0</v>
      </c>
      <c r="M28" s="852"/>
      <c r="N28" s="852"/>
      <c r="O28" s="852"/>
      <c r="P28" s="852"/>
      <c r="Q28" s="852"/>
      <c r="R28" s="852"/>
      <c r="S28" s="852"/>
      <c r="T28" s="852"/>
      <c r="U28" s="151"/>
    </row>
    <row r="29" spans="1:21" ht="15" customHeight="1" x14ac:dyDescent="0.25">
      <c r="A29" s="1739"/>
      <c r="B29" s="1739"/>
      <c r="C29" s="1739"/>
      <c r="D29" s="1739"/>
      <c r="E29" s="1739"/>
      <c r="F29" s="1739"/>
      <c r="G29" s="1741"/>
      <c r="H29" s="1738"/>
      <c r="I29" s="155" t="s">
        <v>1025</v>
      </c>
      <c r="J29" s="156"/>
      <c r="K29" s="157"/>
      <c r="L29" s="1476">
        <f>'Form 1'!L45</f>
        <v>0</v>
      </c>
      <c r="M29" s="852"/>
      <c r="N29" s="852"/>
      <c r="O29" s="852"/>
      <c r="P29" s="852"/>
      <c r="Q29" s="852"/>
      <c r="R29" s="852"/>
      <c r="S29" s="852"/>
      <c r="T29" s="852"/>
      <c r="U29" s="151"/>
    </row>
    <row r="30" spans="1:21" ht="15" customHeight="1" x14ac:dyDescent="0.25">
      <c r="A30" s="1739"/>
      <c r="B30" s="1739"/>
      <c r="C30" s="1739"/>
      <c r="D30" s="1739"/>
      <c r="E30" s="1739"/>
      <c r="F30" s="1739"/>
      <c r="G30" s="1741"/>
      <c r="H30" s="1738"/>
      <c r="I30" s="155" t="s">
        <v>79</v>
      </c>
      <c r="J30" s="156"/>
      <c r="K30" s="157"/>
      <c r="L30" s="1476">
        <f>'Form 1'!M45</f>
        <v>0</v>
      </c>
      <c r="M30" s="852"/>
      <c r="N30" s="852"/>
      <c r="O30" s="852"/>
      <c r="P30" s="852"/>
      <c r="Q30" s="852"/>
      <c r="R30" s="852"/>
      <c r="S30" s="852"/>
      <c r="T30" s="852"/>
      <c r="U30" s="151"/>
    </row>
    <row r="31" spans="1:21" ht="15" customHeight="1" x14ac:dyDescent="0.25">
      <c r="A31" s="1739"/>
      <c r="B31" s="1739"/>
      <c r="C31" s="1739"/>
      <c r="D31" s="1739"/>
      <c r="E31" s="1739"/>
      <c r="F31" s="1739"/>
      <c r="G31" s="1741"/>
      <c r="H31" s="1738" t="s">
        <v>25</v>
      </c>
      <c r="I31" s="152" t="s">
        <v>958</v>
      </c>
      <c r="J31" s="153"/>
      <c r="K31" s="154"/>
      <c r="L31" s="1476">
        <f>'Form 1'!N48</f>
        <v>0</v>
      </c>
      <c r="M31" s="1490">
        <f>SUM(M32:M34)</f>
        <v>0</v>
      </c>
      <c r="N31" s="1490">
        <f t="shared" ref="N31:S31" si="5">SUM(N32:N34)</f>
        <v>0</v>
      </c>
      <c r="O31" s="1490">
        <f t="shared" si="5"/>
        <v>0</v>
      </c>
      <c r="P31" s="1490">
        <f t="shared" si="5"/>
        <v>0</v>
      </c>
      <c r="Q31" s="1490">
        <f t="shared" si="5"/>
        <v>0</v>
      </c>
      <c r="R31" s="1490">
        <f t="shared" si="5"/>
        <v>0</v>
      </c>
      <c r="S31" s="1490">
        <f t="shared" si="5"/>
        <v>0</v>
      </c>
      <c r="T31" s="1490">
        <f>SUM(T32:T34)</f>
        <v>0</v>
      </c>
      <c r="U31" s="151"/>
    </row>
    <row r="32" spans="1:21" ht="15" customHeight="1" x14ac:dyDescent="0.25">
      <c r="A32" s="1739"/>
      <c r="B32" s="1739"/>
      <c r="C32" s="1739"/>
      <c r="D32" s="1739"/>
      <c r="E32" s="1739"/>
      <c r="F32" s="1739"/>
      <c r="G32" s="1741"/>
      <c r="H32" s="1738"/>
      <c r="I32" s="155" t="s">
        <v>561</v>
      </c>
      <c r="J32" s="156"/>
      <c r="K32" s="157"/>
      <c r="L32" s="1476">
        <f>'Form 1'!K48</f>
        <v>0</v>
      </c>
      <c r="M32" s="852"/>
      <c r="N32" s="852"/>
      <c r="O32" s="852"/>
      <c r="P32" s="852"/>
      <c r="Q32" s="852"/>
      <c r="R32" s="852"/>
      <c r="S32" s="852"/>
      <c r="T32" s="852"/>
      <c r="U32" s="151"/>
    </row>
    <row r="33" spans="1:21" ht="15" customHeight="1" x14ac:dyDescent="0.25">
      <c r="A33" s="1739"/>
      <c r="B33" s="1739"/>
      <c r="C33" s="1739"/>
      <c r="D33" s="1739"/>
      <c r="E33" s="1739"/>
      <c r="F33" s="1739"/>
      <c r="G33" s="1741"/>
      <c r="H33" s="1738"/>
      <c r="I33" s="155" t="s">
        <v>1025</v>
      </c>
      <c r="J33" s="156"/>
      <c r="K33" s="157"/>
      <c r="L33" s="1476">
        <f>'Form 1'!L48</f>
        <v>0</v>
      </c>
      <c r="M33" s="852"/>
      <c r="N33" s="852"/>
      <c r="O33" s="852"/>
      <c r="P33" s="852"/>
      <c r="Q33" s="852"/>
      <c r="R33" s="852"/>
      <c r="S33" s="852"/>
      <c r="T33" s="852"/>
      <c r="U33" s="151"/>
    </row>
    <row r="34" spans="1:21" ht="15" customHeight="1" x14ac:dyDescent="0.25">
      <c r="A34" s="1739"/>
      <c r="B34" s="1739"/>
      <c r="C34" s="1739"/>
      <c r="D34" s="1739"/>
      <c r="E34" s="1739"/>
      <c r="F34" s="1739"/>
      <c r="G34" s="1741"/>
      <c r="H34" s="1738"/>
      <c r="I34" s="155" t="s">
        <v>79</v>
      </c>
      <c r="J34" s="156"/>
      <c r="K34" s="157"/>
      <c r="L34" s="1476">
        <f>'Form 1'!M48</f>
        <v>0</v>
      </c>
      <c r="M34" s="852"/>
      <c r="N34" s="852"/>
      <c r="O34" s="852"/>
      <c r="P34" s="852"/>
      <c r="Q34" s="852"/>
      <c r="R34" s="852"/>
      <c r="S34" s="852"/>
      <c r="T34" s="852"/>
      <c r="U34" s="151"/>
    </row>
    <row r="35" spans="1:21" ht="15" customHeight="1" x14ac:dyDescent="0.25">
      <c r="A35" s="1739"/>
      <c r="B35" s="1739"/>
      <c r="C35" s="1739"/>
      <c r="D35" s="1739"/>
      <c r="E35" s="1739"/>
      <c r="F35" s="1739"/>
      <c r="G35" s="1741"/>
      <c r="H35" s="1738" t="s">
        <v>26</v>
      </c>
      <c r="I35" s="152" t="s">
        <v>1821</v>
      </c>
      <c r="J35" s="153"/>
      <c r="K35" s="154"/>
      <c r="L35" s="1476">
        <f>SUM('Form 1'!N51,'Form 1'!N52,'Form 1'!N57,'Form 1'!N60,'Form 1'!N63,'Form 1'!N64,'Form 1'!N67)</f>
        <v>0</v>
      </c>
      <c r="M35" s="1490">
        <f>SUM(M36:M38)</f>
        <v>0</v>
      </c>
      <c r="N35" s="1490">
        <f t="shared" ref="N35:S35" si="6">SUM(N36:N38)</f>
        <v>0</v>
      </c>
      <c r="O35" s="1490">
        <f t="shared" si="6"/>
        <v>0</v>
      </c>
      <c r="P35" s="1490">
        <f t="shared" si="6"/>
        <v>0</v>
      </c>
      <c r="Q35" s="1490">
        <f t="shared" si="6"/>
        <v>0</v>
      </c>
      <c r="R35" s="1490">
        <f t="shared" si="6"/>
        <v>0</v>
      </c>
      <c r="S35" s="1490">
        <f t="shared" si="6"/>
        <v>0</v>
      </c>
      <c r="T35" s="1490">
        <f>SUM(T36:T38)</f>
        <v>0</v>
      </c>
      <c r="U35" s="151"/>
    </row>
    <row r="36" spans="1:21" ht="15" customHeight="1" x14ac:dyDescent="0.25">
      <c r="A36" s="1739"/>
      <c r="B36" s="1739"/>
      <c r="C36" s="1739"/>
      <c r="D36" s="1739"/>
      <c r="E36" s="1739"/>
      <c r="F36" s="1739"/>
      <c r="G36" s="1741"/>
      <c r="H36" s="1738"/>
      <c r="I36" s="155" t="s">
        <v>561</v>
      </c>
      <c r="J36" s="156"/>
      <c r="K36" s="157"/>
      <c r="L36" s="1476">
        <f>SUM('Form 1'!K51,'Form 1'!K52,'Form 1'!K57,'Form 1'!K60,'Form 1'!K63,'Form 1'!K64,'Form 1'!K67)</f>
        <v>0</v>
      </c>
      <c r="M36" s="852"/>
      <c r="N36" s="852"/>
      <c r="O36" s="852"/>
      <c r="P36" s="852"/>
      <c r="Q36" s="852"/>
      <c r="R36" s="852"/>
      <c r="S36" s="852"/>
      <c r="T36" s="852"/>
      <c r="U36" s="151"/>
    </row>
    <row r="37" spans="1:21" ht="15" customHeight="1" x14ac:dyDescent="0.25">
      <c r="A37" s="1739"/>
      <c r="B37" s="1739"/>
      <c r="C37" s="1739"/>
      <c r="D37" s="1739"/>
      <c r="E37" s="1739"/>
      <c r="F37" s="1739"/>
      <c r="G37" s="1741"/>
      <c r="H37" s="1738"/>
      <c r="I37" s="155" t="s">
        <v>1025</v>
      </c>
      <c r="J37" s="156"/>
      <c r="K37" s="157"/>
      <c r="L37" s="1476">
        <f>SUM('Form 1'!L51,'Form 1'!L52,'Form 1'!L57,'Form 1'!L60,'Form 1'!L63,'Form 1'!L64,'Form 1'!L67)</f>
        <v>0</v>
      </c>
      <c r="M37" s="852"/>
      <c r="N37" s="852"/>
      <c r="O37" s="852"/>
      <c r="P37" s="852"/>
      <c r="Q37" s="852"/>
      <c r="R37" s="852"/>
      <c r="S37" s="852"/>
      <c r="T37" s="852"/>
      <c r="U37" s="151"/>
    </row>
    <row r="38" spans="1:21" ht="15" customHeight="1" x14ac:dyDescent="0.25">
      <c r="A38" s="1739"/>
      <c r="B38" s="1739"/>
      <c r="C38" s="1739"/>
      <c r="D38" s="1739"/>
      <c r="E38" s="1739"/>
      <c r="F38" s="1739"/>
      <c r="G38" s="1741"/>
      <c r="H38" s="1738"/>
      <c r="I38" s="155" t="s">
        <v>79</v>
      </c>
      <c r="J38" s="156"/>
      <c r="K38" s="157"/>
      <c r="L38" s="1476">
        <f>SUM('Form 1'!M51,'Form 1'!M52,'Form 1'!M57,'Form 1'!M60,'Form 1'!M63,'Form 1'!M64,'Form 1'!M67)</f>
        <v>0</v>
      </c>
      <c r="M38" s="852"/>
      <c r="N38" s="852"/>
      <c r="O38" s="852"/>
      <c r="P38" s="852"/>
      <c r="Q38" s="852"/>
      <c r="R38" s="852"/>
      <c r="S38" s="852"/>
      <c r="T38" s="852"/>
      <c r="U38" s="151"/>
    </row>
    <row r="39" spans="1:21" ht="15" customHeight="1" x14ac:dyDescent="0.25">
      <c r="A39" s="1739"/>
      <c r="B39" s="1739"/>
      <c r="C39" s="1739"/>
      <c r="D39" s="1739"/>
      <c r="E39" s="1739"/>
      <c r="F39" s="1739"/>
      <c r="G39" s="1741"/>
      <c r="H39" s="2854" t="s">
        <v>27</v>
      </c>
      <c r="I39" s="2869" t="s">
        <v>2069</v>
      </c>
      <c r="J39" s="2870"/>
      <c r="K39" s="2871"/>
      <c r="L39" s="2833">
        <f t="shared" ref="L39:T39" si="7">SUM(L11,L15,L19,L23,L27,L31,L35)</f>
        <v>0</v>
      </c>
      <c r="M39" s="2833">
        <f t="shared" si="7"/>
        <v>0</v>
      </c>
      <c r="N39" s="2833">
        <f t="shared" si="7"/>
        <v>0</v>
      </c>
      <c r="O39" s="2833">
        <f t="shared" si="7"/>
        <v>0</v>
      </c>
      <c r="P39" s="2833">
        <f t="shared" si="7"/>
        <v>0</v>
      </c>
      <c r="Q39" s="2833">
        <f t="shared" si="7"/>
        <v>0</v>
      </c>
      <c r="R39" s="2833">
        <f t="shared" si="7"/>
        <v>0</v>
      </c>
      <c r="S39" s="2833">
        <f t="shared" si="7"/>
        <v>0</v>
      </c>
      <c r="T39" s="2833">
        <f t="shared" si="7"/>
        <v>0</v>
      </c>
      <c r="U39" s="151"/>
    </row>
    <row r="40" spans="1:21" ht="15" customHeight="1" x14ac:dyDescent="0.25">
      <c r="A40" s="1739"/>
      <c r="B40" s="1739"/>
      <c r="C40" s="1739"/>
      <c r="D40" s="1739"/>
      <c r="E40" s="1739"/>
      <c r="F40" s="1739"/>
      <c r="G40" s="1741"/>
      <c r="H40" s="2854"/>
      <c r="I40" s="2872"/>
      <c r="J40" s="2873"/>
      <c r="K40" s="2874"/>
      <c r="L40" s="2834"/>
      <c r="M40" s="2834"/>
      <c r="N40" s="2834"/>
      <c r="O40" s="2834"/>
      <c r="P40" s="2834"/>
      <c r="Q40" s="2834"/>
      <c r="R40" s="2834"/>
      <c r="S40" s="2834"/>
      <c r="T40" s="2834"/>
      <c r="U40" s="151"/>
    </row>
    <row r="41" spans="1:21" ht="15" customHeight="1" x14ac:dyDescent="0.25">
      <c r="A41" s="1739"/>
      <c r="B41" s="1739"/>
      <c r="C41" s="1739"/>
      <c r="D41" s="1739"/>
      <c r="E41" s="1739"/>
      <c r="F41" s="1739"/>
      <c r="G41" s="1741"/>
      <c r="H41" s="1737"/>
      <c r="I41" s="161"/>
      <c r="J41" s="162"/>
      <c r="K41" s="162"/>
      <c r="L41" s="851"/>
      <c r="M41" s="190"/>
      <c r="N41" s="189"/>
      <c r="O41" s="189"/>
      <c r="P41" s="189"/>
      <c r="Q41" s="189"/>
      <c r="R41" s="189"/>
      <c r="S41" s="190"/>
      <c r="T41" s="190"/>
      <c r="U41" s="151"/>
    </row>
    <row r="42" spans="1:21" ht="15" customHeight="1" x14ac:dyDescent="0.25">
      <c r="A42" s="1739"/>
      <c r="B42" s="1739"/>
      <c r="C42" s="1739"/>
      <c r="D42" s="1739"/>
      <c r="E42" s="1739"/>
      <c r="F42" s="1739"/>
      <c r="G42" s="1741"/>
      <c r="H42" s="1737"/>
      <c r="I42" s="2857" t="s">
        <v>1026</v>
      </c>
      <c r="J42" s="2857"/>
      <c r="K42" s="2858"/>
      <c r="L42" s="2863" t="s">
        <v>30</v>
      </c>
      <c r="M42" s="2866" t="s">
        <v>1023</v>
      </c>
      <c r="N42" s="2851" t="s">
        <v>1813</v>
      </c>
      <c r="O42" s="2851" t="s">
        <v>1814</v>
      </c>
      <c r="P42" s="2851" t="s">
        <v>1815</v>
      </c>
      <c r="Q42" s="2851" t="s">
        <v>1816</v>
      </c>
      <c r="R42" s="2851" t="s">
        <v>1817</v>
      </c>
      <c r="S42" s="2851" t="s">
        <v>1818</v>
      </c>
      <c r="T42" s="2851" t="s">
        <v>1837</v>
      </c>
      <c r="U42" s="151"/>
    </row>
    <row r="43" spans="1:21" ht="15" customHeight="1" x14ac:dyDescent="0.25">
      <c r="A43" s="1739"/>
      <c r="B43" s="1739"/>
      <c r="C43" s="1739"/>
      <c r="D43" s="1739"/>
      <c r="E43" s="1739"/>
      <c r="F43" s="1739"/>
      <c r="G43" s="1741"/>
      <c r="H43" s="1737"/>
      <c r="I43" s="2859"/>
      <c r="J43" s="2859"/>
      <c r="K43" s="2860"/>
      <c r="L43" s="2864"/>
      <c r="M43" s="2867"/>
      <c r="N43" s="2852"/>
      <c r="O43" s="2852"/>
      <c r="P43" s="2852"/>
      <c r="Q43" s="2852"/>
      <c r="R43" s="2852"/>
      <c r="S43" s="2852"/>
      <c r="T43" s="2852"/>
      <c r="U43" s="151"/>
    </row>
    <row r="44" spans="1:21" ht="15" customHeight="1" x14ac:dyDescent="0.25">
      <c r="A44" s="1739"/>
      <c r="B44" s="1739"/>
      <c r="C44" s="1739"/>
      <c r="D44" s="1739"/>
      <c r="E44" s="1739"/>
      <c r="F44" s="1739"/>
      <c r="G44" s="1741"/>
      <c r="H44" s="1737"/>
      <c r="I44" s="2861"/>
      <c r="J44" s="2861"/>
      <c r="K44" s="2862"/>
      <c r="L44" s="2865"/>
      <c r="M44" s="2868"/>
      <c r="N44" s="2853"/>
      <c r="O44" s="2853"/>
      <c r="P44" s="2853"/>
      <c r="Q44" s="2853"/>
      <c r="R44" s="2853"/>
      <c r="S44" s="2853"/>
      <c r="T44" s="2853"/>
      <c r="U44" s="151"/>
    </row>
    <row r="45" spans="1:21" ht="15" customHeight="1" x14ac:dyDescent="0.25">
      <c r="A45" s="1739"/>
      <c r="B45" s="1739"/>
      <c r="C45" s="1739"/>
      <c r="D45" s="1739"/>
      <c r="E45" s="1739"/>
      <c r="F45" s="1739"/>
      <c r="G45" s="1741"/>
      <c r="H45" s="1738" t="s">
        <v>20</v>
      </c>
      <c r="I45" s="164" t="s">
        <v>1822</v>
      </c>
      <c r="J45" s="165"/>
      <c r="K45" s="166"/>
      <c r="L45" s="764">
        <f>Form2!N9</f>
        <v>0</v>
      </c>
      <c r="M45" s="1490">
        <f>SUM(M46:M48)</f>
        <v>0</v>
      </c>
      <c r="N45" s="1490">
        <f t="shared" ref="N45:S45" si="8">SUM(N46:N48)</f>
        <v>0</v>
      </c>
      <c r="O45" s="1490">
        <f t="shared" si="8"/>
        <v>0</v>
      </c>
      <c r="P45" s="1490">
        <f t="shared" si="8"/>
        <v>0</v>
      </c>
      <c r="Q45" s="1490">
        <f t="shared" si="8"/>
        <v>0</v>
      </c>
      <c r="R45" s="1490">
        <f t="shared" si="8"/>
        <v>0</v>
      </c>
      <c r="S45" s="1490">
        <f t="shared" si="8"/>
        <v>0</v>
      </c>
      <c r="T45" s="1490">
        <f>SUM(T46:T48)</f>
        <v>0</v>
      </c>
      <c r="U45" s="151"/>
    </row>
    <row r="46" spans="1:21" ht="15" customHeight="1" x14ac:dyDescent="0.25">
      <c r="A46" s="1739"/>
      <c r="B46" s="1739"/>
      <c r="C46" s="1739"/>
      <c r="D46" s="1739"/>
      <c r="E46" s="1739"/>
      <c r="F46" s="1739"/>
      <c r="G46" s="1741"/>
      <c r="H46" s="1738"/>
      <c r="I46" s="167" t="s">
        <v>561</v>
      </c>
      <c r="J46" s="168"/>
      <c r="K46" s="169"/>
      <c r="L46" s="764">
        <f>Form2!K9</f>
        <v>0</v>
      </c>
      <c r="M46" s="852"/>
      <c r="N46" s="852"/>
      <c r="O46" s="852"/>
      <c r="P46" s="852"/>
      <c r="Q46" s="852"/>
      <c r="R46" s="852"/>
      <c r="S46" s="852"/>
      <c r="T46" s="852"/>
      <c r="U46" s="151"/>
    </row>
    <row r="47" spans="1:21" ht="15" customHeight="1" x14ac:dyDescent="0.25">
      <c r="A47" s="1739"/>
      <c r="B47" s="1739"/>
      <c r="C47" s="1739"/>
      <c r="D47" s="1739"/>
      <c r="E47" s="1739"/>
      <c r="F47" s="1739"/>
      <c r="G47" s="1741"/>
      <c r="H47" s="1738"/>
      <c r="I47" s="167" t="s">
        <v>1025</v>
      </c>
      <c r="J47" s="168"/>
      <c r="K47" s="169"/>
      <c r="L47" s="764">
        <f>Form2!L9</f>
        <v>0</v>
      </c>
      <c r="M47" s="852"/>
      <c r="N47" s="852"/>
      <c r="O47" s="852"/>
      <c r="P47" s="852"/>
      <c r="Q47" s="852"/>
      <c r="R47" s="852"/>
      <c r="S47" s="852"/>
      <c r="T47" s="852"/>
      <c r="U47" s="151"/>
    </row>
    <row r="48" spans="1:21" ht="15" customHeight="1" x14ac:dyDescent="0.25">
      <c r="A48" s="1739"/>
      <c r="B48" s="1739"/>
      <c r="C48" s="1739"/>
      <c r="D48" s="1739"/>
      <c r="E48" s="1739"/>
      <c r="F48" s="1739"/>
      <c r="G48" s="1741"/>
      <c r="H48" s="1738"/>
      <c r="I48" s="167" t="s">
        <v>79</v>
      </c>
      <c r="J48" s="168"/>
      <c r="K48" s="169"/>
      <c r="L48" s="764">
        <f>Form2!M9</f>
        <v>0</v>
      </c>
      <c r="M48" s="852"/>
      <c r="N48" s="852"/>
      <c r="O48" s="852"/>
      <c r="P48" s="852"/>
      <c r="Q48" s="852"/>
      <c r="R48" s="852"/>
      <c r="S48" s="852"/>
      <c r="T48" s="852"/>
      <c r="U48" s="151"/>
    </row>
    <row r="49" spans="1:21" ht="15" customHeight="1" x14ac:dyDescent="0.25">
      <c r="A49" s="1739"/>
      <c r="B49" s="1739"/>
      <c r="C49" s="1739"/>
      <c r="D49" s="1739"/>
      <c r="E49" s="1739"/>
      <c r="F49" s="1739"/>
      <c r="G49" s="1741"/>
      <c r="H49" s="1738" t="s">
        <v>21</v>
      </c>
      <c r="I49" s="164" t="s">
        <v>1423</v>
      </c>
      <c r="J49" s="165"/>
      <c r="K49" s="166"/>
      <c r="L49" s="764">
        <f>Form2!N10</f>
        <v>0</v>
      </c>
      <c r="M49" s="1490">
        <f>SUM(M50:M52)</f>
        <v>0</v>
      </c>
      <c r="N49" s="1490">
        <f t="shared" ref="N49:S49" si="9">SUM(N50:N52)</f>
        <v>0</v>
      </c>
      <c r="O49" s="1490">
        <f t="shared" si="9"/>
        <v>0</v>
      </c>
      <c r="P49" s="1490">
        <f t="shared" si="9"/>
        <v>0</v>
      </c>
      <c r="Q49" s="1490">
        <f t="shared" si="9"/>
        <v>0</v>
      </c>
      <c r="R49" s="1490">
        <f t="shared" si="9"/>
        <v>0</v>
      </c>
      <c r="S49" s="1490">
        <f t="shared" si="9"/>
        <v>0</v>
      </c>
      <c r="T49" s="1490">
        <f>SUM(T50:T52)</f>
        <v>0</v>
      </c>
      <c r="U49" s="151"/>
    </row>
    <row r="50" spans="1:21" ht="15" customHeight="1" x14ac:dyDescent="0.25">
      <c r="A50" s="1739"/>
      <c r="B50" s="1739"/>
      <c r="C50" s="1739"/>
      <c r="D50" s="1739"/>
      <c r="E50" s="1739"/>
      <c r="F50" s="1739"/>
      <c r="G50" s="1741"/>
      <c r="H50" s="1738"/>
      <c r="I50" s="167" t="s">
        <v>561</v>
      </c>
      <c r="J50" s="168"/>
      <c r="K50" s="169"/>
      <c r="L50" s="764">
        <f>Form2!K10</f>
        <v>0</v>
      </c>
      <c r="M50" s="852"/>
      <c r="N50" s="852"/>
      <c r="O50" s="852"/>
      <c r="P50" s="852"/>
      <c r="Q50" s="852"/>
      <c r="R50" s="852"/>
      <c r="S50" s="852"/>
      <c r="T50" s="852"/>
      <c r="U50" s="151"/>
    </row>
    <row r="51" spans="1:21" ht="15" customHeight="1" x14ac:dyDescent="0.25">
      <c r="A51" s="1739"/>
      <c r="B51" s="1739"/>
      <c r="C51" s="1739"/>
      <c r="D51" s="1739"/>
      <c r="E51" s="1739"/>
      <c r="F51" s="1739"/>
      <c r="G51" s="1741"/>
      <c r="H51" s="1738"/>
      <c r="I51" s="167" t="s">
        <v>1025</v>
      </c>
      <c r="J51" s="168"/>
      <c r="K51" s="169"/>
      <c r="L51" s="764">
        <f>Form2!L10</f>
        <v>0</v>
      </c>
      <c r="M51" s="852"/>
      <c r="N51" s="852"/>
      <c r="O51" s="852"/>
      <c r="P51" s="852"/>
      <c r="Q51" s="852"/>
      <c r="R51" s="852"/>
      <c r="S51" s="852"/>
      <c r="T51" s="852"/>
      <c r="U51" s="151"/>
    </row>
    <row r="52" spans="1:21" ht="15" customHeight="1" x14ac:dyDescent="0.25">
      <c r="A52" s="1739"/>
      <c r="B52" s="1739"/>
      <c r="C52" s="1739"/>
      <c r="D52" s="1739"/>
      <c r="E52" s="1739"/>
      <c r="F52" s="1739"/>
      <c r="G52" s="1741"/>
      <c r="H52" s="1738"/>
      <c r="I52" s="167" t="s">
        <v>79</v>
      </c>
      <c r="J52" s="168"/>
      <c r="K52" s="169"/>
      <c r="L52" s="764">
        <f>Form2!M10</f>
        <v>0</v>
      </c>
      <c r="M52" s="852"/>
      <c r="N52" s="852"/>
      <c r="O52" s="852"/>
      <c r="P52" s="852"/>
      <c r="Q52" s="852"/>
      <c r="R52" s="852"/>
      <c r="S52" s="852"/>
      <c r="T52" s="852"/>
      <c r="U52" s="151"/>
    </row>
    <row r="53" spans="1:21" ht="15" customHeight="1" x14ac:dyDescent="0.25">
      <c r="A53" s="1739"/>
      <c r="B53" s="1739"/>
      <c r="C53" s="1739"/>
      <c r="D53" s="1739"/>
      <c r="E53" s="1739"/>
      <c r="F53" s="1739"/>
      <c r="G53" s="1741"/>
      <c r="H53" s="1738" t="s">
        <v>22</v>
      </c>
      <c r="I53" s="170" t="s">
        <v>1823</v>
      </c>
      <c r="J53" s="171"/>
      <c r="K53" s="172"/>
      <c r="L53" s="764">
        <f>Form2!N22</f>
        <v>0</v>
      </c>
      <c r="M53" s="1490">
        <f>SUM(M54:M56)</f>
        <v>0</v>
      </c>
      <c r="N53" s="1490">
        <f t="shared" ref="N53:S53" si="10">SUM(N54:N56)</f>
        <v>0</v>
      </c>
      <c r="O53" s="1490">
        <f t="shared" si="10"/>
        <v>0</v>
      </c>
      <c r="P53" s="1490">
        <f t="shared" si="10"/>
        <v>0</v>
      </c>
      <c r="Q53" s="1490">
        <f t="shared" si="10"/>
        <v>0</v>
      </c>
      <c r="R53" s="1490">
        <f t="shared" si="10"/>
        <v>0</v>
      </c>
      <c r="S53" s="1490">
        <f t="shared" si="10"/>
        <v>0</v>
      </c>
      <c r="T53" s="1490">
        <f>SUM(T54:T56)</f>
        <v>0</v>
      </c>
      <c r="U53" s="151"/>
    </row>
    <row r="54" spans="1:21" ht="15" customHeight="1" x14ac:dyDescent="0.25">
      <c r="A54" s="1739"/>
      <c r="B54" s="1739"/>
      <c r="C54" s="1739"/>
      <c r="D54" s="1739"/>
      <c r="E54" s="1739"/>
      <c r="F54" s="1739"/>
      <c r="G54" s="1741"/>
      <c r="H54" s="1738"/>
      <c r="I54" s="167" t="s">
        <v>561</v>
      </c>
      <c r="J54" s="168"/>
      <c r="K54" s="169"/>
      <c r="L54" s="764">
        <f>Form2!K22</f>
        <v>0</v>
      </c>
      <c r="M54" s="852"/>
      <c r="N54" s="852"/>
      <c r="O54" s="852"/>
      <c r="P54" s="852"/>
      <c r="Q54" s="852"/>
      <c r="R54" s="852"/>
      <c r="S54" s="852"/>
      <c r="T54" s="852"/>
      <c r="U54" s="151"/>
    </row>
    <row r="55" spans="1:21" ht="15" customHeight="1" x14ac:dyDescent="0.25">
      <c r="A55" s="1739"/>
      <c r="B55" s="1739"/>
      <c r="C55" s="1739"/>
      <c r="D55" s="1739"/>
      <c r="E55" s="1739"/>
      <c r="F55" s="1739"/>
      <c r="G55" s="1741"/>
      <c r="H55" s="1738"/>
      <c r="I55" s="167" t="s">
        <v>1025</v>
      </c>
      <c r="J55" s="168"/>
      <c r="K55" s="169"/>
      <c r="L55" s="764">
        <f>Form2!L22</f>
        <v>0</v>
      </c>
      <c r="M55" s="852"/>
      <c r="N55" s="852"/>
      <c r="O55" s="852"/>
      <c r="P55" s="852"/>
      <c r="Q55" s="852"/>
      <c r="R55" s="852"/>
      <c r="S55" s="852"/>
      <c r="T55" s="852"/>
      <c r="U55" s="151"/>
    </row>
    <row r="56" spans="1:21" ht="15" customHeight="1" x14ac:dyDescent="0.25">
      <c r="A56" s="1739"/>
      <c r="B56" s="1739"/>
      <c r="C56" s="1739"/>
      <c r="D56" s="1739"/>
      <c r="E56" s="1739"/>
      <c r="F56" s="1739"/>
      <c r="G56" s="1741"/>
      <c r="H56" s="1738"/>
      <c r="I56" s="167" t="s">
        <v>79</v>
      </c>
      <c r="J56" s="168"/>
      <c r="K56" s="169"/>
      <c r="L56" s="764">
        <f>Form2!M22</f>
        <v>0</v>
      </c>
      <c r="M56" s="852"/>
      <c r="N56" s="852"/>
      <c r="O56" s="852"/>
      <c r="P56" s="852"/>
      <c r="Q56" s="852"/>
      <c r="R56" s="852"/>
      <c r="S56" s="852"/>
      <c r="T56" s="852"/>
      <c r="U56" s="151"/>
    </row>
    <row r="57" spans="1:21" ht="15" customHeight="1" x14ac:dyDescent="0.25">
      <c r="A57" s="1739"/>
      <c r="B57" s="1739"/>
      <c r="C57" s="1739"/>
      <c r="D57" s="1739"/>
      <c r="E57" s="1739"/>
      <c r="F57" s="1739"/>
      <c r="G57" s="1741"/>
      <c r="H57" s="1738" t="s">
        <v>23</v>
      </c>
      <c r="I57" s="170" t="s">
        <v>1824</v>
      </c>
      <c r="J57" s="171"/>
      <c r="K57" s="172"/>
      <c r="L57" s="764">
        <f>Form2!N38</f>
        <v>0</v>
      </c>
      <c r="M57" s="1490">
        <f>SUM(M58:M60)</f>
        <v>0</v>
      </c>
      <c r="N57" s="1490">
        <f t="shared" ref="N57:S57" si="11">SUM(N58:N60)</f>
        <v>0</v>
      </c>
      <c r="O57" s="1490">
        <f t="shared" si="11"/>
        <v>0</v>
      </c>
      <c r="P57" s="1490">
        <f t="shared" si="11"/>
        <v>0</v>
      </c>
      <c r="Q57" s="1490">
        <f t="shared" si="11"/>
        <v>0</v>
      </c>
      <c r="R57" s="1490">
        <f t="shared" si="11"/>
        <v>0</v>
      </c>
      <c r="S57" s="1490">
        <f t="shared" si="11"/>
        <v>0</v>
      </c>
      <c r="T57" s="1490">
        <f>SUM(T58:T60)</f>
        <v>0</v>
      </c>
      <c r="U57" s="151"/>
    </row>
    <row r="58" spans="1:21" ht="15" customHeight="1" x14ac:dyDescent="0.25">
      <c r="A58" s="1739"/>
      <c r="B58" s="1739"/>
      <c r="C58" s="1739"/>
      <c r="D58" s="1739"/>
      <c r="E58" s="1739"/>
      <c r="F58" s="1739"/>
      <c r="G58" s="1741"/>
      <c r="H58" s="1738"/>
      <c r="I58" s="167" t="s">
        <v>561</v>
      </c>
      <c r="J58" s="168"/>
      <c r="K58" s="169"/>
      <c r="L58" s="764">
        <f>Form2!K38</f>
        <v>0</v>
      </c>
      <c r="M58" s="852"/>
      <c r="N58" s="852"/>
      <c r="O58" s="852"/>
      <c r="P58" s="852"/>
      <c r="Q58" s="852"/>
      <c r="R58" s="852"/>
      <c r="S58" s="852"/>
      <c r="T58" s="852"/>
      <c r="U58" s="151"/>
    </row>
    <row r="59" spans="1:21" ht="15" customHeight="1" x14ac:dyDescent="0.25">
      <c r="A59" s="1739"/>
      <c r="B59" s="1739"/>
      <c r="C59" s="1739"/>
      <c r="D59" s="1739"/>
      <c r="E59" s="1739"/>
      <c r="F59" s="1739"/>
      <c r="G59" s="1741"/>
      <c r="H59" s="1738"/>
      <c r="I59" s="167" t="s">
        <v>1025</v>
      </c>
      <c r="J59" s="168"/>
      <c r="K59" s="169"/>
      <c r="L59" s="764">
        <f>Form2!L38</f>
        <v>0</v>
      </c>
      <c r="M59" s="852"/>
      <c r="N59" s="852"/>
      <c r="O59" s="852"/>
      <c r="P59" s="852"/>
      <c r="Q59" s="852"/>
      <c r="R59" s="852"/>
      <c r="S59" s="852"/>
      <c r="T59" s="852"/>
      <c r="U59" s="151"/>
    </row>
    <row r="60" spans="1:21" ht="15" customHeight="1" x14ac:dyDescent="0.25">
      <c r="A60" s="1739"/>
      <c r="B60" s="1739"/>
      <c r="C60" s="1739"/>
      <c r="D60" s="1739"/>
      <c r="E60" s="1739"/>
      <c r="F60" s="1739"/>
      <c r="G60" s="1741"/>
      <c r="H60" s="1738"/>
      <c r="I60" s="167" t="s">
        <v>79</v>
      </c>
      <c r="J60" s="168"/>
      <c r="K60" s="169"/>
      <c r="L60" s="764">
        <f>Form2!M38</f>
        <v>0</v>
      </c>
      <c r="M60" s="852"/>
      <c r="N60" s="852"/>
      <c r="O60" s="852"/>
      <c r="P60" s="852"/>
      <c r="Q60" s="852"/>
      <c r="R60" s="852"/>
      <c r="S60" s="852"/>
      <c r="T60" s="852"/>
      <c r="U60" s="151"/>
    </row>
    <row r="61" spans="1:21" ht="15" customHeight="1" x14ac:dyDescent="0.25">
      <c r="A61" s="1739"/>
      <c r="B61" s="1739"/>
      <c r="C61" s="1739"/>
      <c r="D61" s="1739"/>
      <c r="E61" s="1739"/>
      <c r="F61" s="1739"/>
      <c r="G61" s="1741"/>
      <c r="H61" s="1738" t="s">
        <v>24</v>
      </c>
      <c r="I61" s="164" t="s">
        <v>1308</v>
      </c>
      <c r="J61" s="165"/>
      <c r="K61" s="166"/>
      <c r="L61" s="764">
        <f>Form2!N50</f>
        <v>0</v>
      </c>
      <c r="M61" s="1490">
        <f>SUM(M62:M64)</f>
        <v>0</v>
      </c>
      <c r="N61" s="1490">
        <f t="shared" ref="N61:S61" si="12">SUM(N62:N64)</f>
        <v>0</v>
      </c>
      <c r="O61" s="1490">
        <f t="shared" si="12"/>
        <v>0</v>
      </c>
      <c r="P61" s="1490">
        <f t="shared" si="12"/>
        <v>0</v>
      </c>
      <c r="Q61" s="1490">
        <f t="shared" si="12"/>
        <v>0</v>
      </c>
      <c r="R61" s="1490">
        <f t="shared" si="12"/>
        <v>0</v>
      </c>
      <c r="S61" s="1490">
        <f t="shared" si="12"/>
        <v>0</v>
      </c>
      <c r="T61" s="1490">
        <f>SUM(T62:T64)</f>
        <v>0</v>
      </c>
      <c r="U61" s="151"/>
    </row>
    <row r="62" spans="1:21" ht="15" customHeight="1" x14ac:dyDescent="0.25">
      <c r="A62" s="1739"/>
      <c r="B62" s="1739"/>
      <c r="C62" s="1739"/>
      <c r="D62" s="1739"/>
      <c r="E62" s="1739"/>
      <c r="F62" s="1739"/>
      <c r="G62" s="1741"/>
      <c r="H62" s="1738"/>
      <c r="I62" s="167" t="s">
        <v>561</v>
      </c>
      <c r="J62" s="168"/>
      <c r="K62" s="169"/>
      <c r="L62" s="764">
        <f>Form2!K50</f>
        <v>0</v>
      </c>
      <c r="M62" s="852"/>
      <c r="N62" s="852"/>
      <c r="O62" s="852"/>
      <c r="P62" s="852"/>
      <c r="Q62" s="852"/>
      <c r="R62" s="852"/>
      <c r="S62" s="852"/>
      <c r="T62" s="852"/>
      <c r="U62" s="151"/>
    </row>
    <row r="63" spans="1:21" ht="15" customHeight="1" x14ac:dyDescent="0.25">
      <c r="A63" s="1739"/>
      <c r="B63" s="1739"/>
      <c r="C63" s="1739"/>
      <c r="D63" s="1739"/>
      <c r="E63" s="1739"/>
      <c r="F63" s="1739"/>
      <c r="G63" s="1741"/>
      <c r="H63" s="1738"/>
      <c r="I63" s="167" t="s">
        <v>1025</v>
      </c>
      <c r="J63" s="168"/>
      <c r="K63" s="169"/>
      <c r="L63" s="764">
        <f>Form2!L50</f>
        <v>0</v>
      </c>
      <c r="M63" s="852"/>
      <c r="N63" s="852"/>
      <c r="O63" s="852"/>
      <c r="P63" s="852"/>
      <c r="Q63" s="852"/>
      <c r="R63" s="852"/>
      <c r="S63" s="852"/>
      <c r="T63" s="852"/>
      <c r="U63" s="151"/>
    </row>
    <row r="64" spans="1:21" ht="15" customHeight="1" x14ac:dyDescent="0.25">
      <c r="A64" s="1739"/>
      <c r="B64" s="1739"/>
      <c r="C64" s="1739"/>
      <c r="D64" s="1739"/>
      <c r="E64" s="1739"/>
      <c r="F64" s="1739"/>
      <c r="G64" s="1741"/>
      <c r="H64" s="1738"/>
      <c r="I64" s="167" t="s">
        <v>79</v>
      </c>
      <c r="J64" s="168"/>
      <c r="K64" s="169"/>
      <c r="L64" s="764">
        <f>Form2!M50</f>
        <v>0</v>
      </c>
      <c r="M64" s="852"/>
      <c r="N64" s="852"/>
      <c r="O64" s="852"/>
      <c r="P64" s="852"/>
      <c r="Q64" s="852"/>
      <c r="R64" s="852"/>
      <c r="S64" s="852"/>
      <c r="T64" s="852"/>
      <c r="U64" s="151"/>
    </row>
    <row r="65" spans="1:21" ht="15" customHeight="1" x14ac:dyDescent="0.25">
      <c r="A65" s="1739"/>
      <c r="B65" s="1739"/>
      <c r="C65" s="1739"/>
      <c r="D65" s="1739"/>
      <c r="E65" s="1739"/>
      <c r="F65" s="1739"/>
      <c r="G65" s="1741"/>
      <c r="H65" s="1738" t="s">
        <v>25</v>
      </c>
      <c r="I65" s="164" t="s">
        <v>1424</v>
      </c>
      <c r="J65" s="165"/>
      <c r="K65" s="166"/>
      <c r="L65" s="764">
        <f>Form2!N11</f>
        <v>0</v>
      </c>
      <c r="M65" s="1490">
        <f>SUM(M66:M68)</f>
        <v>0</v>
      </c>
      <c r="N65" s="1490">
        <f t="shared" ref="N65:S65" si="13">SUM(N66:N68)</f>
        <v>0</v>
      </c>
      <c r="O65" s="1490">
        <f t="shared" si="13"/>
        <v>0</v>
      </c>
      <c r="P65" s="1490">
        <f t="shared" si="13"/>
        <v>0</v>
      </c>
      <c r="Q65" s="1490">
        <f t="shared" si="13"/>
        <v>0</v>
      </c>
      <c r="R65" s="1490">
        <f t="shared" si="13"/>
        <v>0</v>
      </c>
      <c r="S65" s="1490">
        <f t="shared" si="13"/>
        <v>0</v>
      </c>
      <c r="T65" s="1490">
        <f>SUM(T66:T68)</f>
        <v>0</v>
      </c>
      <c r="U65" s="151"/>
    </row>
    <row r="66" spans="1:21" ht="15" customHeight="1" x14ac:dyDescent="0.25">
      <c r="A66" s="1739"/>
      <c r="B66" s="1739"/>
      <c r="C66" s="1739"/>
      <c r="D66" s="1739"/>
      <c r="E66" s="1739"/>
      <c r="F66" s="1739"/>
      <c r="G66" s="1741"/>
      <c r="H66" s="1738"/>
      <c r="I66" s="167" t="s">
        <v>561</v>
      </c>
      <c r="J66" s="168"/>
      <c r="K66" s="169"/>
      <c r="L66" s="764">
        <f>Form2!K11</f>
        <v>0</v>
      </c>
      <c r="M66" s="852"/>
      <c r="N66" s="852"/>
      <c r="O66" s="852"/>
      <c r="P66" s="852"/>
      <c r="Q66" s="852"/>
      <c r="R66" s="852"/>
      <c r="S66" s="852"/>
      <c r="T66" s="852"/>
      <c r="U66" s="151"/>
    </row>
    <row r="67" spans="1:21" ht="15" customHeight="1" x14ac:dyDescent="0.25">
      <c r="A67" s="1739"/>
      <c r="B67" s="1739"/>
      <c r="C67" s="1739"/>
      <c r="D67" s="1739"/>
      <c r="E67" s="1739"/>
      <c r="F67" s="1739"/>
      <c r="G67" s="1741"/>
      <c r="H67" s="1738"/>
      <c r="I67" s="167" t="s">
        <v>1025</v>
      </c>
      <c r="J67" s="168"/>
      <c r="K67" s="169"/>
      <c r="L67" s="764">
        <f>Form2!L11</f>
        <v>0</v>
      </c>
      <c r="M67" s="852"/>
      <c r="N67" s="852"/>
      <c r="O67" s="852"/>
      <c r="P67" s="852"/>
      <c r="Q67" s="852"/>
      <c r="R67" s="852"/>
      <c r="S67" s="852"/>
      <c r="T67" s="852"/>
      <c r="U67" s="151"/>
    </row>
    <row r="68" spans="1:21" ht="15" customHeight="1" x14ac:dyDescent="0.25">
      <c r="A68" s="1739"/>
      <c r="B68" s="1739"/>
      <c r="C68" s="1739"/>
      <c r="D68" s="1739"/>
      <c r="E68" s="1739"/>
      <c r="F68" s="1739"/>
      <c r="G68" s="1741"/>
      <c r="H68" s="1738"/>
      <c r="I68" s="167" t="s">
        <v>79</v>
      </c>
      <c r="J68" s="168"/>
      <c r="K68" s="169"/>
      <c r="L68" s="764">
        <f>Form2!M11</f>
        <v>0</v>
      </c>
      <c r="M68" s="852"/>
      <c r="N68" s="852"/>
      <c r="O68" s="852"/>
      <c r="P68" s="852"/>
      <c r="Q68" s="852"/>
      <c r="R68" s="852"/>
      <c r="S68" s="852"/>
      <c r="T68" s="852"/>
      <c r="U68" s="151"/>
    </row>
    <row r="69" spans="1:21" ht="15" customHeight="1" x14ac:dyDescent="0.25">
      <c r="A69" s="1739"/>
      <c r="B69" s="1739"/>
      <c r="C69" s="1739"/>
      <c r="D69" s="1739"/>
      <c r="E69" s="1739"/>
      <c r="F69" s="1739"/>
      <c r="G69" s="1741"/>
      <c r="H69" s="1738" t="s">
        <v>26</v>
      </c>
      <c r="I69" s="164" t="s">
        <v>52</v>
      </c>
      <c r="J69" s="165"/>
      <c r="K69" s="166"/>
      <c r="L69" s="764">
        <f>Form2!N67</f>
        <v>0</v>
      </c>
      <c r="M69" s="1490">
        <f>SUM(M70:M72)</f>
        <v>0</v>
      </c>
      <c r="N69" s="1490">
        <f t="shared" ref="N69:S69" si="14">SUM(N70:N72)</f>
        <v>0</v>
      </c>
      <c r="O69" s="1490">
        <f t="shared" si="14"/>
        <v>0</v>
      </c>
      <c r="P69" s="1490">
        <f t="shared" si="14"/>
        <v>0</v>
      </c>
      <c r="Q69" s="1490">
        <f t="shared" si="14"/>
        <v>0</v>
      </c>
      <c r="R69" s="1490">
        <f t="shared" si="14"/>
        <v>0</v>
      </c>
      <c r="S69" s="1490">
        <f t="shared" si="14"/>
        <v>0</v>
      </c>
      <c r="T69" s="1490">
        <f>SUM(T70:T72)</f>
        <v>0</v>
      </c>
      <c r="U69" s="151"/>
    </row>
    <row r="70" spans="1:21" ht="15" customHeight="1" x14ac:dyDescent="0.25">
      <c r="A70" s="1739"/>
      <c r="B70" s="1739"/>
      <c r="C70" s="1739"/>
      <c r="D70" s="1739"/>
      <c r="E70" s="1739"/>
      <c r="F70" s="1739"/>
      <c r="G70" s="1741"/>
      <c r="H70" s="1738"/>
      <c r="I70" s="167" t="s">
        <v>561</v>
      </c>
      <c r="J70" s="168"/>
      <c r="K70" s="169"/>
      <c r="L70" s="764">
        <f>Form2!K67</f>
        <v>0</v>
      </c>
      <c r="M70" s="852"/>
      <c r="N70" s="852"/>
      <c r="O70" s="852"/>
      <c r="P70" s="852"/>
      <c r="Q70" s="852"/>
      <c r="R70" s="852"/>
      <c r="S70" s="852"/>
      <c r="T70" s="852"/>
      <c r="U70" s="151"/>
    </row>
    <row r="71" spans="1:21" ht="15" customHeight="1" x14ac:dyDescent="0.25">
      <c r="A71" s="1739"/>
      <c r="B71" s="1739"/>
      <c r="C71" s="1739"/>
      <c r="D71" s="1739"/>
      <c r="E71" s="1739"/>
      <c r="F71" s="1739"/>
      <c r="G71" s="1741"/>
      <c r="H71" s="1738"/>
      <c r="I71" s="167" t="s">
        <v>1025</v>
      </c>
      <c r="J71" s="168"/>
      <c r="K71" s="169"/>
      <c r="L71" s="764">
        <f>Form2!L67</f>
        <v>0</v>
      </c>
      <c r="M71" s="852"/>
      <c r="N71" s="852"/>
      <c r="O71" s="852"/>
      <c r="P71" s="852"/>
      <c r="Q71" s="852"/>
      <c r="R71" s="852"/>
      <c r="S71" s="852"/>
      <c r="T71" s="852"/>
      <c r="U71" s="151"/>
    </row>
    <row r="72" spans="1:21" ht="15" customHeight="1" x14ac:dyDescent="0.25">
      <c r="A72" s="1739"/>
      <c r="B72" s="1739"/>
      <c r="C72" s="1739"/>
      <c r="D72" s="1739"/>
      <c r="E72" s="1739"/>
      <c r="F72" s="1739"/>
      <c r="G72" s="1741"/>
      <c r="H72" s="1738"/>
      <c r="I72" s="167" t="s">
        <v>79</v>
      </c>
      <c r="J72" s="168"/>
      <c r="K72" s="169"/>
      <c r="L72" s="764">
        <f>Form2!M67</f>
        <v>0</v>
      </c>
      <c r="M72" s="852"/>
      <c r="N72" s="852"/>
      <c r="O72" s="852"/>
      <c r="P72" s="852"/>
      <c r="Q72" s="852"/>
      <c r="R72" s="852"/>
      <c r="S72" s="852"/>
      <c r="T72" s="852"/>
      <c r="U72" s="151"/>
    </row>
    <row r="73" spans="1:21" ht="15" customHeight="1" x14ac:dyDescent="0.25">
      <c r="A73" s="1739"/>
      <c r="B73" s="1739"/>
      <c r="C73" s="1739"/>
      <c r="D73" s="1739"/>
      <c r="E73" s="1739"/>
      <c r="F73" s="1739"/>
      <c r="G73" s="1741"/>
      <c r="H73" s="1738" t="s">
        <v>27</v>
      </c>
      <c r="I73" s="164" t="s">
        <v>1825</v>
      </c>
      <c r="J73" s="165"/>
      <c r="K73" s="166"/>
      <c r="L73" s="764">
        <f>Form2!N79+Form2!N78+Form2!N74+Form2!N73+Form2!N49</f>
        <v>0</v>
      </c>
      <c r="M73" s="1490">
        <f>SUM(M74:M76)</f>
        <v>0</v>
      </c>
      <c r="N73" s="1490">
        <f t="shared" ref="N73:S73" si="15">SUM(N74:N76)</f>
        <v>0</v>
      </c>
      <c r="O73" s="1490">
        <f t="shared" si="15"/>
        <v>0</v>
      </c>
      <c r="P73" s="1490">
        <f t="shared" si="15"/>
        <v>0</v>
      </c>
      <c r="Q73" s="1490">
        <f t="shared" si="15"/>
        <v>0</v>
      </c>
      <c r="R73" s="1490">
        <f t="shared" si="15"/>
        <v>0</v>
      </c>
      <c r="S73" s="1490">
        <f t="shared" si="15"/>
        <v>0</v>
      </c>
      <c r="T73" s="1490">
        <f>SUM(T74:T76)</f>
        <v>0</v>
      </c>
      <c r="U73" s="151"/>
    </row>
    <row r="74" spans="1:21" ht="15" customHeight="1" x14ac:dyDescent="0.25">
      <c r="A74" s="1739"/>
      <c r="B74" s="1739"/>
      <c r="C74" s="1739"/>
      <c r="D74" s="1739"/>
      <c r="E74" s="1739"/>
      <c r="F74" s="1739"/>
      <c r="G74" s="1741"/>
      <c r="H74" s="1738"/>
      <c r="I74" s="167" t="s">
        <v>561</v>
      </c>
      <c r="J74" s="168"/>
      <c r="K74" s="169"/>
      <c r="L74" s="764">
        <f>Form2!K79+Form2!K78+Form2!K74+Form2!K73+Form2!K49</f>
        <v>0</v>
      </c>
      <c r="M74" s="852"/>
      <c r="N74" s="852"/>
      <c r="O74" s="852"/>
      <c r="P74" s="852"/>
      <c r="Q74" s="852"/>
      <c r="R74" s="852"/>
      <c r="S74" s="852"/>
      <c r="T74" s="852"/>
      <c r="U74" s="151"/>
    </row>
    <row r="75" spans="1:21" ht="15" customHeight="1" x14ac:dyDescent="0.25">
      <c r="A75" s="1739"/>
      <c r="B75" s="1739"/>
      <c r="C75" s="1739"/>
      <c r="D75" s="1739"/>
      <c r="E75" s="1739"/>
      <c r="F75" s="1739"/>
      <c r="G75" s="1741"/>
      <c r="H75" s="1738"/>
      <c r="I75" s="167" t="s">
        <v>1025</v>
      </c>
      <c r="J75" s="168"/>
      <c r="K75" s="169"/>
      <c r="L75" s="764">
        <f>Form2!L79+Form2!L78+Form2!L74+Form2!L73+Form2!L49</f>
        <v>0</v>
      </c>
      <c r="M75" s="852"/>
      <c r="N75" s="852"/>
      <c r="O75" s="852"/>
      <c r="P75" s="852"/>
      <c r="Q75" s="852"/>
      <c r="R75" s="852"/>
      <c r="S75" s="852"/>
      <c r="T75" s="852"/>
      <c r="U75" s="151"/>
    </row>
    <row r="76" spans="1:21" ht="15" customHeight="1" x14ac:dyDescent="0.25">
      <c r="A76" s="1739"/>
      <c r="B76" s="1739"/>
      <c r="C76" s="1739"/>
      <c r="D76" s="1739"/>
      <c r="E76" s="1739"/>
      <c r="F76" s="1739"/>
      <c r="G76" s="1741"/>
      <c r="H76" s="1738"/>
      <c r="I76" s="167" t="s">
        <v>79</v>
      </c>
      <c r="J76" s="168"/>
      <c r="K76" s="169"/>
      <c r="L76" s="1489">
        <f>Form2!M79+Form2!M78+Form2!M74+Form2!M73+Form2!M49</f>
        <v>0</v>
      </c>
      <c r="M76" s="852"/>
      <c r="N76" s="852"/>
      <c r="O76" s="852"/>
      <c r="P76" s="852"/>
      <c r="Q76" s="852"/>
      <c r="R76" s="852"/>
      <c r="S76" s="852"/>
      <c r="T76" s="852"/>
      <c r="U76" s="151"/>
    </row>
    <row r="77" spans="1:21" ht="15" customHeight="1" x14ac:dyDescent="0.25">
      <c r="A77" s="1739"/>
      <c r="B77" s="1739"/>
      <c r="C77" s="1739"/>
      <c r="D77" s="1739"/>
      <c r="E77" s="1739"/>
      <c r="F77" s="1739"/>
      <c r="G77" s="1741"/>
      <c r="H77" s="2854" t="s">
        <v>28</v>
      </c>
      <c r="I77" s="2855" t="s">
        <v>1781</v>
      </c>
      <c r="J77" s="2855"/>
      <c r="K77" s="2855"/>
      <c r="L77" s="2833">
        <f>SUM(L45,L49,L53,L57,L61,L65,L69,L73)</f>
        <v>0</v>
      </c>
      <c r="M77" s="2833">
        <f>SUM(M45,M49,M53,M57,M61,M65,M69,M73)</f>
        <v>0</v>
      </c>
      <c r="N77" s="2833">
        <f t="shared" ref="N77:S77" si="16">SUM(N45,N49,N53,N57,N61,N65,N69,N73)</f>
        <v>0</v>
      </c>
      <c r="O77" s="2833">
        <f t="shared" si="16"/>
        <v>0</v>
      </c>
      <c r="P77" s="2833">
        <f t="shared" si="16"/>
        <v>0</v>
      </c>
      <c r="Q77" s="2833">
        <f t="shared" si="16"/>
        <v>0</v>
      </c>
      <c r="R77" s="2833">
        <f t="shared" si="16"/>
        <v>0</v>
      </c>
      <c r="S77" s="2833">
        <f t="shared" si="16"/>
        <v>0</v>
      </c>
      <c r="T77" s="2833">
        <f>SUM(T45,T49,T53,T57,T61,T65,T69,T73)</f>
        <v>0</v>
      </c>
      <c r="U77" s="151"/>
    </row>
    <row r="78" spans="1:21" ht="15" customHeight="1" x14ac:dyDescent="0.25">
      <c r="A78" s="1739"/>
      <c r="B78" s="1739"/>
      <c r="C78" s="1739"/>
      <c r="D78" s="1739"/>
      <c r="E78" s="1739"/>
      <c r="F78" s="1739"/>
      <c r="G78" s="1741"/>
      <c r="H78" s="2854"/>
      <c r="I78" s="2856"/>
      <c r="J78" s="2856"/>
      <c r="K78" s="2856"/>
      <c r="L78" s="2834"/>
      <c r="M78" s="2834"/>
      <c r="N78" s="2834"/>
      <c r="O78" s="2834"/>
      <c r="P78" s="2834"/>
      <c r="Q78" s="2834"/>
      <c r="R78" s="2834"/>
      <c r="S78" s="2834"/>
      <c r="T78" s="2834"/>
      <c r="U78" s="151"/>
    </row>
    <row r="79" spans="1:21" ht="15" customHeight="1" x14ac:dyDescent="0.25">
      <c r="A79" s="1739"/>
      <c r="B79" s="1739"/>
      <c r="C79" s="1739"/>
      <c r="D79" s="1739"/>
      <c r="E79" s="1739"/>
      <c r="F79" s="1739"/>
      <c r="G79" s="1741"/>
      <c r="H79" s="1738"/>
      <c r="I79" s="173"/>
      <c r="J79" s="163"/>
      <c r="K79" s="163"/>
      <c r="L79" s="848"/>
      <c r="M79" s="190"/>
      <c r="N79" s="189"/>
      <c r="O79" s="189"/>
      <c r="P79" s="189"/>
      <c r="Q79" s="189"/>
      <c r="R79" s="189"/>
      <c r="S79" s="190"/>
      <c r="T79" s="190"/>
      <c r="U79" s="151"/>
    </row>
    <row r="80" spans="1:21" ht="15" customHeight="1" x14ac:dyDescent="0.25">
      <c r="A80" s="1739"/>
      <c r="B80" s="1739"/>
      <c r="C80" s="1739"/>
      <c r="D80" s="1739"/>
      <c r="E80" s="1739"/>
      <c r="F80" s="1739"/>
      <c r="G80" s="1741"/>
      <c r="H80" s="1738"/>
      <c r="I80" s="1482" t="s">
        <v>1826</v>
      </c>
      <c r="J80" s="1483"/>
      <c r="K80" s="1484"/>
      <c r="L80" s="765">
        <f>L77-L39</f>
        <v>0</v>
      </c>
      <c r="M80" s="765">
        <f>M77-M39</f>
        <v>0</v>
      </c>
      <c r="N80" s="765">
        <f t="shared" ref="N80:S80" si="17">N77-N39</f>
        <v>0</v>
      </c>
      <c r="O80" s="765">
        <f t="shared" si="17"/>
        <v>0</v>
      </c>
      <c r="P80" s="765">
        <f t="shared" si="17"/>
        <v>0</v>
      </c>
      <c r="Q80" s="765">
        <f t="shared" si="17"/>
        <v>0</v>
      </c>
      <c r="R80" s="765">
        <f t="shared" si="17"/>
        <v>0</v>
      </c>
      <c r="S80" s="765">
        <f t="shared" si="17"/>
        <v>0</v>
      </c>
      <c r="T80" s="765">
        <f>T77-T39</f>
        <v>0</v>
      </c>
      <c r="U80" s="151"/>
    </row>
    <row r="81" spans="1:21" ht="15" customHeight="1" x14ac:dyDescent="0.25">
      <c r="A81" s="1739"/>
      <c r="B81" s="1739"/>
      <c r="C81" s="1739"/>
      <c r="D81" s="1739"/>
      <c r="E81" s="1739"/>
      <c r="F81" s="1739"/>
      <c r="G81" s="1741"/>
      <c r="H81" s="1738"/>
      <c r="I81" s="1485" t="s">
        <v>1827</v>
      </c>
      <c r="J81" s="1486"/>
      <c r="K81" s="1487"/>
      <c r="L81" s="1488">
        <f>L80</f>
        <v>0</v>
      </c>
      <c r="M81" s="1488">
        <f>L80+M80</f>
        <v>0</v>
      </c>
      <c r="N81" s="1488">
        <f>L80+M80+N80</f>
        <v>0</v>
      </c>
      <c r="O81" s="1488">
        <f>L80+M80+N80+O80</f>
        <v>0</v>
      </c>
      <c r="P81" s="1488">
        <f>+L80+M80+N80+O80+P80</f>
        <v>0</v>
      </c>
      <c r="Q81" s="1488">
        <f>L80+M80+N80+O80+P80+Q80</f>
        <v>0</v>
      </c>
      <c r="R81" s="1488">
        <f>L80+M80+N80+O80+P80+Q80+R80</f>
        <v>0</v>
      </c>
      <c r="S81" s="1488">
        <f>L80+M80+N80+O80+P80+Q80+R80+S80</f>
        <v>0</v>
      </c>
      <c r="T81" s="1488">
        <f>L80+M80+N80+O80+P80+Q80+R80+S80+T80</f>
        <v>0</v>
      </c>
      <c r="U81" s="151"/>
    </row>
    <row r="82" spans="1:21" ht="15" customHeight="1" thickBot="1" x14ac:dyDescent="0.3">
      <c r="A82" s="1739"/>
      <c r="B82" s="1739"/>
      <c r="C82" s="1739"/>
      <c r="D82" s="1739"/>
      <c r="E82" s="1739"/>
      <c r="F82" s="1739"/>
      <c r="G82" s="1742"/>
      <c r="H82" s="1743"/>
      <c r="I82" s="849"/>
      <c r="J82" s="849"/>
      <c r="K82" s="849"/>
      <c r="L82" s="849"/>
      <c r="M82" s="850"/>
      <c r="N82" s="849"/>
      <c r="O82" s="849"/>
      <c r="P82" s="849"/>
      <c r="Q82" s="849"/>
      <c r="R82" s="849"/>
      <c r="S82" s="849"/>
      <c r="T82" s="849"/>
      <c r="U82" s="231"/>
    </row>
    <row r="83" spans="1:21" ht="15" customHeight="1" x14ac:dyDescent="0.25"/>
    <row r="84" spans="1:21" ht="15" customHeight="1" x14ac:dyDescent="0.25"/>
    <row r="85" spans="1:21" ht="15" customHeight="1" x14ac:dyDescent="0.25"/>
    <row r="86" spans="1:21" ht="15" customHeight="1" x14ac:dyDescent="0.25"/>
  </sheetData>
  <sheetProtection algorithmName="SHA-512" hashValue="y4AZJX8jpn+eEEkLSSrxKBlDvziptdZxBWPjCKU9Dqh9ZAVU60CN+l01n02i/ekSJwR6Yjb30DMhPKsK1xQQjw==" saltValue="GoZtCMyclg4RdYwd9qKGXA==" spinCount="100000" sheet="1" objects="1" scenarios="1" selectLockedCells="1"/>
  <mergeCells count="44">
    <mergeCell ref="L2:R2"/>
    <mergeCell ref="L3:R3"/>
    <mergeCell ref="R39:R40"/>
    <mergeCell ref="S39:S40"/>
    <mergeCell ref="T39:T40"/>
    <mergeCell ref="R8:R10"/>
    <mergeCell ref="S8:S10"/>
    <mergeCell ref="T8:T10"/>
    <mergeCell ref="O39:O40"/>
    <mergeCell ref="P8:P10"/>
    <mergeCell ref="Q8:Q10"/>
    <mergeCell ref="P39:P40"/>
    <mergeCell ref="Q39:Q40"/>
    <mergeCell ref="I8:K10"/>
    <mergeCell ref="L8:L10"/>
    <mergeCell ref="M8:M10"/>
    <mergeCell ref="N8:N10"/>
    <mergeCell ref="O8:O10"/>
    <mergeCell ref="H39:H40"/>
    <mergeCell ref="I39:K40"/>
    <mergeCell ref="L39:L40"/>
    <mergeCell ref="M39:M40"/>
    <mergeCell ref="N39:N40"/>
    <mergeCell ref="I42:K44"/>
    <mergeCell ref="L42:L44"/>
    <mergeCell ref="M42:M44"/>
    <mergeCell ref="N42:N44"/>
    <mergeCell ref="O42:O44"/>
    <mergeCell ref="H77:H78"/>
    <mergeCell ref="I77:K78"/>
    <mergeCell ref="L77:L78"/>
    <mergeCell ref="M77:M78"/>
    <mergeCell ref="N77:N78"/>
    <mergeCell ref="R42:R44"/>
    <mergeCell ref="S42:S44"/>
    <mergeCell ref="T42:T44"/>
    <mergeCell ref="T77:T78"/>
    <mergeCell ref="O77:O78"/>
    <mergeCell ref="P77:P78"/>
    <mergeCell ref="Q77:Q78"/>
    <mergeCell ref="R77:R78"/>
    <mergeCell ref="S77:S78"/>
    <mergeCell ref="P42:P44"/>
    <mergeCell ref="Q42:Q44"/>
  </mergeCells>
  <pageMargins left="0.17" right="0.18" top="1" bottom="0.75" header="0.3" footer="0.3"/>
  <pageSetup paperSize="5" scale="86" fitToHeight="0" orientation="landscape"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pageSetUpPr fitToPage="1"/>
  </sheetPr>
  <dimension ref="A1:Q45"/>
  <sheetViews>
    <sheetView zoomScaleNormal="100" workbookViewId="0">
      <selection activeCell="D7" sqref="D7"/>
    </sheetView>
  </sheetViews>
  <sheetFormatPr defaultRowHeight="14.4" x14ac:dyDescent="0.3"/>
  <cols>
    <col min="1" max="1" width="2.6640625" customWidth="1"/>
    <col min="2" max="2" width="5.6640625" customWidth="1"/>
    <col min="3" max="3" width="50.6640625" customWidth="1"/>
    <col min="4" max="16" width="10.6640625" customWidth="1"/>
    <col min="17" max="17" width="2.6640625" customWidth="1"/>
  </cols>
  <sheetData>
    <row r="1" spans="1:17" ht="15" customHeight="1" x14ac:dyDescent="0.25">
      <c r="A1" s="325"/>
      <c r="B1" s="326"/>
      <c r="C1" s="326"/>
      <c r="D1" s="326"/>
      <c r="E1" s="326"/>
      <c r="F1" s="326"/>
      <c r="G1" s="326"/>
      <c r="H1" s="326"/>
      <c r="I1" s="326"/>
      <c r="J1" s="326"/>
      <c r="K1" s="326"/>
      <c r="L1" s="326"/>
      <c r="M1" s="326"/>
      <c r="N1" s="326"/>
      <c r="O1" s="326"/>
      <c r="P1" s="326"/>
      <c r="Q1" s="327"/>
    </row>
    <row r="2" spans="1:17" ht="30" customHeight="1" x14ac:dyDescent="0.25">
      <c r="A2" s="328"/>
      <c r="B2" s="640"/>
      <c r="C2" s="305"/>
      <c r="D2" s="2193" t="s">
        <v>1842</v>
      </c>
      <c r="E2" s="2193"/>
      <c r="F2" s="2193"/>
      <c r="G2" s="2193"/>
      <c r="H2" s="2193"/>
      <c r="I2" s="2193"/>
      <c r="J2" s="2193"/>
      <c r="K2" s="2193"/>
      <c r="L2" s="641"/>
      <c r="M2" s="329"/>
      <c r="N2" s="329"/>
      <c r="O2" s="329"/>
      <c r="P2" s="329"/>
      <c r="Q2" s="330"/>
    </row>
    <row r="3" spans="1:17" ht="15" customHeight="1" x14ac:dyDescent="0.25">
      <c r="A3" s="328"/>
      <c r="B3" s="331"/>
      <c r="C3" s="329"/>
      <c r="D3" s="2256" t="s">
        <v>1111</v>
      </c>
      <c r="E3" s="2256"/>
      <c r="F3" s="2256"/>
      <c r="G3" s="2256"/>
      <c r="H3" s="2256"/>
      <c r="I3" s="2256"/>
      <c r="J3" s="2256"/>
      <c r="K3" s="2256"/>
      <c r="L3" s="639"/>
      <c r="M3" s="329"/>
      <c r="N3" s="329"/>
      <c r="O3" s="329"/>
      <c r="P3" s="329"/>
      <c r="Q3" s="330"/>
    </row>
    <row r="4" spans="1:17" ht="15" customHeight="1" x14ac:dyDescent="0.25">
      <c r="A4" s="328"/>
      <c r="B4" s="329"/>
      <c r="C4" s="329"/>
      <c r="D4" s="329"/>
      <c r="E4" s="329"/>
      <c r="F4" s="329"/>
      <c r="G4" s="329"/>
      <c r="H4" s="329"/>
      <c r="I4" s="126"/>
      <c r="J4" s="329"/>
      <c r="K4" s="329"/>
      <c r="L4" s="329"/>
      <c r="M4" s="329"/>
      <c r="N4" s="329"/>
      <c r="O4" s="329"/>
      <c r="P4" s="329"/>
      <c r="Q4" s="330"/>
    </row>
    <row r="5" spans="1:17" ht="19.95" customHeight="1" x14ac:dyDescent="0.3">
      <c r="A5" s="328"/>
      <c r="B5" s="2878" t="s">
        <v>52</v>
      </c>
      <c r="C5" s="2878"/>
      <c r="D5" s="2880" t="s">
        <v>1354</v>
      </c>
      <c r="E5" s="2880"/>
      <c r="F5" s="2880"/>
      <c r="G5" s="2880"/>
      <c r="H5" s="2880" t="s">
        <v>70</v>
      </c>
      <c r="I5" s="2880"/>
      <c r="J5" s="2880"/>
      <c r="K5" s="2880"/>
      <c r="L5" s="2880" t="s">
        <v>1355</v>
      </c>
      <c r="M5" s="2880"/>
      <c r="N5" s="2880"/>
      <c r="O5" s="2880"/>
      <c r="P5" s="2876" t="s">
        <v>1356</v>
      </c>
      <c r="Q5" s="330"/>
    </row>
    <row r="6" spans="1:17" ht="19.95" customHeight="1" x14ac:dyDescent="0.3">
      <c r="A6" s="328"/>
      <c r="B6" s="2879"/>
      <c r="C6" s="2878"/>
      <c r="D6" s="1491" t="s">
        <v>561</v>
      </c>
      <c r="E6" s="1491" t="s">
        <v>918</v>
      </c>
      <c r="F6" s="1491" t="s">
        <v>1357</v>
      </c>
      <c r="G6" s="1492" t="s">
        <v>1849</v>
      </c>
      <c r="H6" s="1491" t="s">
        <v>561</v>
      </c>
      <c r="I6" s="1491" t="s">
        <v>918</v>
      </c>
      <c r="J6" s="1491" t="s">
        <v>1357</v>
      </c>
      <c r="K6" s="1492" t="s">
        <v>1849</v>
      </c>
      <c r="L6" s="1491" t="s">
        <v>561</v>
      </c>
      <c r="M6" s="1491" t="s">
        <v>918</v>
      </c>
      <c r="N6" s="1491" t="s">
        <v>1357</v>
      </c>
      <c r="O6" s="1492" t="s">
        <v>1849</v>
      </c>
      <c r="P6" s="2876"/>
      <c r="Q6" s="330"/>
    </row>
    <row r="7" spans="1:17" ht="15" customHeight="1" x14ac:dyDescent="0.25">
      <c r="A7" s="328"/>
      <c r="B7" s="1475" t="s">
        <v>20</v>
      </c>
      <c r="C7" s="332" t="s">
        <v>1843</v>
      </c>
      <c r="D7" s="860"/>
      <c r="E7" s="860"/>
      <c r="F7" s="860"/>
      <c r="G7" s="860"/>
      <c r="H7" s="860"/>
      <c r="I7" s="860"/>
      <c r="J7" s="861"/>
      <c r="K7" s="860"/>
      <c r="L7" s="862">
        <f t="shared" ref="L7:O22" si="0">SUM(H7-D7)</f>
        <v>0</v>
      </c>
      <c r="M7" s="862">
        <f t="shared" si="0"/>
        <v>0</v>
      </c>
      <c r="N7" s="862">
        <f t="shared" si="0"/>
        <v>0</v>
      </c>
      <c r="O7" s="862">
        <f t="shared" si="0"/>
        <v>0</v>
      </c>
      <c r="P7" s="867"/>
      <c r="Q7" s="330"/>
    </row>
    <row r="8" spans="1:17" ht="15" customHeight="1" x14ac:dyDescent="0.25">
      <c r="A8" s="328"/>
      <c r="B8" s="1475" t="s">
        <v>21</v>
      </c>
      <c r="C8" s="333" t="s">
        <v>1358</v>
      </c>
      <c r="D8" s="860"/>
      <c r="E8" s="860"/>
      <c r="F8" s="860"/>
      <c r="G8" s="860"/>
      <c r="H8" s="860"/>
      <c r="I8" s="860"/>
      <c r="J8" s="861"/>
      <c r="K8" s="860"/>
      <c r="L8" s="862">
        <f t="shared" si="0"/>
        <v>0</v>
      </c>
      <c r="M8" s="862">
        <f t="shared" si="0"/>
        <v>0</v>
      </c>
      <c r="N8" s="862">
        <f t="shared" si="0"/>
        <v>0</v>
      </c>
      <c r="O8" s="862">
        <f t="shared" si="0"/>
        <v>0</v>
      </c>
      <c r="P8" s="867"/>
      <c r="Q8" s="330"/>
    </row>
    <row r="9" spans="1:17" ht="15" customHeight="1" x14ac:dyDescent="0.25">
      <c r="A9" s="328"/>
      <c r="B9" s="1475" t="s">
        <v>22</v>
      </c>
      <c r="C9" s="333" t="s">
        <v>1359</v>
      </c>
      <c r="D9" s="860"/>
      <c r="E9" s="860"/>
      <c r="F9" s="860"/>
      <c r="G9" s="860"/>
      <c r="H9" s="860"/>
      <c r="I9" s="860"/>
      <c r="J9" s="861"/>
      <c r="K9" s="860"/>
      <c r="L9" s="862">
        <f t="shared" si="0"/>
        <v>0</v>
      </c>
      <c r="M9" s="862">
        <f t="shared" si="0"/>
        <v>0</v>
      </c>
      <c r="N9" s="862">
        <f t="shared" si="0"/>
        <v>0</v>
      </c>
      <c r="O9" s="862">
        <f t="shared" si="0"/>
        <v>0</v>
      </c>
      <c r="P9" s="867"/>
      <c r="Q9" s="330"/>
    </row>
    <row r="10" spans="1:17" ht="15" customHeight="1" x14ac:dyDescent="0.25">
      <c r="A10" s="328"/>
      <c r="B10" s="1475" t="s">
        <v>23</v>
      </c>
      <c r="C10" s="333" t="s">
        <v>1360</v>
      </c>
      <c r="D10" s="860"/>
      <c r="E10" s="860"/>
      <c r="F10" s="860"/>
      <c r="G10" s="860"/>
      <c r="H10" s="860"/>
      <c r="I10" s="860"/>
      <c r="J10" s="861"/>
      <c r="K10" s="860"/>
      <c r="L10" s="862">
        <f t="shared" si="0"/>
        <v>0</v>
      </c>
      <c r="M10" s="862">
        <f t="shared" si="0"/>
        <v>0</v>
      </c>
      <c r="N10" s="862">
        <f t="shared" si="0"/>
        <v>0</v>
      </c>
      <c r="O10" s="862">
        <f t="shared" si="0"/>
        <v>0</v>
      </c>
      <c r="P10" s="867"/>
      <c r="Q10" s="330"/>
    </row>
    <row r="11" spans="1:17" ht="15" customHeight="1" x14ac:dyDescent="0.25">
      <c r="A11" s="328"/>
      <c r="B11" s="1475" t="s">
        <v>24</v>
      </c>
      <c r="C11" s="332" t="s">
        <v>1844</v>
      </c>
      <c r="D11" s="860"/>
      <c r="E11" s="860"/>
      <c r="F11" s="860"/>
      <c r="G11" s="860"/>
      <c r="H11" s="860"/>
      <c r="I11" s="863"/>
      <c r="J11" s="860"/>
      <c r="K11" s="860"/>
      <c r="L11" s="862">
        <f t="shared" si="0"/>
        <v>0</v>
      </c>
      <c r="M11" s="862">
        <f t="shared" si="0"/>
        <v>0</v>
      </c>
      <c r="N11" s="862">
        <f t="shared" si="0"/>
        <v>0</v>
      </c>
      <c r="O11" s="862">
        <f t="shared" si="0"/>
        <v>0</v>
      </c>
      <c r="P11" s="867"/>
      <c r="Q11" s="330"/>
    </row>
    <row r="12" spans="1:17" ht="15" customHeight="1" x14ac:dyDescent="0.25">
      <c r="A12" s="328"/>
      <c r="B12" s="1475" t="s">
        <v>25</v>
      </c>
      <c r="C12" s="333" t="s">
        <v>1361</v>
      </c>
      <c r="D12" s="864">
        <f>SUM(D13:D15)</f>
        <v>0</v>
      </c>
      <c r="E12" s="864">
        <f t="shared" ref="E12:K12" si="1">SUM(E13:E15)</f>
        <v>0</v>
      </c>
      <c r="F12" s="864">
        <f t="shared" si="1"/>
        <v>0</v>
      </c>
      <c r="G12" s="864">
        <f t="shared" si="1"/>
        <v>0</v>
      </c>
      <c r="H12" s="864">
        <f t="shared" si="1"/>
        <v>0</v>
      </c>
      <c r="I12" s="864">
        <f t="shared" si="1"/>
        <v>0</v>
      </c>
      <c r="J12" s="864">
        <f t="shared" si="1"/>
        <v>0</v>
      </c>
      <c r="K12" s="864">
        <f t="shared" si="1"/>
        <v>0</v>
      </c>
      <c r="L12" s="862">
        <f t="shared" si="0"/>
        <v>0</v>
      </c>
      <c r="M12" s="862">
        <f t="shared" si="0"/>
        <v>0</v>
      </c>
      <c r="N12" s="862">
        <f t="shared" si="0"/>
        <v>0</v>
      </c>
      <c r="O12" s="862">
        <f t="shared" si="0"/>
        <v>0</v>
      </c>
      <c r="P12" s="867"/>
      <c r="Q12" s="330"/>
    </row>
    <row r="13" spans="1:17" ht="15" customHeight="1" x14ac:dyDescent="0.25">
      <c r="A13" s="328"/>
      <c r="B13" s="1298"/>
      <c r="C13" s="334" t="s">
        <v>1847</v>
      </c>
      <c r="D13" s="860"/>
      <c r="E13" s="860"/>
      <c r="F13" s="860"/>
      <c r="G13" s="860"/>
      <c r="H13" s="860"/>
      <c r="I13" s="860"/>
      <c r="J13" s="860"/>
      <c r="K13" s="860"/>
      <c r="L13" s="862">
        <f t="shared" si="0"/>
        <v>0</v>
      </c>
      <c r="M13" s="862">
        <f t="shared" si="0"/>
        <v>0</v>
      </c>
      <c r="N13" s="862">
        <f t="shared" si="0"/>
        <v>0</v>
      </c>
      <c r="O13" s="862">
        <f t="shared" si="0"/>
        <v>0</v>
      </c>
      <c r="P13" s="867"/>
      <c r="Q13" s="330"/>
    </row>
    <row r="14" spans="1:17" ht="15" customHeight="1" x14ac:dyDescent="0.25">
      <c r="A14" s="328"/>
      <c r="B14" s="1298"/>
      <c r="C14" s="334" t="s">
        <v>1846</v>
      </c>
      <c r="D14" s="860"/>
      <c r="E14" s="860"/>
      <c r="F14" s="860"/>
      <c r="G14" s="860"/>
      <c r="H14" s="860"/>
      <c r="I14" s="860"/>
      <c r="J14" s="860"/>
      <c r="K14" s="860"/>
      <c r="L14" s="862">
        <f t="shared" si="0"/>
        <v>0</v>
      </c>
      <c r="M14" s="862">
        <f t="shared" si="0"/>
        <v>0</v>
      </c>
      <c r="N14" s="862">
        <f t="shared" si="0"/>
        <v>0</v>
      </c>
      <c r="O14" s="862">
        <f t="shared" si="0"/>
        <v>0</v>
      </c>
      <c r="P14" s="867"/>
      <c r="Q14" s="330"/>
    </row>
    <row r="15" spans="1:17" ht="15" customHeight="1" x14ac:dyDescent="0.25">
      <c r="A15" s="328"/>
      <c r="B15" s="1298"/>
      <c r="C15" s="334" t="s">
        <v>1845</v>
      </c>
      <c r="D15" s="860"/>
      <c r="E15" s="860"/>
      <c r="F15" s="860"/>
      <c r="G15" s="860"/>
      <c r="H15" s="860"/>
      <c r="I15" s="860"/>
      <c r="J15" s="860"/>
      <c r="K15" s="860"/>
      <c r="L15" s="862">
        <f t="shared" si="0"/>
        <v>0</v>
      </c>
      <c r="M15" s="862">
        <f t="shared" si="0"/>
        <v>0</v>
      </c>
      <c r="N15" s="862">
        <f t="shared" si="0"/>
        <v>0</v>
      </c>
      <c r="O15" s="862">
        <f t="shared" si="0"/>
        <v>0</v>
      </c>
      <c r="P15" s="867"/>
      <c r="Q15" s="330"/>
    </row>
    <row r="16" spans="1:17" ht="15" customHeight="1" x14ac:dyDescent="0.25">
      <c r="A16" s="328"/>
      <c r="B16" s="1475" t="s">
        <v>26</v>
      </c>
      <c r="C16" s="333" t="s">
        <v>1362</v>
      </c>
      <c r="D16" s="864">
        <f>SUM(D17:D20)</f>
        <v>0</v>
      </c>
      <c r="E16" s="864">
        <f t="shared" ref="E16:K16" si="2">SUM(E17:E20)</f>
        <v>0</v>
      </c>
      <c r="F16" s="864">
        <f t="shared" si="2"/>
        <v>0</v>
      </c>
      <c r="G16" s="864">
        <f t="shared" si="2"/>
        <v>0</v>
      </c>
      <c r="H16" s="864">
        <f t="shared" si="2"/>
        <v>0</v>
      </c>
      <c r="I16" s="864">
        <f t="shared" si="2"/>
        <v>0</v>
      </c>
      <c r="J16" s="864">
        <f t="shared" si="2"/>
        <v>0</v>
      </c>
      <c r="K16" s="864">
        <f t="shared" si="2"/>
        <v>0</v>
      </c>
      <c r="L16" s="862">
        <f t="shared" si="0"/>
        <v>0</v>
      </c>
      <c r="M16" s="862">
        <f t="shared" si="0"/>
        <v>0</v>
      </c>
      <c r="N16" s="862">
        <f t="shared" si="0"/>
        <v>0</v>
      </c>
      <c r="O16" s="862">
        <f t="shared" si="0"/>
        <v>0</v>
      </c>
      <c r="P16" s="867"/>
      <c r="Q16" s="330"/>
    </row>
    <row r="17" spans="1:17" ht="15" customHeight="1" x14ac:dyDescent="0.25">
      <c r="A17" s="328"/>
      <c r="B17" s="1298"/>
      <c r="C17" s="334" t="s">
        <v>1363</v>
      </c>
      <c r="D17" s="860"/>
      <c r="E17" s="860"/>
      <c r="F17" s="860"/>
      <c r="G17" s="860"/>
      <c r="H17" s="860"/>
      <c r="I17" s="860"/>
      <c r="J17" s="860"/>
      <c r="K17" s="860"/>
      <c r="L17" s="862">
        <f t="shared" si="0"/>
        <v>0</v>
      </c>
      <c r="M17" s="862">
        <f t="shared" si="0"/>
        <v>0</v>
      </c>
      <c r="N17" s="862">
        <f t="shared" si="0"/>
        <v>0</v>
      </c>
      <c r="O17" s="862">
        <f t="shared" si="0"/>
        <v>0</v>
      </c>
      <c r="P17" s="867"/>
      <c r="Q17" s="330"/>
    </row>
    <row r="18" spans="1:17" ht="15" customHeight="1" x14ac:dyDescent="0.25">
      <c r="A18" s="328"/>
      <c r="B18" s="1298"/>
      <c r="C18" s="334" t="s">
        <v>1364</v>
      </c>
      <c r="D18" s="860"/>
      <c r="E18" s="860"/>
      <c r="F18" s="860"/>
      <c r="G18" s="860"/>
      <c r="H18" s="860"/>
      <c r="I18" s="860"/>
      <c r="J18" s="860"/>
      <c r="K18" s="860"/>
      <c r="L18" s="862">
        <f t="shared" si="0"/>
        <v>0</v>
      </c>
      <c r="M18" s="862">
        <f t="shared" si="0"/>
        <v>0</v>
      </c>
      <c r="N18" s="862">
        <f t="shared" si="0"/>
        <v>0</v>
      </c>
      <c r="O18" s="862">
        <f t="shared" si="0"/>
        <v>0</v>
      </c>
      <c r="P18" s="867"/>
      <c r="Q18" s="330"/>
    </row>
    <row r="19" spans="1:17" ht="15" customHeight="1" x14ac:dyDescent="0.25">
      <c r="A19" s="328"/>
      <c r="B19" s="1298"/>
      <c r="C19" s="334" t="s">
        <v>1365</v>
      </c>
      <c r="D19" s="860"/>
      <c r="E19" s="860"/>
      <c r="F19" s="860"/>
      <c r="G19" s="860"/>
      <c r="H19" s="860"/>
      <c r="I19" s="860"/>
      <c r="J19" s="860"/>
      <c r="K19" s="860"/>
      <c r="L19" s="862">
        <f t="shared" si="0"/>
        <v>0</v>
      </c>
      <c r="M19" s="862">
        <f t="shared" si="0"/>
        <v>0</v>
      </c>
      <c r="N19" s="862">
        <f t="shared" si="0"/>
        <v>0</v>
      </c>
      <c r="O19" s="862">
        <f t="shared" si="0"/>
        <v>0</v>
      </c>
      <c r="P19" s="867"/>
      <c r="Q19" s="330"/>
    </row>
    <row r="20" spans="1:17" ht="15" customHeight="1" x14ac:dyDescent="0.25">
      <c r="A20" s="328"/>
      <c r="B20" s="1298"/>
      <c r="C20" s="334" t="s">
        <v>1366</v>
      </c>
      <c r="D20" s="860"/>
      <c r="E20" s="860"/>
      <c r="F20" s="860"/>
      <c r="G20" s="860"/>
      <c r="H20" s="860"/>
      <c r="I20" s="860"/>
      <c r="J20" s="860"/>
      <c r="K20" s="860"/>
      <c r="L20" s="862">
        <f t="shared" si="0"/>
        <v>0</v>
      </c>
      <c r="M20" s="862">
        <f t="shared" si="0"/>
        <v>0</v>
      </c>
      <c r="N20" s="862">
        <f t="shared" si="0"/>
        <v>0</v>
      </c>
      <c r="O20" s="862">
        <f t="shared" si="0"/>
        <v>0</v>
      </c>
      <c r="P20" s="867"/>
      <c r="Q20" s="330"/>
    </row>
    <row r="21" spans="1:17" ht="15" customHeight="1" x14ac:dyDescent="0.25">
      <c r="A21" s="328"/>
      <c r="B21" s="1475" t="s">
        <v>27</v>
      </c>
      <c r="C21" s="333" t="s">
        <v>1367</v>
      </c>
      <c r="D21" s="864">
        <f>SUM(D22:D25)</f>
        <v>0</v>
      </c>
      <c r="E21" s="864">
        <f t="shared" ref="E21:K21" si="3">SUM(E22:E25)</f>
        <v>0</v>
      </c>
      <c r="F21" s="864">
        <f t="shared" si="3"/>
        <v>0</v>
      </c>
      <c r="G21" s="864">
        <f t="shared" si="3"/>
        <v>0</v>
      </c>
      <c r="H21" s="864">
        <f t="shared" si="3"/>
        <v>0</v>
      </c>
      <c r="I21" s="864">
        <f t="shared" si="3"/>
        <v>0</v>
      </c>
      <c r="J21" s="864">
        <f t="shared" si="3"/>
        <v>0</v>
      </c>
      <c r="K21" s="864">
        <f t="shared" si="3"/>
        <v>0</v>
      </c>
      <c r="L21" s="862">
        <f t="shared" si="0"/>
        <v>0</v>
      </c>
      <c r="M21" s="862">
        <f t="shared" si="0"/>
        <v>0</v>
      </c>
      <c r="N21" s="862">
        <f t="shared" si="0"/>
        <v>0</v>
      </c>
      <c r="O21" s="862">
        <f t="shared" si="0"/>
        <v>0</v>
      </c>
      <c r="P21" s="867"/>
      <c r="Q21" s="330"/>
    </row>
    <row r="22" spans="1:17" ht="15" customHeight="1" x14ac:dyDescent="0.3">
      <c r="A22" s="328"/>
      <c r="B22" s="1298"/>
      <c r="C22" s="334" t="s">
        <v>1368</v>
      </c>
      <c r="D22" s="860"/>
      <c r="E22" s="860"/>
      <c r="F22" s="860"/>
      <c r="G22" s="860"/>
      <c r="H22" s="860"/>
      <c r="I22" s="860"/>
      <c r="J22" s="860"/>
      <c r="K22" s="860"/>
      <c r="L22" s="862">
        <f t="shared" si="0"/>
        <v>0</v>
      </c>
      <c r="M22" s="862">
        <f t="shared" si="0"/>
        <v>0</v>
      </c>
      <c r="N22" s="862">
        <f t="shared" si="0"/>
        <v>0</v>
      </c>
      <c r="O22" s="862">
        <f t="shared" si="0"/>
        <v>0</v>
      </c>
      <c r="P22" s="867"/>
      <c r="Q22" s="330"/>
    </row>
    <row r="23" spans="1:17" ht="15" customHeight="1" x14ac:dyDescent="0.3">
      <c r="A23" s="328"/>
      <c r="B23" s="1298"/>
      <c r="C23" s="334" t="s">
        <v>1369</v>
      </c>
      <c r="D23" s="860"/>
      <c r="E23" s="860"/>
      <c r="F23" s="860"/>
      <c r="G23" s="860"/>
      <c r="H23" s="860"/>
      <c r="I23" s="860"/>
      <c r="J23" s="860"/>
      <c r="K23" s="860"/>
      <c r="L23" s="862">
        <f t="shared" ref="L23:O28" si="4">SUM(H23-D23)</f>
        <v>0</v>
      </c>
      <c r="M23" s="862">
        <f t="shared" si="4"/>
        <v>0</v>
      </c>
      <c r="N23" s="862">
        <f t="shared" si="4"/>
        <v>0</v>
      </c>
      <c r="O23" s="862">
        <f t="shared" si="4"/>
        <v>0</v>
      </c>
      <c r="P23" s="867"/>
      <c r="Q23" s="330"/>
    </row>
    <row r="24" spans="1:17" ht="15" customHeight="1" x14ac:dyDescent="0.3">
      <c r="A24" s="328"/>
      <c r="B24" s="1298"/>
      <c r="C24" s="334" t="s">
        <v>1370</v>
      </c>
      <c r="D24" s="860"/>
      <c r="E24" s="860"/>
      <c r="F24" s="860"/>
      <c r="G24" s="860"/>
      <c r="H24" s="860"/>
      <c r="I24" s="860"/>
      <c r="J24" s="860"/>
      <c r="K24" s="860"/>
      <c r="L24" s="862">
        <f t="shared" si="4"/>
        <v>0</v>
      </c>
      <c r="M24" s="862">
        <f t="shared" si="4"/>
        <v>0</v>
      </c>
      <c r="N24" s="862">
        <f t="shared" si="4"/>
        <v>0</v>
      </c>
      <c r="O24" s="862">
        <f t="shared" si="4"/>
        <v>0</v>
      </c>
      <c r="P24" s="867"/>
      <c r="Q24" s="330"/>
    </row>
    <row r="25" spans="1:17" ht="15" customHeight="1" x14ac:dyDescent="0.3">
      <c r="A25" s="328"/>
      <c r="B25" s="1298"/>
      <c r="C25" s="334" t="s">
        <v>1371</v>
      </c>
      <c r="D25" s="860"/>
      <c r="E25" s="860"/>
      <c r="F25" s="860"/>
      <c r="G25" s="860"/>
      <c r="H25" s="860"/>
      <c r="I25" s="860"/>
      <c r="J25" s="860"/>
      <c r="K25" s="860"/>
      <c r="L25" s="862">
        <f t="shared" si="4"/>
        <v>0</v>
      </c>
      <c r="M25" s="862">
        <f t="shared" si="4"/>
        <v>0</v>
      </c>
      <c r="N25" s="862">
        <f t="shared" si="4"/>
        <v>0</v>
      </c>
      <c r="O25" s="862">
        <f t="shared" si="4"/>
        <v>0</v>
      </c>
      <c r="P25" s="867"/>
      <c r="Q25" s="330"/>
    </row>
    <row r="26" spans="1:17" ht="15" customHeight="1" x14ac:dyDescent="0.3">
      <c r="A26" s="328"/>
      <c r="B26" s="1475" t="s">
        <v>28</v>
      </c>
      <c r="C26" s="333" t="s">
        <v>1372</v>
      </c>
      <c r="D26" s="860"/>
      <c r="E26" s="860"/>
      <c r="F26" s="860"/>
      <c r="G26" s="860"/>
      <c r="H26" s="860"/>
      <c r="I26" s="860"/>
      <c r="J26" s="860"/>
      <c r="K26" s="860"/>
      <c r="L26" s="862">
        <f t="shared" si="4"/>
        <v>0</v>
      </c>
      <c r="M26" s="862">
        <f t="shared" si="4"/>
        <v>0</v>
      </c>
      <c r="N26" s="862">
        <f t="shared" si="4"/>
        <v>0</v>
      </c>
      <c r="O26" s="862">
        <f t="shared" si="4"/>
        <v>0</v>
      </c>
      <c r="P26" s="867"/>
      <c r="Q26" s="330"/>
    </row>
    <row r="27" spans="1:17" ht="15" customHeight="1" x14ac:dyDescent="0.3">
      <c r="A27" s="328"/>
      <c r="B27" s="1475" t="s">
        <v>29</v>
      </c>
      <c r="C27" s="333" t="s">
        <v>1373</v>
      </c>
      <c r="D27" s="860"/>
      <c r="E27" s="860"/>
      <c r="F27" s="860"/>
      <c r="G27" s="860"/>
      <c r="H27" s="860"/>
      <c r="I27" s="860"/>
      <c r="J27" s="860"/>
      <c r="K27" s="860"/>
      <c r="L27" s="862">
        <f t="shared" si="4"/>
        <v>0</v>
      </c>
      <c r="M27" s="862">
        <f t="shared" si="4"/>
        <v>0</v>
      </c>
      <c r="N27" s="862">
        <f t="shared" si="4"/>
        <v>0</v>
      </c>
      <c r="O27" s="862">
        <f t="shared" si="4"/>
        <v>0</v>
      </c>
      <c r="P27" s="867"/>
      <c r="Q27" s="330"/>
    </row>
    <row r="28" spans="1:17" ht="15" customHeight="1" x14ac:dyDescent="0.3">
      <c r="A28" s="328"/>
      <c r="B28" s="1475" t="s">
        <v>58</v>
      </c>
      <c r="C28" s="333" t="s">
        <v>79</v>
      </c>
      <c r="D28" s="860"/>
      <c r="E28" s="860"/>
      <c r="F28" s="860"/>
      <c r="G28" s="860"/>
      <c r="H28" s="860"/>
      <c r="I28" s="860"/>
      <c r="J28" s="860"/>
      <c r="K28" s="860"/>
      <c r="L28" s="862">
        <f t="shared" si="4"/>
        <v>0</v>
      </c>
      <c r="M28" s="862">
        <f t="shared" si="4"/>
        <v>0</v>
      </c>
      <c r="N28" s="862">
        <f t="shared" si="4"/>
        <v>0</v>
      </c>
      <c r="O28" s="862">
        <f t="shared" si="4"/>
        <v>0</v>
      </c>
      <c r="P28" s="867"/>
      <c r="Q28" s="330"/>
    </row>
    <row r="29" spans="1:17" ht="19.95" customHeight="1" x14ac:dyDescent="0.3">
      <c r="A29" s="328"/>
      <c r="B29" s="1493" t="s">
        <v>59</v>
      </c>
      <c r="C29" s="859" t="s">
        <v>1848</v>
      </c>
      <c r="D29" s="865">
        <f t="shared" ref="D29:K29" si="5">SUM(D7:D12,D16,D21,D26:D28)</f>
        <v>0</v>
      </c>
      <c r="E29" s="865">
        <f t="shared" si="5"/>
        <v>0</v>
      </c>
      <c r="F29" s="865">
        <f t="shared" si="5"/>
        <v>0</v>
      </c>
      <c r="G29" s="865">
        <f t="shared" si="5"/>
        <v>0</v>
      </c>
      <c r="H29" s="865">
        <f t="shared" si="5"/>
        <v>0</v>
      </c>
      <c r="I29" s="865">
        <f t="shared" si="5"/>
        <v>0</v>
      </c>
      <c r="J29" s="865">
        <f t="shared" si="5"/>
        <v>0</v>
      </c>
      <c r="K29" s="865">
        <f t="shared" si="5"/>
        <v>0</v>
      </c>
      <c r="L29" s="865">
        <f>SUM(H29-D29)</f>
        <v>0</v>
      </c>
      <c r="M29" s="865">
        <f>SUM(I29-E29)</f>
        <v>0</v>
      </c>
      <c r="N29" s="865">
        <f>SUM(J29-F29)</f>
        <v>0</v>
      </c>
      <c r="O29" s="865">
        <f>SUM(K29-G29)</f>
        <v>0</v>
      </c>
      <c r="P29" s="868">
        <f>SUM(P7:P12,P16,P21,P26:P28)</f>
        <v>0</v>
      </c>
      <c r="Q29" s="330"/>
    </row>
    <row r="30" spans="1:17" ht="15" customHeight="1" x14ac:dyDescent="0.3">
      <c r="A30" s="328"/>
      <c r="B30" s="329"/>
      <c r="C30" s="329"/>
      <c r="D30" s="329"/>
      <c r="E30" s="329"/>
      <c r="F30" s="329"/>
      <c r="G30" s="329"/>
      <c r="H30" s="329"/>
      <c r="I30" s="329"/>
      <c r="J30" s="329"/>
      <c r="K30" s="329"/>
      <c r="L30" s="329"/>
      <c r="M30" s="329"/>
      <c r="N30" s="329"/>
      <c r="O30" s="329"/>
      <c r="P30" s="329"/>
      <c r="Q30" s="330"/>
    </row>
    <row r="31" spans="1:17" ht="15" hidden="1" customHeight="1" x14ac:dyDescent="0.25">
      <c r="A31" s="328"/>
      <c r="B31" s="329"/>
      <c r="C31" s="329"/>
      <c r="D31" s="329"/>
      <c r="E31" s="329"/>
      <c r="F31" s="329"/>
      <c r="G31" s="329"/>
      <c r="H31" s="329"/>
      <c r="I31" s="329"/>
      <c r="J31" s="329"/>
      <c r="K31" s="329"/>
      <c r="L31" s="329"/>
      <c r="M31" s="329"/>
      <c r="N31" s="329"/>
      <c r="O31" s="329"/>
      <c r="P31" s="329"/>
      <c r="Q31" s="330"/>
    </row>
    <row r="32" spans="1:17" ht="15" customHeight="1" x14ac:dyDescent="0.3">
      <c r="A32" s="328"/>
      <c r="B32" s="2877" t="s">
        <v>2070</v>
      </c>
      <c r="C32" s="2877"/>
      <c r="D32" s="2877"/>
      <c r="E32" s="2877"/>
      <c r="F32" s="2877"/>
      <c r="G32" s="2877"/>
      <c r="H32" s="2877"/>
      <c r="I32" s="2877"/>
      <c r="J32" s="2877"/>
      <c r="K32" s="2877"/>
      <c r="L32" s="2877"/>
      <c r="M32" s="2877"/>
      <c r="N32" s="2877"/>
      <c r="O32" s="2877"/>
      <c r="P32" s="329"/>
      <c r="Q32" s="330"/>
    </row>
    <row r="33" spans="1:17" ht="15" customHeight="1" x14ac:dyDescent="0.3">
      <c r="A33" s="328"/>
      <c r="B33" s="329"/>
      <c r="C33" s="329"/>
      <c r="D33" s="329"/>
      <c r="E33" s="329"/>
      <c r="F33" s="329"/>
      <c r="G33" s="329"/>
      <c r="H33" s="329"/>
      <c r="I33" s="329"/>
      <c r="J33" s="329"/>
      <c r="K33" s="329"/>
      <c r="L33" s="329"/>
      <c r="M33" s="329"/>
      <c r="N33" s="329"/>
      <c r="O33" s="329"/>
      <c r="P33" s="329"/>
      <c r="Q33" s="330"/>
    </row>
    <row r="34" spans="1:17" ht="15" customHeight="1" x14ac:dyDescent="0.3">
      <c r="A34" s="328"/>
      <c r="B34" s="329"/>
      <c r="C34" s="1494" t="s">
        <v>1374</v>
      </c>
      <c r="D34" s="329"/>
      <c r="E34" s="329"/>
      <c r="F34" s="329"/>
      <c r="G34" s="329"/>
      <c r="H34" s="329"/>
      <c r="I34" s="329"/>
      <c r="J34" s="329"/>
      <c r="K34" s="329"/>
      <c r="L34" s="329"/>
      <c r="M34" s="329"/>
      <c r="N34" s="329"/>
      <c r="O34" s="329"/>
      <c r="P34" s="329"/>
      <c r="Q34" s="330"/>
    </row>
    <row r="35" spans="1:17" ht="15" customHeight="1" x14ac:dyDescent="0.3">
      <c r="A35" s="328"/>
      <c r="B35" s="329"/>
      <c r="C35" s="866"/>
      <c r="D35" s="329"/>
      <c r="E35" s="329"/>
      <c r="F35" s="329"/>
      <c r="G35" s="329"/>
      <c r="H35" s="329"/>
      <c r="I35" s="329"/>
      <c r="J35" s="329"/>
      <c r="K35" s="329"/>
      <c r="L35" s="329"/>
      <c r="M35" s="329"/>
      <c r="N35" s="329"/>
      <c r="O35" s="329"/>
      <c r="P35" s="329"/>
      <c r="Q35" s="330"/>
    </row>
    <row r="36" spans="1:17" ht="15" customHeight="1" x14ac:dyDescent="0.3">
      <c r="A36" s="328"/>
      <c r="B36" s="329"/>
      <c r="C36" s="866"/>
      <c r="D36" s="329"/>
      <c r="E36" s="329"/>
      <c r="F36" s="329"/>
      <c r="G36" s="329"/>
      <c r="H36" s="329"/>
      <c r="I36" s="329"/>
      <c r="J36" s="329"/>
      <c r="K36" s="329"/>
      <c r="L36" s="329"/>
      <c r="M36" s="329"/>
      <c r="N36" s="329"/>
      <c r="O36" s="329"/>
      <c r="P36" s="329"/>
      <c r="Q36" s="330"/>
    </row>
    <row r="37" spans="1:17" ht="15" customHeight="1" x14ac:dyDescent="0.3">
      <c r="A37" s="328"/>
      <c r="B37" s="329"/>
      <c r="C37" s="866"/>
      <c r="D37" s="329"/>
      <c r="E37" s="329"/>
      <c r="F37" s="329"/>
      <c r="G37" s="329"/>
      <c r="H37" s="329"/>
      <c r="I37" s="329"/>
      <c r="J37" s="329"/>
      <c r="K37" s="329"/>
      <c r="L37" s="329"/>
      <c r="M37" s="329"/>
      <c r="N37" s="329"/>
      <c r="O37" s="329"/>
      <c r="P37" s="329"/>
      <c r="Q37" s="330"/>
    </row>
    <row r="38" spans="1:17" ht="15" customHeight="1" x14ac:dyDescent="0.3">
      <c r="A38" s="328"/>
      <c r="B38" s="329"/>
      <c r="C38" s="866"/>
      <c r="D38" s="329"/>
      <c r="E38" s="329"/>
      <c r="F38" s="329"/>
      <c r="G38" s="329"/>
      <c r="H38" s="329"/>
      <c r="I38" s="329"/>
      <c r="J38" s="329"/>
      <c r="K38" s="329"/>
      <c r="L38" s="329"/>
      <c r="M38" s="329"/>
      <c r="N38" s="329"/>
      <c r="O38" s="329"/>
      <c r="P38" s="329"/>
      <c r="Q38" s="330"/>
    </row>
    <row r="39" spans="1:17" ht="15" customHeight="1" x14ac:dyDescent="0.3">
      <c r="A39" s="328"/>
      <c r="B39" s="329"/>
      <c r="C39" s="866"/>
      <c r="D39" s="329"/>
      <c r="E39" s="329"/>
      <c r="F39" s="329"/>
      <c r="G39" s="329"/>
      <c r="H39" s="329"/>
      <c r="I39" s="329"/>
      <c r="J39" s="329"/>
      <c r="K39" s="329"/>
      <c r="L39" s="329"/>
      <c r="M39" s="329"/>
      <c r="N39" s="329"/>
      <c r="O39" s="329"/>
      <c r="P39" s="329"/>
      <c r="Q39" s="330"/>
    </row>
    <row r="40" spans="1:17" ht="15" customHeight="1" x14ac:dyDescent="0.3">
      <c r="A40" s="328"/>
      <c r="B40" s="329"/>
      <c r="C40" s="866"/>
      <c r="D40" s="329"/>
      <c r="E40" s="329"/>
      <c r="F40" s="329"/>
      <c r="G40" s="329"/>
      <c r="H40" s="329"/>
      <c r="I40" s="329"/>
      <c r="J40" s="329"/>
      <c r="K40" s="329"/>
      <c r="L40" s="329"/>
      <c r="M40" s="329"/>
      <c r="N40" s="329"/>
      <c r="O40" s="329"/>
      <c r="P40" s="329"/>
      <c r="Q40" s="330"/>
    </row>
    <row r="41" spans="1:17" ht="15" customHeight="1" x14ac:dyDescent="0.3">
      <c r="A41" s="328"/>
      <c r="B41" s="329"/>
      <c r="C41" s="866"/>
      <c r="D41" s="329"/>
      <c r="E41" s="329"/>
      <c r="F41" s="329"/>
      <c r="G41" s="329"/>
      <c r="H41" s="329"/>
      <c r="I41" s="329"/>
      <c r="J41" s="329"/>
      <c r="K41" s="329"/>
      <c r="L41" s="329"/>
      <c r="M41" s="329"/>
      <c r="N41" s="329"/>
      <c r="O41" s="329"/>
      <c r="P41" s="329"/>
      <c r="Q41" s="330"/>
    </row>
    <row r="42" spans="1:17" ht="15" customHeight="1" x14ac:dyDescent="0.3">
      <c r="A42" s="328"/>
      <c r="B42" s="329"/>
      <c r="C42" s="866"/>
      <c r="D42" s="329"/>
      <c r="E42" s="329"/>
      <c r="F42" s="329"/>
      <c r="G42" s="329"/>
      <c r="H42" s="329"/>
      <c r="I42" s="329"/>
      <c r="J42" s="329"/>
      <c r="K42" s="329"/>
      <c r="L42" s="329"/>
      <c r="M42" s="329"/>
      <c r="N42" s="329"/>
      <c r="O42" s="329"/>
      <c r="P42" s="329"/>
      <c r="Q42" s="330"/>
    </row>
    <row r="43" spans="1:17" ht="15" customHeight="1" thickBot="1" x14ac:dyDescent="0.35">
      <c r="A43" s="335"/>
      <c r="B43" s="336"/>
      <c r="C43" s="336"/>
      <c r="D43" s="336"/>
      <c r="E43" s="336"/>
      <c r="F43" s="336"/>
      <c r="G43" s="336"/>
      <c r="H43" s="336"/>
      <c r="I43" s="336"/>
      <c r="J43" s="336"/>
      <c r="K43" s="336"/>
      <c r="L43" s="336"/>
      <c r="M43" s="336"/>
      <c r="N43" s="336"/>
      <c r="O43" s="336"/>
      <c r="P43" s="336"/>
      <c r="Q43" s="337"/>
    </row>
    <row r="44" spans="1:17" ht="15" customHeight="1" x14ac:dyDescent="0.3"/>
    <row r="45" spans="1:17" ht="15" customHeight="1" x14ac:dyDescent="0.3"/>
  </sheetData>
  <sheetProtection algorithmName="SHA-512" hashValue="Rix+9oNbZ+H07fcqFJBD0h31gPIqyR+IzjwtLFJsSqnYVBdlR5jclYfS5gR4jdcCSl7HPd/O5XG1LuJYta5Inw==" saltValue="7AE6+gSIo1NFTVXTfwvhSw==" spinCount="100000" sheet="1" objects="1" scenarios="1" selectLockedCells="1"/>
  <mergeCells count="8">
    <mergeCell ref="D2:K2"/>
    <mergeCell ref="D3:K3"/>
    <mergeCell ref="P5:P6"/>
    <mergeCell ref="B32:O32"/>
    <mergeCell ref="B5:C6"/>
    <mergeCell ref="D5:G5"/>
    <mergeCell ref="H5:K5"/>
    <mergeCell ref="L5:O5"/>
  </mergeCells>
  <pageMargins left="0.7" right="0.7" top="0.5" bottom="0.5" header="0.3" footer="0.3"/>
  <pageSetup paperSize="5" scale="80" fitToHeight="0" orientation="landscape"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Currency!$B$4:$B$18</xm:f>
          </x14:formula1>
          <xm:sqref>C35:C42</xm:sqref>
        </x14:dataValidation>
      </x14:dataValidations>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K31"/>
  <sheetViews>
    <sheetView workbookViewId="0">
      <selection activeCell="H5" sqref="H5"/>
    </sheetView>
  </sheetViews>
  <sheetFormatPr defaultColWidth="9.33203125" defaultRowHeight="12.6" x14ac:dyDescent="0.25"/>
  <cols>
    <col min="1" max="1" width="2.6640625" style="1" customWidth="1"/>
    <col min="2" max="2" width="4.6640625" style="1" customWidth="1"/>
    <col min="3" max="7" width="10.6640625" style="1" customWidth="1"/>
    <col min="8" max="8" width="15.6640625" style="1" customWidth="1"/>
    <col min="9" max="10" width="20.6640625" style="1" customWidth="1"/>
    <col min="11" max="11" width="2.6640625" style="1" customWidth="1"/>
    <col min="12" max="12" width="6.6640625" style="1" customWidth="1"/>
    <col min="13" max="16" width="9.6640625" style="1" customWidth="1"/>
    <col min="17" max="17" width="9.5546875" style="1" customWidth="1"/>
    <col min="18" max="18" width="14.6640625" style="1" customWidth="1"/>
    <col min="19" max="16384" width="9.33203125" style="1"/>
  </cols>
  <sheetData>
    <row r="1" spans="1:11" ht="15" customHeight="1" x14ac:dyDescent="0.2">
      <c r="A1" s="1648"/>
      <c r="B1" s="1649"/>
      <c r="C1" s="1649"/>
      <c r="D1" s="1649"/>
      <c r="E1" s="1649"/>
      <c r="F1" s="1649"/>
      <c r="G1" s="1649"/>
      <c r="H1" s="853"/>
      <c r="I1" s="853"/>
      <c r="J1" s="853"/>
      <c r="K1" s="854"/>
    </row>
    <row r="2" spans="1:11" ht="15" customHeight="1" x14ac:dyDescent="0.2">
      <c r="A2" s="1650"/>
      <c r="B2" s="1627"/>
      <c r="C2" s="1628"/>
      <c r="D2" s="1628"/>
      <c r="E2" s="1628"/>
      <c r="F2" s="1628"/>
      <c r="G2" s="1628"/>
      <c r="H2" s="1628"/>
      <c r="I2" s="1628"/>
      <c r="J2" s="1629"/>
      <c r="K2" s="855"/>
    </row>
    <row r="3" spans="1:11" ht="15" customHeight="1" x14ac:dyDescent="0.2">
      <c r="A3" s="1650"/>
      <c r="B3" s="1630"/>
      <c r="C3" s="1631"/>
      <c r="D3" s="1631"/>
      <c r="E3" s="1631"/>
      <c r="F3" s="1631"/>
      <c r="G3" s="1631"/>
      <c r="H3" s="1631"/>
      <c r="I3" s="1631"/>
      <c r="J3" s="1632"/>
      <c r="K3" s="855"/>
    </row>
    <row r="4" spans="1:11" ht="30" customHeight="1" x14ac:dyDescent="0.2">
      <c r="A4" s="1650"/>
      <c r="B4" s="1242"/>
      <c r="C4" s="1633"/>
      <c r="D4" s="1634"/>
      <c r="E4" s="1634"/>
      <c r="F4" s="1634"/>
      <c r="G4" s="1635"/>
      <c r="H4" s="1636" t="s">
        <v>2224</v>
      </c>
      <c r="I4" s="1637"/>
      <c r="J4" s="1638"/>
      <c r="K4" s="856"/>
    </row>
    <row r="5" spans="1:11" ht="15" customHeight="1" x14ac:dyDescent="0.2">
      <c r="A5" s="1650"/>
      <c r="B5" s="1242" t="s">
        <v>0</v>
      </c>
      <c r="C5" s="2883" t="s">
        <v>1838</v>
      </c>
      <c r="D5" s="2883"/>
      <c r="E5" s="2883"/>
      <c r="F5" s="2883"/>
      <c r="G5" s="2883"/>
      <c r="H5" s="730">
        <v>0</v>
      </c>
      <c r="I5" s="1639"/>
      <c r="J5" s="1640"/>
      <c r="K5" s="1641"/>
    </row>
    <row r="6" spans="1:11" ht="15" customHeight="1" x14ac:dyDescent="0.2">
      <c r="A6" s="1650"/>
      <c r="B6" s="1242" t="s">
        <v>1</v>
      </c>
      <c r="C6" s="2883" t="s">
        <v>1839</v>
      </c>
      <c r="D6" s="2883"/>
      <c r="E6" s="2883"/>
      <c r="F6" s="2883"/>
      <c r="G6" s="2883"/>
      <c r="H6" s="857">
        <v>0</v>
      </c>
      <c r="I6" s="1642"/>
      <c r="J6" s="1643"/>
      <c r="K6" s="1644"/>
    </row>
    <row r="7" spans="1:11" ht="15" customHeight="1" x14ac:dyDescent="0.2">
      <c r="A7" s="1650"/>
      <c r="B7" s="1242" t="s">
        <v>2</v>
      </c>
      <c r="C7" s="2883" t="s">
        <v>3</v>
      </c>
      <c r="D7" s="2883"/>
      <c r="E7" s="2883"/>
      <c r="F7" s="2883"/>
      <c r="G7" s="2883"/>
      <c r="H7" s="858" t="str">
        <f>IF(ISERROR(H5/H6)," ",H5/H6)</f>
        <v xml:space="preserve"> </v>
      </c>
      <c r="I7" s="1645"/>
      <c r="J7" s="1646"/>
      <c r="K7" s="1647"/>
    </row>
    <row r="8" spans="1:11" ht="15" customHeight="1" x14ac:dyDescent="0.2">
      <c r="A8" s="1650"/>
      <c r="B8" s="1630"/>
      <c r="C8" s="1651"/>
      <c r="D8" s="1651"/>
      <c r="E8" s="1651"/>
      <c r="F8" s="1652"/>
      <c r="G8" s="1652"/>
      <c r="H8" s="1653"/>
      <c r="I8" s="1653"/>
      <c r="J8" s="1646"/>
      <c r="K8" s="1647"/>
    </row>
    <row r="9" spans="1:11" ht="15" hidden="1" customHeight="1" x14ac:dyDescent="0.2">
      <c r="A9" s="1650"/>
      <c r="B9" s="1630"/>
      <c r="C9" s="1654"/>
      <c r="D9" s="1654"/>
      <c r="E9" s="1654"/>
      <c r="F9" s="1655"/>
      <c r="G9" s="1655"/>
      <c r="H9" s="1655"/>
      <c r="I9" s="1655"/>
      <c r="J9" s="1656"/>
      <c r="K9" s="1647"/>
    </row>
    <row r="10" spans="1:11" ht="15" hidden="1" customHeight="1" x14ac:dyDescent="0.2">
      <c r="A10" s="1650"/>
      <c r="B10" s="1242"/>
      <c r="C10" s="1657"/>
      <c r="D10" s="1657"/>
      <c r="E10" s="1657"/>
      <c r="F10" s="1657"/>
      <c r="G10" s="1657"/>
      <c r="H10" s="1657"/>
      <c r="I10" s="1657"/>
      <c r="J10" s="1658"/>
      <c r="K10" s="1659"/>
    </row>
    <row r="11" spans="1:11" ht="15" hidden="1" customHeight="1" x14ac:dyDescent="0.2">
      <c r="A11" s="1650"/>
      <c r="B11" s="1630"/>
      <c r="C11" s="1657"/>
      <c r="D11" s="1657"/>
      <c r="E11" s="1657"/>
      <c r="F11" s="1657"/>
      <c r="G11" s="1657"/>
      <c r="H11" s="1657"/>
      <c r="I11" s="1657"/>
      <c r="J11" s="1658"/>
      <c r="K11" s="1659"/>
    </row>
    <row r="12" spans="1:11" ht="15" hidden="1" customHeight="1" x14ac:dyDescent="0.2">
      <c r="A12" s="1650"/>
      <c r="B12" s="1242"/>
      <c r="C12" s="1660"/>
      <c r="D12" s="1661"/>
      <c r="E12" s="1661"/>
      <c r="F12" s="1662"/>
      <c r="G12" s="1662"/>
      <c r="H12" s="1663"/>
      <c r="I12" s="1662"/>
      <c r="J12" s="1656"/>
      <c r="K12" s="1647"/>
    </row>
    <row r="13" spans="1:11" ht="30" customHeight="1" x14ac:dyDescent="0.2">
      <c r="A13" s="1650"/>
      <c r="B13" s="1664"/>
      <c r="C13" s="2884" t="s">
        <v>1840</v>
      </c>
      <c r="D13" s="2884"/>
      <c r="E13" s="2884"/>
      <c r="F13" s="2884"/>
      <c r="G13" s="2884"/>
      <c r="H13" s="1665"/>
      <c r="I13" s="1665"/>
      <c r="J13" s="1666"/>
      <c r="K13" s="1647"/>
    </row>
    <row r="14" spans="1:11" ht="15" customHeight="1" x14ac:dyDescent="0.2">
      <c r="A14" s="1650"/>
      <c r="B14" s="1667"/>
      <c r="C14" s="1668"/>
      <c r="D14" s="1668"/>
      <c r="E14" s="1668"/>
      <c r="F14" s="1653"/>
      <c r="G14" s="1653"/>
      <c r="H14" s="1653"/>
      <c r="I14" s="1653"/>
      <c r="J14" s="1646"/>
      <c r="K14" s="1647"/>
    </row>
    <row r="15" spans="1:11" ht="15" customHeight="1" x14ac:dyDescent="0.2">
      <c r="A15" s="1650"/>
      <c r="B15" s="1669" t="s">
        <v>4</v>
      </c>
      <c r="C15" s="2881" t="str">
        <f>IF(OR(H5&gt;=100000,H7&gt;=5%),"You need to continue on, to fill out the remaining market risk sheets.","Thank you for filling out this form, there is no need to fill out the remaining market risk sheets.")</f>
        <v>You need to continue on, to fill out the remaining market risk sheets.</v>
      </c>
      <c r="D15" s="2881"/>
      <c r="E15" s="2881"/>
      <c r="F15" s="2881"/>
      <c r="G15" s="2881"/>
      <c r="H15" s="2881"/>
      <c r="I15" s="2881"/>
      <c r="J15" s="2882"/>
      <c r="K15" s="1670"/>
    </row>
    <row r="16" spans="1:11" ht="15" customHeight="1" x14ac:dyDescent="0.2">
      <c r="A16" s="1650"/>
      <c r="B16" s="1669"/>
      <c r="C16" s="1639"/>
      <c r="D16" s="1639"/>
      <c r="E16" s="1668"/>
      <c r="F16" s="1653"/>
      <c r="G16" s="1653"/>
      <c r="H16" s="1653"/>
      <c r="I16" s="1645"/>
      <c r="J16" s="1646"/>
      <c r="K16" s="1647"/>
    </row>
    <row r="17" spans="1:11" ht="15" hidden="1" customHeight="1" x14ac:dyDescent="0.2">
      <c r="A17" s="1650"/>
      <c r="B17" s="1669"/>
      <c r="C17" s="1660"/>
      <c r="D17" s="1660"/>
      <c r="E17" s="1671"/>
      <c r="F17" s="1655"/>
      <c r="G17" s="1655"/>
      <c r="H17" s="1655"/>
      <c r="I17" s="1655"/>
      <c r="J17" s="1656"/>
      <c r="K17" s="1647"/>
    </row>
    <row r="18" spans="1:11" ht="30" customHeight="1" x14ac:dyDescent="0.2">
      <c r="A18" s="1650"/>
      <c r="B18" s="1672"/>
      <c r="C18" s="2884" t="s">
        <v>1841</v>
      </c>
      <c r="D18" s="2884"/>
      <c r="E18" s="2884"/>
      <c r="F18" s="2884"/>
      <c r="G18" s="2884"/>
      <c r="H18" s="1665"/>
      <c r="I18" s="1673"/>
      <c r="J18" s="1666"/>
      <c r="K18" s="1647"/>
    </row>
    <row r="19" spans="1:11" ht="15" customHeight="1" x14ac:dyDescent="0.2">
      <c r="A19" s="1650"/>
      <c r="B19" s="1667"/>
      <c r="C19" s="1668"/>
      <c r="D19" s="1668"/>
      <c r="E19" s="1668"/>
      <c r="F19" s="1653"/>
      <c r="G19" s="1653"/>
      <c r="H19" s="1653"/>
      <c r="I19" s="1653"/>
      <c r="J19" s="1646"/>
      <c r="K19" s="1647"/>
    </row>
    <row r="20" spans="1:11" ht="15" customHeight="1" x14ac:dyDescent="0.2">
      <c r="A20" s="1650"/>
      <c r="B20" s="1674" t="s">
        <v>5</v>
      </c>
      <c r="C20" s="2881" t="str">
        <f>IF(H5 =" "," ",IF(H5&gt;=25000,"If you are a joint licensee you need to continue on, to fill out the remaining market risk sheets.","Thank you for filling out this form, there is no need to fill out the remaining market risk sheets."))</f>
        <v>Thank you for filling out this form, there is no need to fill out the remaining market risk sheets.</v>
      </c>
      <c r="D20" s="2881"/>
      <c r="E20" s="2881"/>
      <c r="F20" s="2881"/>
      <c r="G20" s="2881"/>
      <c r="H20" s="2881"/>
      <c r="I20" s="2881"/>
      <c r="J20" s="2882"/>
      <c r="K20" s="1670"/>
    </row>
    <row r="21" spans="1:11" ht="15" customHeight="1" x14ac:dyDescent="0.2">
      <c r="A21" s="1650"/>
      <c r="B21" s="1675"/>
      <c r="C21" s="1676"/>
      <c r="D21" s="1676"/>
      <c r="E21" s="1676"/>
      <c r="F21" s="1677"/>
      <c r="G21" s="1677"/>
      <c r="H21" s="1677"/>
      <c r="I21" s="1677"/>
      <c r="J21" s="1678"/>
      <c r="K21" s="1647"/>
    </row>
    <row r="22" spans="1:11" ht="15" customHeight="1" thickBot="1" x14ac:dyDescent="0.3">
      <c r="A22" s="1679"/>
      <c r="B22" s="1680"/>
      <c r="C22" s="1681"/>
      <c r="D22" s="1681"/>
      <c r="E22" s="1681"/>
      <c r="F22" s="1682"/>
      <c r="G22" s="1682"/>
      <c r="H22" s="1682"/>
      <c r="I22" s="1682"/>
      <c r="J22" s="1683"/>
      <c r="K22" s="1684"/>
    </row>
    <row r="23" spans="1:11" ht="15" customHeight="1" x14ac:dyDescent="0.2"/>
    <row r="24" spans="1:11" ht="15" customHeight="1" x14ac:dyDescent="0.2"/>
    <row r="25" spans="1:11" ht="15" customHeight="1" x14ac:dyDescent="0.2"/>
    <row r="26" spans="1:11" ht="15" customHeight="1" x14ac:dyDescent="0.25"/>
    <row r="27" spans="1:11" ht="15" customHeight="1" x14ac:dyDescent="0.25"/>
    <row r="28" spans="1:11" ht="15" customHeight="1" x14ac:dyDescent="0.25"/>
    <row r="29" spans="1:11" ht="15" customHeight="1" x14ac:dyDescent="0.25"/>
    <row r="30" spans="1:11" ht="15" customHeight="1" x14ac:dyDescent="0.25"/>
    <row r="31" spans="1:11" ht="15" customHeight="1" x14ac:dyDescent="0.25"/>
  </sheetData>
  <sheetProtection algorithmName="SHA-512" hashValue="+Eqr9y3qftzavuRm4LGIdXIW9Ih1cg01Up2pG4NcNVNvZov7zd2QdZItptRsStn3/Do0D9XwTG7e84jEmq6MUQ==" saltValue="182vg9iqx1xdQ3d36qVW1A==" spinCount="100000" sheet="1" objects="1" scenarios="1" selectLockedCells="1"/>
  <mergeCells count="7">
    <mergeCell ref="C20:J20"/>
    <mergeCell ref="C15:J15"/>
    <mergeCell ref="C5:G5"/>
    <mergeCell ref="C6:G6"/>
    <mergeCell ref="C7:G7"/>
    <mergeCell ref="C13:G13"/>
    <mergeCell ref="C18:G18"/>
  </mergeCells>
  <pageMargins left="0.7" right="0.7" top="1" bottom="1" header="0.3" footer="0.3"/>
  <pageSetup orientation="landscape"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pageSetUpPr fitToPage="1"/>
  </sheetPr>
  <dimension ref="A1:AO162"/>
  <sheetViews>
    <sheetView zoomScaleNormal="100" workbookViewId="0">
      <selection activeCell="D10" sqref="D10"/>
    </sheetView>
  </sheetViews>
  <sheetFormatPr defaultColWidth="9.33203125" defaultRowHeight="13.2" x14ac:dyDescent="0.25"/>
  <cols>
    <col min="1" max="1" width="2.6640625" style="296" customWidth="1"/>
    <col min="2" max="2" width="6.6640625" style="296" customWidth="1"/>
    <col min="3" max="3" width="75.6640625" style="296" customWidth="1"/>
    <col min="4" max="18" width="12.6640625" style="296" customWidth="1"/>
    <col min="19" max="19" width="15.6640625" style="296" customWidth="1"/>
    <col min="20" max="20" width="2.6640625" style="296" customWidth="1"/>
    <col min="21" max="16384" width="9.33203125" style="296"/>
  </cols>
  <sheetData>
    <row r="1" spans="1:41" ht="15" customHeight="1" x14ac:dyDescent="0.2">
      <c r="A1" s="459"/>
      <c r="B1" s="460"/>
      <c r="C1" s="460"/>
      <c r="D1" s="460"/>
      <c r="E1" s="460"/>
      <c r="F1" s="460"/>
      <c r="G1" s="460"/>
      <c r="H1" s="460"/>
      <c r="I1" s="460"/>
      <c r="J1" s="460"/>
      <c r="K1" s="460"/>
      <c r="L1" s="460"/>
      <c r="M1" s="460"/>
      <c r="N1" s="460"/>
      <c r="O1" s="460"/>
      <c r="P1" s="460"/>
      <c r="Q1" s="460"/>
      <c r="R1" s="460"/>
      <c r="S1" s="460"/>
      <c r="T1" s="461"/>
      <c r="U1" s="463"/>
      <c r="V1" s="463"/>
      <c r="W1" s="463"/>
      <c r="X1" s="463"/>
      <c r="Y1" s="463"/>
      <c r="Z1" s="463"/>
      <c r="AA1" s="463"/>
      <c r="AB1" s="463"/>
      <c r="AC1" s="463"/>
      <c r="AD1" s="463"/>
      <c r="AE1" s="463"/>
      <c r="AF1" s="463"/>
      <c r="AG1" s="463"/>
      <c r="AH1" s="463"/>
      <c r="AI1" s="463"/>
      <c r="AJ1" s="463"/>
      <c r="AK1" s="463"/>
      <c r="AL1" s="463"/>
      <c r="AM1" s="463"/>
      <c r="AN1" s="463"/>
      <c r="AO1" s="463"/>
    </row>
    <row r="2" spans="1:41" ht="15" customHeight="1" x14ac:dyDescent="0.25">
      <c r="A2" s="2888" t="s">
        <v>2018</v>
      </c>
      <c r="B2" s="2889"/>
      <c r="C2" s="2889"/>
      <c r="D2" s="2889"/>
      <c r="E2" s="2889"/>
      <c r="F2" s="2889"/>
      <c r="G2" s="2889"/>
      <c r="H2" s="2889"/>
      <c r="I2" s="2889"/>
      <c r="J2" s="2889"/>
      <c r="K2" s="2889"/>
      <c r="L2" s="2889"/>
      <c r="M2" s="2889"/>
      <c r="N2" s="2889"/>
      <c r="O2" s="2889"/>
      <c r="P2" s="2889"/>
      <c r="Q2" s="2889"/>
      <c r="R2" s="2889"/>
      <c r="S2" s="2889"/>
      <c r="T2" s="2890"/>
      <c r="U2" s="463"/>
      <c r="V2" s="463"/>
      <c r="W2" s="463"/>
      <c r="X2" s="463"/>
      <c r="Y2" s="463"/>
      <c r="Z2" s="463"/>
      <c r="AA2" s="463"/>
      <c r="AB2" s="463"/>
      <c r="AC2" s="463"/>
      <c r="AD2" s="463"/>
      <c r="AE2" s="463"/>
      <c r="AF2" s="463"/>
      <c r="AG2" s="463"/>
      <c r="AH2" s="463"/>
      <c r="AI2" s="463"/>
      <c r="AJ2" s="463"/>
      <c r="AK2" s="463"/>
      <c r="AL2" s="463"/>
      <c r="AM2" s="463"/>
      <c r="AN2" s="463"/>
      <c r="AO2" s="463"/>
    </row>
    <row r="3" spans="1:41" ht="15" customHeight="1" x14ac:dyDescent="0.25">
      <c r="A3" s="2888"/>
      <c r="B3" s="2889"/>
      <c r="C3" s="2889"/>
      <c r="D3" s="2889"/>
      <c r="E3" s="2889"/>
      <c r="F3" s="2889"/>
      <c r="G3" s="2889"/>
      <c r="H3" s="2889"/>
      <c r="I3" s="2889"/>
      <c r="J3" s="2889"/>
      <c r="K3" s="2889"/>
      <c r="L3" s="2889"/>
      <c r="M3" s="2889"/>
      <c r="N3" s="2889"/>
      <c r="O3" s="2889"/>
      <c r="P3" s="2889"/>
      <c r="Q3" s="2889"/>
      <c r="R3" s="2889"/>
      <c r="S3" s="2889"/>
      <c r="T3" s="2890"/>
      <c r="U3" s="463"/>
      <c r="V3" s="463"/>
      <c r="W3" s="463"/>
      <c r="X3" s="463"/>
      <c r="Y3" s="463"/>
      <c r="Z3" s="463"/>
      <c r="AA3" s="463"/>
      <c r="AB3" s="463"/>
      <c r="AC3" s="463"/>
      <c r="AD3" s="463"/>
      <c r="AE3" s="463"/>
      <c r="AF3" s="463"/>
      <c r="AG3" s="463"/>
      <c r="AH3" s="463"/>
      <c r="AI3" s="463"/>
      <c r="AJ3" s="463"/>
      <c r="AK3" s="463"/>
      <c r="AL3" s="463"/>
      <c r="AM3" s="463"/>
      <c r="AN3" s="463"/>
      <c r="AO3" s="463"/>
    </row>
    <row r="4" spans="1:41" ht="15" hidden="1" customHeight="1" x14ac:dyDescent="0.2">
      <c r="A4" s="462"/>
      <c r="B4" s="463"/>
      <c r="C4" s="463"/>
      <c r="D4" s="471"/>
      <c r="E4" s="471"/>
      <c r="F4" s="471"/>
      <c r="G4" s="471"/>
      <c r="H4" s="471"/>
      <c r="I4" s="471"/>
      <c r="J4" s="471"/>
      <c r="K4" s="471"/>
      <c r="L4" s="471"/>
      <c r="M4" s="471"/>
      <c r="N4" s="471"/>
      <c r="O4" s="471"/>
      <c r="P4" s="471"/>
      <c r="Q4" s="471"/>
      <c r="R4" s="480"/>
      <c r="S4" s="463"/>
      <c r="T4" s="464"/>
      <c r="U4" s="463"/>
      <c r="V4" s="463"/>
      <c r="W4" s="463"/>
      <c r="X4" s="463"/>
      <c r="Y4" s="463"/>
      <c r="Z4" s="463"/>
      <c r="AA4" s="463"/>
      <c r="AB4" s="463"/>
      <c r="AC4" s="463"/>
      <c r="AD4" s="463"/>
      <c r="AE4" s="463"/>
      <c r="AF4" s="463"/>
      <c r="AG4" s="463"/>
      <c r="AH4" s="463"/>
      <c r="AI4" s="463"/>
      <c r="AJ4" s="463"/>
      <c r="AK4" s="463"/>
      <c r="AL4" s="463"/>
      <c r="AM4" s="463"/>
      <c r="AN4" s="463"/>
      <c r="AO4" s="463"/>
    </row>
    <row r="5" spans="1:41" ht="15" customHeight="1" x14ac:dyDescent="0.2">
      <c r="A5" s="462"/>
      <c r="B5" s="481"/>
      <c r="C5" s="463"/>
      <c r="D5" s="463"/>
      <c r="E5" s="463"/>
      <c r="F5" s="463"/>
      <c r="G5" s="463"/>
      <c r="H5" s="463"/>
      <c r="I5" s="463"/>
      <c r="J5" s="463"/>
      <c r="K5" s="463"/>
      <c r="L5" s="463"/>
      <c r="M5" s="463"/>
      <c r="N5" s="463"/>
      <c r="O5" s="463"/>
      <c r="P5" s="463"/>
      <c r="Q5" s="463"/>
      <c r="R5" s="463"/>
      <c r="S5" s="1245" t="s">
        <v>1111</v>
      </c>
      <c r="T5" s="464"/>
      <c r="U5" s="463"/>
      <c r="V5" s="463"/>
      <c r="W5" s="463"/>
      <c r="X5" s="463"/>
      <c r="Y5" s="463"/>
      <c r="Z5" s="463"/>
      <c r="AA5" s="463"/>
      <c r="AB5" s="463"/>
      <c r="AC5" s="463"/>
      <c r="AD5" s="463"/>
      <c r="AE5" s="463"/>
      <c r="AF5" s="463"/>
      <c r="AG5" s="463"/>
      <c r="AH5" s="463"/>
      <c r="AI5" s="463"/>
      <c r="AJ5" s="463"/>
      <c r="AK5" s="463"/>
      <c r="AL5" s="463"/>
      <c r="AM5" s="463"/>
      <c r="AN5" s="463"/>
      <c r="AO5" s="463"/>
    </row>
    <row r="6" spans="1:41" ht="19.95" customHeight="1" x14ac:dyDescent="0.2">
      <c r="A6" s="462"/>
      <c r="B6" s="1250"/>
      <c r="C6" s="1251"/>
      <c r="D6" s="2886" t="s">
        <v>1625</v>
      </c>
      <c r="E6" s="2886"/>
      <c r="F6" s="2886"/>
      <c r="G6" s="2886"/>
      <c r="H6" s="2886" t="s">
        <v>1626</v>
      </c>
      <c r="I6" s="2886"/>
      <c r="J6" s="2886"/>
      <c r="K6" s="2886" t="s">
        <v>1627</v>
      </c>
      <c r="L6" s="2886"/>
      <c r="M6" s="2886"/>
      <c r="N6" s="2886"/>
      <c r="O6" s="2886"/>
      <c r="P6" s="2886"/>
      <c r="Q6" s="2886"/>
      <c r="R6" s="2886"/>
      <c r="T6" s="464"/>
      <c r="U6" s="463"/>
      <c r="V6" s="463"/>
      <c r="W6" s="463"/>
      <c r="X6" s="463"/>
      <c r="Y6" s="463"/>
      <c r="Z6" s="463"/>
      <c r="AA6" s="463"/>
      <c r="AB6" s="463"/>
      <c r="AC6" s="463"/>
      <c r="AD6" s="463"/>
      <c r="AE6" s="463"/>
      <c r="AF6" s="463"/>
      <c r="AG6" s="463"/>
      <c r="AH6" s="463"/>
      <c r="AI6" s="463"/>
      <c r="AJ6" s="463"/>
      <c r="AK6" s="463"/>
      <c r="AL6" s="463"/>
      <c r="AM6" s="463"/>
      <c r="AN6" s="463"/>
      <c r="AO6" s="463"/>
    </row>
    <row r="7" spans="1:41" ht="19.95" customHeight="1" x14ac:dyDescent="0.25">
      <c r="A7" s="462"/>
      <c r="B7" s="1242"/>
      <c r="C7" s="1248" t="s">
        <v>2011</v>
      </c>
      <c r="D7" s="1246" t="s">
        <v>1854</v>
      </c>
      <c r="E7" s="1246" t="s">
        <v>1986</v>
      </c>
      <c r="F7" s="1246" t="s">
        <v>1987</v>
      </c>
      <c r="G7" s="1246" t="s">
        <v>1988</v>
      </c>
      <c r="H7" s="1246" t="s">
        <v>1989</v>
      </c>
      <c r="I7" s="1246" t="s">
        <v>1992</v>
      </c>
      <c r="J7" s="1246" t="s">
        <v>1993</v>
      </c>
      <c r="K7" s="1246" t="s">
        <v>1996</v>
      </c>
      <c r="L7" s="1246" t="s">
        <v>1997</v>
      </c>
      <c r="M7" s="1246" t="s">
        <v>2000</v>
      </c>
      <c r="N7" s="1246" t="s">
        <v>2001</v>
      </c>
      <c r="O7" s="1246" t="s">
        <v>2004</v>
      </c>
      <c r="P7" s="1246" t="s">
        <v>2005</v>
      </c>
      <c r="Q7" s="1246" t="s">
        <v>2007</v>
      </c>
      <c r="R7" s="1246" t="s">
        <v>2008</v>
      </c>
      <c r="S7" s="2691" t="s">
        <v>1628</v>
      </c>
      <c r="T7" s="464"/>
      <c r="U7" s="463"/>
      <c r="V7" s="463"/>
      <c r="W7" s="463"/>
      <c r="X7" s="463"/>
      <c r="Y7" s="463"/>
      <c r="Z7" s="463"/>
      <c r="AA7" s="463"/>
      <c r="AB7" s="463"/>
      <c r="AC7" s="463"/>
      <c r="AD7" s="463"/>
      <c r="AE7" s="463"/>
      <c r="AF7" s="463"/>
      <c r="AG7" s="463"/>
      <c r="AH7" s="463"/>
      <c r="AI7" s="463"/>
      <c r="AJ7" s="463"/>
      <c r="AK7" s="463"/>
      <c r="AL7" s="463"/>
      <c r="AM7" s="463"/>
      <c r="AN7" s="463"/>
      <c r="AO7" s="463"/>
    </row>
    <row r="8" spans="1:41" ht="19.95" customHeight="1" x14ac:dyDescent="0.25">
      <c r="A8" s="462"/>
      <c r="B8" s="1242"/>
      <c r="C8" s="1249" t="s">
        <v>2012</v>
      </c>
      <c r="D8" s="1246" t="s">
        <v>1854</v>
      </c>
      <c r="E8" s="1246" t="s">
        <v>1986</v>
      </c>
      <c r="F8" s="1246" t="s">
        <v>1987</v>
      </c>
      <c r="G8" s="1246" t="s">
        <v>1988</v>
      </c>
      <c r="H8" s="1246" t="s">
        <v>1990</v>
      </c>
      <c r="I8" s="1246" t="s">
        <v>1991</v>
      </c>
      <c r="J8" s="1246" t="s">
        <v>1994</v>
      </c>
      <c r="K8" s="1246" t="s">
        <v>1995</v>
      </c>
      <c r="L8" s="1246" t="s">
        <v>1998</v>
      </c>
      <c r="M8" s="1246" t="s">
        <v>1999</v>
      </c>
      <c r="N8" s="1246" t="s">
        <v>2002</v>
      </c>
      <c r="O8" s="1246" t="s">
        <v>2003</v>
      </c>
      <c r="P8" s="1246" t="s">
        <v>2006</v>
      </c>
      <c r="Q8" s="1247"/>
      <c r="R8" s="1247"/>
      <c r="S8" s="2693"/>
      <c r="T8" s="464"/>
      <c r="U8" s="463"/>
      <c r="V8" s="463"/>
      <c r="W8" s="463"/>
      <c r="X8" s="463"/>
      <c r="Y8" s="463"/>
      <c r="Z8" s="463"/>
      <c r="AA8" s="463"/>
      <c r="AB8" s="463"/>
      <c r="AC8" s="463"/>
      <c r="AD8" s="463"/>
      <c r="AE8" s="463"/>
      <c r="AF8" s="463"/>
      <c r="AG8" s="463"/>
      <c r="AH8" s="463"/>
      <c r="AI8" s="463"/>
      <c r="AJ8" s="463"/>
      <c r="AK8" s="463"/>
      <c r="AL8" s="463"/>
      <c r="AM8" s="463"/>
      <c r="AN8" s="463"/>
      <c r="AO8" s="463"/>
    </row>
    <row r="9" spans="1:41" ht="19.95" customHeight="1" x14ac:dyDescent="0.2">
      <c r="A9" s="462"/>
      <c r="B9" s="1243"/>
      <c r="C9" s="1691" t="s">
        <v>1629</v>
      </c>
      <c r="D9" s="1690"/>
      <c r="E9" s="1690"/>
      <c r="F9" s="1690"/>
      <c r="G9" s="1690"/>
      <c r="H9" s="1690"/>
      <c r="I9" s="1690"/>
      <c r="J9" s="1690"/>
      <c r="K9" s="1690"/>
      <c r="L9" s="1690"/>
      <c r="M9" s="1690"/>
      <c r="N9" s="1690"/>
      <c r="O9" s="1690"/>
      <c r="P9" s="1690"/>
      <c r="Q9" s="1690"/>
      <c r="R9" s="1690"/>
      <c r="S9" s="1690"/>
      <c r="T9" s="464"/>
      <c r="U9" s="463"/>
      <c r="V9" s="463"/>
      <c r="W9" s="463"/>
      <c r="X9" s="463"/>
      <c r="Y9" s="463"/>
      <c r="Z9" s="463"/>
      <c r="AA9" s="463"/>
      <c r="AB9" s="463"/>
      <c r="AC9" s="463"/>
      <c r="AD9" s="463"/>
      <c r="AE9" s="463"/>
      <c r="AF9" s="463"/>
      <c r="AG9" s="463"/>
      <c r="AH9" s="463"/>
      <c r="AI9" s="463"/>
      <c r="AJ9" s="463"/>
      <c r="AK9" s="463"/>
      <c r="AL9" s="463"/>
      <c r="AM9" s="463"/>
      <c r="AN9" s="463"/>
      <c r="AO9" s="463"/>
    </row>
    <row r="10" spans="1:41" ht="19.95" customHeight="1" x14ac:dyDescent="0.2">
      <c r="A10" s="462"/>
      <c r="B10" s="1243">
        <v>1.1000000000000001</v>
      </c>
      <c r="C10" s="1258" t="s">
        <v>1630</v>
      </c>
      <c r="D10" s="1254"/>
      <c r="E10" s="1254"/>
      <c r="F10" s="1254"/>
      <c r="G10" s="1254"/>
      <c r="H10" s="1254"/>
      <c r="I10" s="1254"/>
      <c r="J10" s="1254"/>
      <c r="K10" s="1254"/>
      <c r="L10" s="1254"/>
      <c r="M10" s="1254"/>
      <c r="N10" s="1254"/>
      <c r="O10" s="1254"/>
      <c r="P10" s="1254"/>
      <c r="Q10" s="1254"/>
      <c r="R10" s="1254"/>
      <c r="S10" s="1253"/>
      <c r="T10" s="464"/>
      <c r="U10" s="463"/>
      <c r="V10" s="463"/>
      <c r="W10" s="463"/>
      <c r="X10" s="463"/>
      <c r="Y10" s="463"/>
      <c r="Z10" s="463"/>
      <c r="AA10" s="463"/>
      <c r="AB10" s="463"/>
      <c r="AC10" s="463"/>
      <c r="AD10" s="463"/>
      <c r="AE10" s="463"/>
      <c r="AF10" s="463"/>
      <c r="AG10" s="463"/>
      <c r="AH10" s="463"/>
      <c r="AI10" s="463"/>
      <c r="AJ10" s="463"/>
      <c r="AK10" s="463"/>
      <c r="AL10" s="463"/>
      <c r="AM10" s="463"/>
      <c r="AN10" s="463"/>
      <c r="AO10" s="463"/>
    </row>
    <row r="11" spans="1:41" ht="19.95" customHeight="1" x14ac:dyDescent="0.2">
      <c r="A11" s="462"/>
      <c r="B11" s="1243">
        <v>1.2</v>
      </c>
      <c r="C11" s="1258" t="s">
        <v>1631</v>
      </c>
      <c r="D11" s="1254"/>
      <c r="E11" s="1254"/>
      <c r="F11" s="1254"/>
      <c r="G11" s="1254"/>
      <c r="H11" s="1254"/>
      <c r="I11" s="1254"/>
      <c r="J11" s="1254"/>
      <c r="K11" s="1254"/>
      <c r="L11" s="1254"/>
      <c r="M11" s="1254"/>
      <c r="N11" s="1254"/>
      <c r="O11" s="1254"/>
      <c r="P11" s="1254"/>
      <c r="Q11" s="1254"/>
      <c r="R11" s="1254"/>
      <c r="S11" s="1253"/>
      <c r="T11" s="464"/>
      <c r="U11" s="463"/>
      <c r="V11" s="463"/>
      <c r="W11" s="463"/>
      <c r="X11" s="463"/>
      <c r="Y11" s="463"/>
      <c r="Z11" s="463"/>
      <c r="AA11" s="463"/>
      <c r="AB11" s="463"/>
      <c r="AC11" s="463"/>
      <c r="AD11" s="463"/>
      <c r="AE11" s="463"/>
      <c r="AF11" s="463"/>
      <c r="AG11" s="463"/>
      <c r="AH11" s="463"/>
      <c r="AI11" s="463"/>
      <c r="AJ11" s="463"/>
      <c r="AK11" s="463"/>
      <c r="AL11" s="463"/>
      <c r="AM11" s="463"/>
      <c r="AN11" s="463"/>
      <c r="AO11" s="463"/>
    </row>
    <row r="12" spans="1:41" ht="19.95" customHeight="1" x14ac:dyDescent="0.2">
      <c r="A12" s="462"/>
      <c r="B12" s="1243" t="s">
        <v>1632</v>
      </c>
      <c r="C12" s="1258" t="s">
        <v>2010</v>
      </c>
      <c r="D12" s="1253">
        <v>0</v>
      </c>
      <c r="E12" s="1253">
        <v>0.2</v>
      </c>
      <c r="F12" s="1253">
        <v>0.4</v>
      </c>
      <c r="G12" s="1253">
        <v>0.7</v>
      </c>
      <c r="H12" s="1253">
        <v>1.25</v>
      </c>
      <c r="I12" s="1253">
        <v>1.75</v>
      </c>
      <c r="J12" s="1253">
        <v>2.25</v>
      </c>
      <c r="K12" s="1253">
        <v>2.75</v>
      </c>
      <c r="L12" s="1253">
        <v>3.25</v>
      </c>
      <c r="M12" s="1253">
        <v>3.75</v>
      </c>
      <c r="N12" s="1253">
        <v>4.5</v>
      </c>
      <c r="O12" s="1253">
        <v>5.25</v>
      </c>
      <c r="P12" s="1253">
        <v>6</v>
      </c>
      <c r="Q12" s="1253">
        <v>8</v>
      </c>
      <c r="R12" s="1253">
        <v>12.5</v>
      </c>
      <c r="S12" s="1253"/>
      <c r="T12" s="464"/>
      <c r="U12" s="463"/>
      <c r="V12" s="463"/>
      <c r="W12" s="463"/>
      <c r="X12" s="463"/>
      <c r="Y12" s="463"/>
      <c r="Z12" s="463"/>
      <c r="AA12" s="463"/>
      <c r="AB12" s="463"/>
      <c r="AC12" s="463"/>
      <c r="AD12" s="463"/>
      <c r="AE12" s="463"/>
      <c r="AF12" s="463"/>
      <c r="AG12" s="463"/>
      <c r="AH12" s="463"/>
      <c r="AI12" s="463"/>
      <c r="AJ12" s="463"/>
      <c r="AK12" s="463"/>
      <c r="AL12" s="463"/>
      <c r="AM12" s="463"/>
      <c r="AN12" s="463"/>
      <c r="AO12" s="463"/>
    </row>
    <row r="13" spans="1:41" ht="19.95" customHeight="1" x14ac:dyDescent="0.2">
      <c r="A13" s="462"/>
      <c r="B13" s="1243">
        <v>1.3</v>
      </c>
      <c r="C13" s="1258" t="s">
        <v>1633</v>
      </c>
      <c r="D13" s="1255">
        <f xml:space="preserve"> (D12/100) *D10</f>
        <v>0</v>
      </c>
      <c r="E13" s="1255">
        <f xml:space="preserve"> (E12/100) *E10</f>
        <v>0</v>
      </c>
      <c r="F13" s="1255">
        <f t="shared" ref="F13:R13" si="0" xml:space="preserve"> (F12/100) *F10</f>
        <v>0</v>
      </c>
      <c r="G13" s="1255">
        <f t="shared" si="0"/>
        <v>0</v>
      </c>
      <c r="H13" s="1255">
        <f t="shared" si="0"/>
        <v>0</v>
      </c>
      <c r="I13" s="1255">
        <f t="shared" si="0"/>
        <v>0</v>
      </c>
      <c r="J13" s="1255">
        <f t="shared" si="0"/>
        <v>0</v>
      </c>
      <c r="K13" s="1255">
        <f t="shared" si="0"/>
        <v>0</v>
      </c>
      <c r="L13" s="1255">
        <f t="shared" si="0"/>
        <v>0</v>
      </c>
      <c r="M13" s="1255">
        <f t="shared" si="0"/>
        <v>0</v>
      </c>
      <c r="N13" s="1255">
        <f t="shared" si="0"/>
        <v>0</v>
      </c>
      <c r="O13" s="1255">
        <f t="shared" si="0"/>
        <v>0</v>
      </c>
      <c r="P13" s="1255">
        <f t="shared" si="0"/>
        <v>0</v>
      </c>
      <c r="Q13" s="1255">
        <f t="shared" si="0"/>
        <v>0</v>
      </c>
      <c r="R13" s="1255">
        <f t="shared" si="0"/>
        <v>0</v>
      </c>
      <c r="S13" s="1253"/>
      <c r="T13" s="464"/>
      <c r="U13" s="463"/>
      <c r="V13" s="463"/>
      <c r="W13" s="463"/>
      <c r="X13" s="463"/>
      <c r="Y13" s="463"/>
      <c r="Z13" s="463"/>
      <c r="AA13" s="463"/>
      <c r="AB13" s="463"/>
      <c r="AC13" s="463"/>
      <c r="AD13" s="463"/>
      <c r="AE13" s="463"/>
      <c r="AF13" s="463"/>
      <c r="AG13" s="463"/>
      <c r="AH13" s="463"/>
      <c r="AI13" s="463"/>
      <c r="AJ13" s="463"/>
      <c r="AK13" s="463"/>
      <c r="AL13" s="463"/>
      <c r="AM13" s="463"/>
      <c r="AN13" s="463"/>
      <c r="AO13" s="463"/>
    </row>
    <row r="14" spans="1:41" ht="19.95" customHeight="1" x14ac:dyDescent="0.2">
      <c r="A14" s="462"/>
      <c r="B14" s="1243">
        <v>1.4</v>
      </c>
      <c r="C14" s="1258" t="s">
        <v>1634</v>
      </c>
      <c r="D14" s="1255">
        <f>(D12/100)*D11</f>
        <v>0</v>
      </c>
      <c r="E14" s="1255">
        <f>(E12/100)*E11</f>
        <v>0</v>
      </c>
      <c r="F14" s="1255">
        <f t="shared" ref="F14:R14" si="1">(F12/100)*F11</f>
        <v>0</v>
      </c>
      <c r="G14" s="1255">
        <f t="shared" si="1"/>
        <v>0</v>
      </c>
      <c r="H14" s="1255">
        <f t="shared" si="1"/>
        <v>0</v>
      </c>
      <c r="I14" s="1255">
        <f t="shared" si="1"/>
        <v>0</v>
      </c>
      <c r="J14" s="1255">
        <f t="shared" si="1"/>
        <v>0</v>
      </c>
      <c r="K14" s="1255">
        <f t="shared" si="1"/>
        <v>0</v>
      </c>
      <c r="L14" s="1255">
        <f t="shared" si="1"/>
        <v>0</v>
      </c>
      <c r="M14" s="1255">
        <f t="shared" si="1"/>
        <v>0</v>
      </c>
      <c r="N14" s="1255">
        <f t="shared" si="1"/>
        <v>0</v>
      </c>
      <c r="O14" s="1255">
        <f t="shared" si="1"/>
        <v>0</v>
      </c>
      <c r="P14" s="1255">
        <f t="shared" si="1"/>
        <v>0</v>
      </c>
      <c r="Q14" s="1255">
        <f t="shared" si="1"/>
        <v>0</v>
      </c>
      <c r="R14" s="1255">
        <f t="shared" si="1"/>
        <v>0</v>
      </c>
      <c r="S14" s="1253"/>
      <c r="T14" s="464"/>
      <c r="U14" s="463"/>
      <c r="V14" s="463"/>
      <c r="W14" s="463"/>
      <c r="X14" s="463"/>
      <c r="Y14" s="463"/>
      <c r="Z14" s="463"/>
      <c r="AA14" s="463"/>
      <c r="AB14" s="463"/>
      <c r="AC14" s="463"/>
      <c r="AD14" s="463"/>
      <c r="AE14" s="463"/>
      <c r="AF14" s="463"/>
      <c r="AG14" s="463"/>
      <c r="AH14" s="463"/>
      <c r="AI14" s="463"/>
      <c r="AJ14" s="463"/>
      <c r="AK14" s="463"/>
      <c r="AL14" s="463"/>
      <c r="AM14" s="463"/>
      <c r="AN14" s="463"/>
      <c r="AO14" s="463"/>
    </row>
    <row r="15" spans="1:41" ht="19.95" customHeight="1" x14ac:dyDescent="0.2">
      <c r="A15" s="462"/>
      <c r="B15" s="1243">
        <v>1.5</v>
      </c>
      <c r="C15" s="1259" t="s">
        <v>1635</v>
      </c>
      <c r="D15" s="1253">
        <f>IF(ABS(D13)&gt;ABS(D14),ABS(D14),ABS(D13))</f>
        <v>0</v>
      </c>
      <c r="E15" s="1253">
        <f t="shared" ref="E15:R15" si="2">IF(ABS(E13)&gt;ABS(E14),ABS(E14),ABS(E13))</f>
        <v>0</v>
      </c>
      <c r="F15" s="1253">
        <f t="shared" si="2"/>
        <v>0</v>
      </c>
      <c r="G15" s="1253">
        <f t="shared" si="2"/>
        <v>0</v>
      </c>
      <c r="H15" s="1253">
        <f t="shared" si="2"/>
        <v>0</v>
      </c>
      <c r="I15" s="1253">
        <f t="shared" si="2"/>
        <v>0</v>
      </c>
      <c r="J15" s="1253">
        <f t="shared" si="2"/>
        <v>0</v>
      </c>
      <c r="K15" s="1253">
        <f t="shared" si="2"/>
        <v>0</v>
      </c>
      <c r="L15" s="1253">
        <f t="shared" si="2"/>
        <v>0</v>
      </c>
      <c r="M15" s="1253">
        <f t="shared" si="2"/>
        <v>0</v>
      </c>
      <c r="N15" s="1253">
        <f t="shared" si="2"/>
        <v>0</v>
      </c>
      <c r="O15" s="1253">
        <f t="shared" si="2"/>
        <v>0</v>
      </c>
      <c r="P15" s="1253">
        <f t="shared" si="2"/>
        <v>0</v>
      </c>
      <c r="Q15" s="1253">
        <f t="shared" si="2"/>
        <v>0</v>
      </c>
      <c r="R15" s="1253">
        <f t="shared" si="2"/>
        <v>0</v>
      </c>
      <c r="S15" s="1253"/>
      <c r="T15" s="464"/>
      <c r="U15" s="463"/>
      <c r="V15" s="463"/>
      <c r="W15" s="463"/>
      <c r="X15" s="463"/>
      <c r="Y15" s="463"/>
      <c r="Z15" s="463"/>
      <c r="AA15" s="463"/>
      <c r="AB15" s="463"/>
      <c r="AC15" s="463"/>
      <c r="AD15" s="463"/>
      <c r="AE15" s="463"/>
      <c r="AF15" s="463"/>
      <c r="AG15" s="463"/>
      <c r="AH15" s="463"/>
      <c r="AI15" s="463"/>
      <c r="AJ15" s="463"/>
      <c r="AK15" s="463"/>
      <c r="AL15" s="463"/>
      <c r="AM15" s="463"/>
      <c r="AN15" s="463"/>
      <c r="AO15" s="463"/>
    </row>
    <row r="16" spans="1:41" ht="19.95" customHeight="1" x14ac:dyDescent="0.2">
      <c r="A16" s="462"/>
      <c r="B16" s="1243">
        <v>1.6</v>
      </c>
      <c r="C16" s="1260" t="s">
        <v>1636</v>
      </c>
      <c r="D16" s="1253">
        <f>IF(ABS(D13)&gt;ABS(D14),D13+D14,D14+D13)</f>
        <v>0</v>
      </c>
      <c r="E16" s="1253">
        <f>IF(ABS(E13)&gt;ABS(E14),E13+E14,E14+E13)</f>
        <v>0</v>
      </c>
      <c r="F16" s="1253">
        <f t="shared" ref="F16:R16" si="3">IF(ABS(F13)&gt;ABS(F14),F13+F14,F14+F13)</f>
        <v>0</v>
      </c>
      <c r="G16" s="1253">
        <f t="shared" si="3"/>
        <v>0</v>
      </c>
      <c r="H16" s="1253">
        <f t="shared" si="3"/>
        <v>0</v>
      </c>
      <c r="I16" s="1253">
        <f t="shared" si="3"/>
        <v>0</v>
      </c>
      <c r="J16" s="1253">
        <f t="shared" si="3"/>
        <v>0</v>
      </c>
      <c r="K16" s="1253">
        <f t="shared" si="3"/>
        <v>0</v>
      </c>
      <c r="L16" s="1253">
        <f t="shared" si="3"/>
        <v>0</v>
      </c>
      <c r="M16" s="1253">
        <f t="shared" si="3"/>
        <v>0</v>
      </c>
      <c r="N16" s="1253">
        <f t="shared" si="3"/>
        <v>0</v>
      </c>
      <c r="O16" s="1253">
        <f t="shared" si="3"/>
        <v>0</v>
      </c>
      <c r="P16" s="1253">
        <f t="shared" si="3"/>
        <v>0</v>
      </c>
      <c r="Q16" s="1253">
        <f t="shared" si="3"/>
        <v>0</v>
      </c>
      <c r="R16" s="1253">
        <f t="shared" si="3"/>
        <v>0</v>
      </c>
      <c r="S16" s="1253"/>
      <c r="T16" s="464"/>
      <c r="U16" s="463"/>
      <c r="V16" s="463"/>
      <c r="W16" s="463"/>
      <c r="X16" s="463"/>
      <c r="Y16" s="463"/>
      <c r="Z16" s="463"/>
      <c r="AA16" s="463"/>
      <c r="AB16" s="463"/>
      <c r="AC16" s="463"/>
      <c r="AD16" s="463"/>
      <c r="AE16" s="463"/>
      <c r="AF16" s="463"/>
      <c r="AG16" s="463"/>
      <c r="AH16" s="463"/>
      <c r="AI16" s="463"/>
      <c r="AJ16" s="463"/>
      <c r="AK16" s="463"/>
      <c r="AL16" s="463"/>
      <c r="AM16" s="463"/>
      <c r="AN16" s="463"/>
      <c r="AO16" s="463"/>
    </row>
    <row r="17" spans="1:41" ht="19.95" customHeight="1" x14ac:dyDescent="0.2">
      <c r="A17" s="462"/>
      <c r="B17" s="1243" t="s">
        <v>1637</v>
      </c>
      <c r="C17" s="1258" t="s">
        <v>1585</v>
      </c>
      <c r="D17" s="1253">
        <v>10</v>
      </c>
      <c r="E17" s="1253">
        <v>10</v>
      </c>
      <c r="F17" s="1253">
        <v>10</v>
      </c>
      <c r="G17" s="1253">
        <v>10</v>
      </c>
      <c r="H17" s="1253">
        <v>10</v>
      </c>
      <c r="I17" s="1253">
        <v>10</v>
      </c>
      <c r="J17" s="1253">
        <v>10</v>
      </c>
      <c r="K17" s="1253">
        <v>10</v>
      </c>
      <c r="L17" s="1253">
        <v>10</v>
      </c>
      <c r="M17" s="1253">
        <v>10</v>
      </c>
      <c r="N17" s="1253">
        <v>10</v>
      </c>
      <c r="O17" s="1253">
        <v>10</v>
      </c>
      <c r="P17" s="1253">
        <v>10</v>
      </c>
      <c r="Q17" s="1253">
        <v>10</v>
      </c>
      <c r="R17" s="1253">
        <v>10</v>
      </c>
      <c r="S17" s="1253"/>
      <c r="T17" s="464"/>
      <c r="U17" s="463"/>
      <c r="V17" s="463"/>
      <c r="W17" s="463"/>
      <c r="X17" s="463"/>
      <c r="Y17" s="463"/>
      <c r="Z17" s="463"/>
      <c r="AA17" s="463"/>
      <c r="AB17" s="463"/>
      <c r="AC17" s="463"/>
      <c r="AD17" s="463"/>
      <c r="AE17" s="463"/>
      <c r="AF17" s="463"/>
      <c r="AG17" s="463"/>
      <c r="AH17" s="463"/>
      <c r="AI17" s="463"/>
      <c r="AJ17" s="463"/>
      <c r="AK17" s="463"/>
      <c r="AL17" s="463"/>
      <c r="AM17" s="463"/>
      <c r="AN17" s="463"/>
      <c r="AO17" s="463"/>
    </row>
    <row r="18" spans="1:41" ht="19.95" customHeight="1" x14ac:dyDescent="0.2">
      <c r="A18" s="462"/>
      <c r="B18" s="1243">
        <v>1.7</v>
      </c>
      <c r="C18" s="1261" t="s">
        <v>1638</v>
      </c>
      <c r="D18" s="1255">
        <f>(D17/100)*D15</f>
        <v>0</v>
      </c>
      <c r="E18" s="1255">
        <f t="shared" ref="E18:R18" si="4">(E17/100)*E15</f>
        <v>0</v>
      </c>
      <c r="F18" s="1255">
        <f t="shared" si="4"/>
        <v>0</v>
      </c>
      <c r="G18" s="1255">
        <f t="shared" si="4"/>
        <v>0</v>
      </c>
      <c r="H18" s="1255">
        <f t="shared" si="4"/>
        <v>0</v>
      </c>
      <c r="I18" s="1255">
        <f t="shared" si="4"/>
        <v>0</v>
      </c>
      <c r="J18" s="1255">
        <f t="shared" si="4"/>
        <v>0</v>
      </c>
      <c r="K18" s="1255">
        <f t="shared" si="4"/>
        <v>0</v>
      </c>
      <c r="L18" s="1255">
        <f t="shared" si="4"/>
        <v>0</v>
      </c>
      <c r="M18" s="1255">
        <f t="shared" si="4"/>
        <v>0</v>
      </c>
      <c r="N18" s="1255">
        <f t="shared" si="4"/>
        <v>0</v>
      </c>
      <c r="O18" s="1255">
        <f t="shared" si="4"/>
        <v>0</v>
      </c>
      <c r="P18" s="1255">
        <f t="shared" si="4"/>
        <v>0</v>
      </c>
      <c r="Q18" s="1255">
        <f t="shared" si="4"/>
        <v>0</v>
      </c>
      <c r="R18" s="1255">
        <f t="shared" si="4"/>
        <v>0</v>
      </c>
      <c r="S18" s="1256">
        <f>SUM(D18:R18)</f>
        <v>0</v>
      </c>
      <c r="T18" s="464"/>
      <c r="U18" s="463"/>
      <c r="V18" s="463"/>
      <c r="W18" s="463"/>
      <c r="X18" s="463"/>
      <c r="Y18" s="463"/>
      <c r="Z18" s="463"/>
      <c r="AA18" s="463"/>
      <c r="AB18" s="463"/>
      <c r="AC18" s="463"/>
      <c r="AD18" s="463"/>
      <c r="AE18" s="463"/>
      <c r="AF18" s="463"/>
      <c r="AG18" s="463"/>
      <c r="AH18" s="463"/>
      <c r="AI18" s="463"/>
      <c r="AJ18" s="463"/>
      <c r="AK18" s="463"/>
      <c r="AL18" s="463"/>
      <c r="AM18" s="463"/>
      <c r="AN18" s="463"/>
      <c r="AO18" s="463"/>
    </row>
    <row r="19" spans="1:41" ht="19.95" customHeight="1" x14ac:dyDescent="0.2">
      <c r="A19" s="462"/>
      <c r="B19" s="1243">
        <v>2.1</v>
      </c>
      <c r="C19" s="1258" t="s">
        <v>2015</v>
      </c>
      <c r="D19" s="1253"/>
      <c r="E19" s="1253"/>
      <c r="F19" s="1253"/>
      <c r="G19" s="1253">
        <f>IF(ABS(SUMIF(D16:G16,"&gt;0"))&gt;ABS(SUMIF(D16:G16,"&lt;0")),ABS(SUMIF(D16:G16,"&lt;0")),ABS(SUMIF(D16:G16,"&gt;0")))</f>
        <v>0</v>
      </c>
      <c r="H19" s="1253"/>
      <c r="I19" s="1253"/>
      <c r="J19" s="1253">
        <f>IF(ABS(SUMIF(H16:J16,"&gt;0"))&gt;ABS(SUMIF(H16:J16,"&gt;0")),ABS(SUMIF(H16:J16,"&lt;0")),ABS(SUMIF(H16:J16,"&gt;0")))</f>
        <v>0</v>
      </c>
      <c r="K19" s="1253"/>
      <c r="L19" s="1253"/>
      <c r="M19" s="1253"/>
      <c r="N19" s="1253"/>
      <c r="O19" s="1253"/>
      <c r="P19" s="1253"/>
      <c r="Q19" s="1253"/>
      <c r="R19" s="1253">
        <f>IF(ABS(SUMIF(K16:R16,"&gt;0"))&lt;ABS(SUMIF(K16:R16,"&lt;0")),ABS(SUMIF(K16:R16,"&gt;0")),ABS(SUMIF(K16:R16,"&lt;0")))</f>
        <v>0</v>
      </c>
      <c r="S19" s="1253"/>
      <c r="T19" s="464"/>
      <c r="U19" s="463"/>
      <c r="V19" s="463"/>
      <c r="W19" s="463"/>
      <c r="X19" s="463"/>
      <c r="Y19" s="463"/>
      <c r="Z19" s="463"/>
      <c r="AA19" s="463"/>
      <c r="AB19" s="463"/>
      <c r="AC19" s="463"/>
      <c r="AD19" s="463"/>
      <c r="AE19" s="463"/>
      <c r="AF19" s="463"/>
      <c r="AG19" s="463"/>
      <c r="AH19" s="463"/>
      <c r="AI19" s="463"/>
      <c r="AJ19" s="463"/>
      <c r="AK19" s="463"/>
      <c r="AL19" s="463"/>
      <c r="AM19" s="463"/>
      <c r="AN19" s="463"/>
      <c r="AO19" s="463"/>
    </row>
    <row r="20" spans="1:41" ht="19.95" customHeight="1" x14ac:dyDescent="0.25">
      <c r="A20" s="462"/>
      <c r="B20" s="1243">
        <v>2.2000000000000002</v>
      </c>
      <c r="C20" s="1258" t="s">
        <v>2016</v>
      </c>
      <c r="D20" s="1253"/>
      <c r="E20" s="1253"/>
      <c r="F20" s="1253"/>
      <c r="G20" s="1253">
        <f>IF(ABS(SUMIF(D16:G16,"&gt;0"))&gt;ABS(SUMIF(D16:G16,"&lt;0")),ABS(SUMIF(D16:G16,"&gt;0"))+ABS(SUMIF(D16:G16,"&lt;0")),ABS(SUMIF(D16:G16,"&lt;0"))+ABS(SUMIF(D16:G16,"&gt;0")))</f>
        <v>0</v>
      </c>
      <c r="H20" s="1253"/>
      <c r="I20" s="1253"/>
      <c r="J20" s="1253">
        <f>IF(ABS(SUMIF(H16:J16,"&gt;0"))&gt;ABS(SUMIF(H16:J16,"&gt;0")),SUMIF(H16:J16,"&gt;0")+SUMIF(H16:J16,"&lt;0"),SUMIF(H16:J16,"&lt;0")+SUMIF(H16:J16,"&gt;0"))</f>
        <v>0</v>
      </c>
      <c r="K20" s="1253"/>
      <c r="L20" s="1253"/>
      <c r="M20" s="1253"/>
      <c r="N20" s="1253"/>
      <c r="O20" s="1253"/>
      <c r="P20" s="1253"/>
      <c r="Q20" s="1253"/>
      <c r="R20" s="1253">
        <f>IF(ABS(SUMIF(K16:R16,"&gt;0"))&lt;ABS(SUMIF(K16:R16,"&lt;0")),SUMIF(K16:R16,"&lt;0")+SUMIF(K16:R16,"&gt;0"),SUMIF(K16:R16,"&gt;0")+SUMIF(K16:R16,"&lt;0"))</f>
        <v>0</v>
      </c>
      <c r="S20" s="1253"/>
      <c r="T20" s="464"/>
      <c r="U20" s="463"/>
      <c r="V20" s="463"/>
      <c r="W20" s="463"/>
      <c r="X20" s="463"/>
      <c r="Y20" s="463"/>
      <c r="Z20" s="463"/>
      <c r="AA20" s="463"/>
      <c r="AB20" s="463"/>
      <c r="AC20" s="463"/>
      <c r="AD20" s="463"/>
      <c r="AE20" s="463"/>
      <c r="AF20" s="463"/>
      <c r="AG20" s="463"/>
      <c r="AH20" s="463"/>
      <c r="AI20" s="463"/>
      <c r="AJ20" s="463"/>
      <c r="AK20" s="463"/>
      <c r="AL20" s="463"/>
      <c r="AM20" s="463"/>
      <c r="AN20" s="463"/>
      <c r="AO20" s="463"/>
    </row>
    <row r="21" spans="1:41" ht="19.95" customHeight="1" x14ac:dyDescent="0.25">
      <c r="A21" s="462"/>
      <c r="B21" s="1243" t="s">
        <v>1639</v>
      </c>
      <c r="C21" s="1258" t="s">
        <v>1585</v>
      </c>
      <c r="D21" s="1253"/>
      <c r="E21" s="1253"/>
      <c r="F21" s="1253"/>
      <c r="G21" s="1257">
        <v>40</v>
      </c>
      <c r="H21" s="1253"/>
      <c r="I21" s="1253"/>
      <c r="J21" s="1253">
        <v>30</v>
      </c>
      <c r="K21" s="1253"/>
      <c r="L21" s="1253"/>
      <c r="M21" s="1253"/>
      <c r="N21" s="1253"/>
      <c r="O21" s="1253"/>
      <c r="P21" s="1253"/>
      <c r="Q21" s="1253"/>
      <c r="R21" s="1253">
        <v>30</v>
      </c>
      <c r="S21" s="1253"/>
      <c r="T21" s="464"/>
      <c r="U21" s="463"/>
      <c r="V21" s="463"/>
      <c r="W21" s="463"/>
      <c r="X21" s="463"/>
      <c r="Y21" s="463"/>
      <c r="Z21" s="463"/>
      <c r="AA21" s="463"/>
      <c r="AB21" s="463"/>
      <c r="AC21" s="463"/>
      <c r="AD21" s="463"/>
      <c r="AE21" s="463"/>
      <c r="AF21" s="463"/>
      <c r="AG21" s="463"/>
      <c r="AH21" s="463"/>
      <c r="AI21" s="463"/>
      <c r="AJ21" s="463"/>
      <c r="AK21" s="463"/>
      <c r="AL21" s="463"/>
      <c r="AM21" s="463"/>
      <c r="AN21" s="463"/>
      <c r="AO21" s="463"/>
    </row>
    <row r="22" spans="1:41" ht="19.95" customHeight="1" x14ac:dyDescent="0.25">
      <c r="A22" s="462"/>
      <c r="B22" s="1243">
        <v>2.2999999999999998</v>
      </c>
      <c r="C22" s="1261" t="s">
        <v>1640</v>
      </c>
      <c r="D22" s="1253"/>
      <c r="E22" s="1253"/>
      <c r="F22" s="1253"/>
      <c r="G22" s="1257">
        <f>(G21/100)*G19</f>
        <v>0</v>
      </c>
      <c r="H22" s="1253"/>
      <c r="I22" s="1253"/>
      <c r="J22" s="1253">
        <f>(J21/100)*J19</f>
        <v>0</v>
      </c>
      <c r="K22" s="1253"/>
      <c r="L22" s="1253"/>
      <c r="M22" s="1253"/>
      <c r="N22" s="1253"/>
      <c r="O22" s="1253"/>
      <c r="P22" s="1253"/>
      <c r="Q22" s="1253"/>
      <c r="R22" s="1253">
        <f>(R21/100)*R19</f>
        <v>0</v>
      </c>
      <c r="S22" s="1256">
        <f>SUM(D22:R22)</f>
        <v>0</v>
      </c>
      <c r="T22" s="464"/>
      <c r="U22" s="463"/>
      <c r="V22" s="463"/>
      <c r="W22" s="463"/>
      <c r="X22" s="463"/>
      <c r="Y22" s="463"/>
      <c r="Z22" s="463"/>
      <c r="AA22" s="463"/>
      <c r="AB22" s="463"/>
      <c r="AC22" s="463"/>
      <c r="AD22" s="463"/>
      <c r="AE22" s="463"/>
      <c r="AF22" s="463"/>
      <c r="AG22" s="463"/>
      <c r="AH22" s="463"/>
      <c r="AI22" s="463"/>
      <c r="AJ22" s="463"/>
      <c r="AK22" s="463"/>
      <c r="AL22" s="463"/>
      <c r="AM22" s="463"/>
      <c r="AN22" s="463"/>
      <c r="AO22" s="463"/>
    </row>
    <row r="23" spans="1:41" ht="19.95" customHeight="1" x14ac:dyDescent="0.25">
      <c r="A23" s="462"/>
      <c r="B23" s="1243">
        <v>3.1</v>
      </c>
      <c r="C23" s="1259" t="s">
        <v>2015</v>
      </c>
      <c r="D23" s="1253"/>
      <c r="E23" s="1253"/>
      <c r="F23" s="1253"/>
      <c r="G23" s="1253"/>
      <c r="H23" s="1253"/>
      <c r="I23" s="1253"/>
      <c r="J23" s="1253">
        <f>IF(ABS(G20)&lt;ABS(J20),ABS(G20),ABS(J20))</f>
        <v>0</v>
      </c>
      <c r="K23" s="1253"/>
      <c r="L23" s="1253"/>
      <c r="M23" s="1253"/>
      <c r="N23" s="1253"/>
      <c r="O23" s="1253"/>
      <c r="P23" s="1253"/>
      <c r="Q23" s="1253"/>
      <c r="R23" s="1253"/>
      <c r="S23" s="1253"/>
      <c r="T23" s="464"/>
      <c r="U23" s="463"/>
      <c r="V23" s="463"/>
      <c r="W23" s="463"/>
      <c r="X23" s="463"/>
      <c r="Y23" s="463"/>
      <c r="Z23" s="463"/>
      <c r="AA23" s="463"/>
      <c r="AB23" s="463"/>
      <c r="AC23" s="463"/>
      <c r="AD23" s="463"/>
      <c r="AE23" s="463"/>
      <c r="AF23" s="463"/>
      <c r="AG23" s="463"/>
      <c r="AH23" s="463"/>
      <c r="AI23" s="463"/>
      <c r="AJ23" s="463"/>
      <c r="AK23" s="463"/>
      <c r="AL23" s="463"/>
      <c r="AM23" s="463"/>
      <c r="AN23" s="463"/>
      <c r="AO23" s="463"/>
    </row>
    <row r="24" spans="1:41" ht="19.95" customHeight="1" x14ac:dyDescent="0.25">
      <c r="A24" s="462"/>
      <c r="B24" s="1243">
        <v>3.2</v>
      </c>
      <c r="C24" s="1260" t="s">
        <v>2017</v>
      </c>
      <c r="D24" s="1253"/>
      <c r="E24" s="1253"/>
      <c r="F24" s="1253"/>
      <c r="G24" s="1253"/>
      <c r="H24" s="1253"/>
      <c r="I24" s="1253"/>
      <c r="J24" s="1253">
        <f>IF(ABS(G20)&gt;ABS(J20),(G20)+(J20),(J20)+(G20))</f>
        <v>0</v>
      </c>
      <c r="K24" s="1253"/>
      <c r="L24" s="1253"/>
      <c r="M24" s="1253"/>
      <c r="N24" s="1253"/>
      <c r="O24" s="1253"/>
      <c r="P24" s="1253"/>
      <c r="Q24" s="1253"/>
      <c r="R24" s="1253"/>
      <c r="S24" s="1253"/>
      <c r="T24" s="464"/>
      <c r="U24" s="463"/>
      <c r="V24" s="463"/>
      <c r="W24" s="463"/>
      <c r="X24" s="463"/>
      <c r="Y24" s="463"/>
      <c r="Z24" s="463"/>
      <c r="AA24" s="463"/>
      <c r="AB24" s="463"/>
      <c r="AC24" s="463"/>
      <c r="AD24" s="463"/>
      <c r="AE24" s="463"/>
      <c r="AF24" s="463"/>
      <c r="AG24" s="463"/>
      <c r="AH24" s="463"/>
      <c r="AI24" s="463"/>
      <c r="AJ24" s="463"/>
      <c r="AK24" s="463"/>
      <c r="AL24" s="463"/>
      <c r="AM24" s="463"/>
      <c r="AN24" s="463"/>
      <c r="AO24" s="463"/>
    </row>
    <row r="25" spans="1:41" ht="19.95" customHeight="1" x14ac:dyDescent="0.25">
      <c r="A25" s="462"/>
      <c r="B25" s="1243" t="s">
        <v>395</v>
      </c>
      <c r="C25" s="1259" t="s">
        <v>1585</v>
      </c>
      <c r="D25" s="1253"/>
      <c r="E25" s="1253"/>
      <c r="F25" s="1253"/>
      <c r="G25" s="1253"/>
      <c r="H25" s="1253"/>
      <c r="I25" s="1253"/>
      <c r="J25" s="1253">
        <v>40</v>
      </c>
      <c r="K25" s="1253"/>
      <c r="L25" s="1253"/>
      <c r="M25" s="1253"/>
      <c r="N25" s="1253"/>
      <c r="O25" s="1253"/>
      <c r="P25" s="1253"/>
      <c r="Q25" s="1253"/>
      <c r="R25" s="1253"/>
      <c r="S25" s="1253"/>
      <c r="T25" s="464"/>
      <c r="U25" s="463"/>
      <c r="V25" s="463"/>
      <c r="W25" s="463"/>
      <c r="X25" s="463"/>
      <c r="Y25" s="463"/>
      <c r="Z25" s="463"/>
      <c r="AA25" s="463"/>
      <c r="AB25" s="463"/>
      <c r="AC25" s="463"/>
      <c r="AD25" s="463"/>
      <c r="AE25" s="463"/>
      <c r="AF25" s="463"/>
      <c r="AG25" s="463"/>
      <c r="AH25" s="463"/>
      <c r="AI25" s="463"/>
      <c r="AJ25" s="463"/>
      <c r="AK25" s="463"/>
      <c r="AL25" s="463"/>
      <c r="AM25" s="463"/>
      <c r="AN25" s="463"/>
      <c r="AO25" s="463"/>
    </row>
    <row r="26" spans="1:41" ht="19.95" customHeight="1" x14ac:dyDescent="0.25">
      <c r="A26" s="462"/>
      <c r="B26" s="1243">
        <v>3.3</v>
      </c>
      <c r="C26" s="1261" t="s">
        <v>1641</v>
      </c>
      <c r="D26" s="1253"/>
      <c r="E26" s="1253"/>
      <c r="F26" s="1253"/>
      <c r="G26" s="1253"/>
      <c r="H26" s="1253"/>
      <c r="I26" s="1253"/>
      <c r="J26" s="1253">
        <f>(J25/100)*J23</f>
        <v>0</v>
      </c>
      <c r="K26" s="1253"/>
      <c r="L26" s="1253"/>
      <c r="M26" s="1253"/>
      <c r="N26" s="1253"/>
      <c r="O26" s="1253"/>
      <c r="P26" s="1253"/>
      <c r="Q26" s="1253"/>
      <c r="R26" s="1253"/>
      <c r="S26" s="1256">
        <f>SUM(D26:R26)</f>
        <v>0</v>
      </c>
      <c r="T26" s="464"/>
      <c r="U26" s="463"/>
      <c r="V26" s="463"/>
      <c r="W26" s="463"/>
      <c r="X26" s="463"/>
      <c r="Y26" s="463"/>
      <c r="Z26" s="463"/>
      <c r="AA26" s="463"/>
      <c r="AB26" s="463"/>
      <c r="AC26" s="463"/>
      <c r="AD26" s="463"/>
      <c r="AE26" s="463"/>
      <c r="AF26" s="463"/>
      <c r="AG26" s="463"/>
      <c r="AH26" s="463"/>
      <c r="AI26" s="463"/>
      <c r="AJ26" s="463"/>
      <c r="AK26" s="463"/>
      <c r="AL26" s="463"/>
      <c r="AM26" s="463"/>
      <c r="AN26" s="463"/>
      <c r="AO26" s="463"/>
    </row>
    <row r="27" spans="1:41" ht="19.95" customHeight="1" x14ac:dyDescent="0.25">
      <c r="A27" s="462"/>
      <c r="B27" s="1243">
        <v>4.0999999999999996</v>
      </c>
      <c r="C27" s="1259" t="s">
        <v>2015</v>
      </c>
      <c r="D27" s="1253"/>
      <c r="E27" s="1253"/>
      <c r="F27" s="1253"/>
      <c r="G27" s="1253"/>
      <c r="H27" s="1253"/>
      <c r="I27" s="1253"/>
      <c r="J27" s="1253"/>
      <c r="K27" s="1253"/>
      <c r="L27" s="1253"/>
      <c r="M27" s="1253"/>
      <c r="N27" s="1253"/>
      <c r="O27" s="1253"/>
      <c r="P27" s="1253"/>
      <c r="Q27" s="1253"/>
      <c r="R27" s="1253">
        <f>IF(ABS(R20)&lt;ABS(J24),ABS(R20),ABS(J24))</f>
        <v>0</v>
      </c>
      <c r="S27" s="1253"/>
      <c r="T27" s="464"/>
      <c r="U27" s="463"/>
      <c r="V27" s="463"/>
      <c r="W27" s="463"/>
      <c r="X27" s="463"/>
      <c r="Y27" s="463"/>
      <c r="Z27" s="463"/>
      <c r="AA27" s="463"/>
      <c r="AB27" s="463"/>
      <c r="AC27" s="463"/>
      <c r="AD27" s="463"/>
      <c r="AE27" s="463"/>
      <c r="AF27" s="463"/>
      <c r="AG27" s="463"/>
      <c r="AH27" s="463"/>
      <c r="AI27" s="463"/>
      <c r="AJ27" s="463"/>
      <c r="AK27" s="463"/>
      <c r="AL27" s="463"/>
      <c r="AM27" s="463"/>
      <c r="AN27" s="463"/>
      <c r="AO27" s="463"/>
    </row>
    <row r="28" spans="1:41" ht="19.95" customHeight="1" x14ac:dyDescent="0.25">
      <c r="A28" s="462"/>
      <c r="B28" s="1243">
        <v>4.2</v>
      </c>
      <c r="C28" s="1260" t="s">
        <v>2017</v>
      </c>
      <c r="D28" s="1253"/>
      <c r="E28" s="1253"/>
      <c r="F28" s="1253"/>
      <c r="G28" s="1253"/>
      <c r="H28" s="1253"/>
      <c r="I28" s="1253"/>
      <c r="J28" s="1253"/>
      <c r="K28" s="1253"/>
      <c r="L28" s="1253"/>
      <c r="M28" s="1253"/>
      <c r="N28" s="1253"/>
      <c r="O28" s="1253"/>
      <c r="P28" s="1253"/>
      <c r="Q28" s="1253"/>
      <c r="R28" s="1253">
        <f>IF(ABS(R20)&gt;ABS(J24),(R20)+(J24),(J24)+(R20))</f>
        <v>0</v>
      </c>
      <c r="S28" s="1253"/>
      <c r="T28" s="464"/>
      <c r="U28" s="463"/>
      <c r="V28" s="463"/>
      <c r="W28" s="463"/>
      <c r="X28" s="463"/>
      <c r="Y28" s="463"/>
      <c r="Z28" s="463"/>
      <c r="AA28" s="463"/>
      <c r="AB28" s="463"/>
      <c r="AC28" s="463"/>
      <c r="AD28" s="463"/>
      <c r="AE28" s="463"/>
      <c r="AF28" s="463"/>
      <c r="AG28" s="463"/>
      <c r="AH28" s="463"/>
      <c r="AI28" s="463"/>
      <c r="AJ28" s="463"/>
      <c r="AK28" s="463"/>
      <c r="AL28" s="463"/>
      <c r="AM28" s="463"/>
      <c r="AN28" s="463"/>
      <c r="AO28" s="463"/>
    </row>
    <row r="29" spans="1:41" ht="19.95" customHeight="1" x14ac:dyDescent="0.25">
      <c r="A29" s="462"/>
      <c r="B29" s="1243" t="s">
        <v>1642</v>
      </c>
      <c r="C29" s="1259" t="s">
        <v>1585</v>
      </c>
      <c r="D29" s="1253"/>
      <c r="E29" s="1253"/>
      <c r="F29" s="1253"/>
      <c r="G29" s="1253"/>
      <c r="H29" s="1253"/>
      <c r="I29" s="1253"/>
      <c r="J29" s="1253"/>
      <c r="K29" s="1253"/>
      <c r="L29" s="1253"/>
      <c r="M29" s="1253"/>
      <c r="N29" s="1253"/>
      <c r="O29" s="1253"/>
      <c r="P29" s="1253"/>
      <c r="Q29" s="1253"/>
      <c r="R29" s="1253">
        <v>30</v>
      </c>
      <c r="S29" s="1253"/>
      <c r="T29" s="464"/>
      <c r="U29" s="463"/>
      <c r="V29" s="463"/>
      <c r="W29" s="463"/>
      <c r="X29" s="463"/>
      <c r="Y29" s="463"/>
      <c r="Z29" s="463"/>
      <c r="AA29" s="463"/>
      <c r="AB29" s="463"/>
      <c r="AC29" s="463"/>
      <c r="AD29" s="463"/>
      <c r="AE29" s="463"/>
      <c r="AF29" s="463"/>
      <c r="AG29" s="463"/>
      <c r="AH29" s="463"/>
      <c r="AI29" s="463"/>
      <c r="AJ29" s="463"/>
      <c r="AK29" s="463"/>
      <c r="AL29" s="463"/>
      <c r="AM29" s="463"/>
      <c r="AN29" s="463"/>
      <c r="AO29" s="463"/>
    </row>
    <row r="30" spans="1:41" ht="19.95" customHeight="1" x14ac:dyDescent="0.25">
      <c r="A30" s="462"/>
      <c r="B30" s="1243">
        <v>4.3</v>
      </c>
      <c r="C30" s="1262" t="s">
        <v>1643</v>
      </c>
      <c r="D30" s="1253"/>
      <c r="E30" s="1253"/>
      <c r="F30" s="1253"/>
      <c r="G30" s="1253"/>
      <c r="H30" s="1253"/>
      <c r="I30" s="1253"/>
      <c r="J30" s="1253"/>
      <c r="K30" s="1253"/>
      <c r="L30" s="1253"/>
      <c r="M30" s="1253"/>
      <c r="N30" s="1253"/>
      <c r="O30" s="1253"/>
      <c r="P30" s="1253"/>
      <c r="Q30" s="1253"/>
      <c r="R30" s="1253">
        <f>(R29/100)*R27</f>
        <v>0</v>
      </c>
      <c r="S30" s="1256">
        <f>R30</f>
        <v>0</v>
      </c>
      <c r="T30" s="464"/>
      <c r="U30" s="463"/>
      <c r="V30" s="463"/>
      <c r="W30" s="463"/>
      <c r="X30" s="463"/>
      <c r="Y30" s="463"/>
      <c r="Z30" s="463"/>
      <c r="AA30" s="463"/>
      <c r="AB30" s="463"/>
      <c r="AC30" s="463"/>
      <c r="AD30" s="463"/>
      <c r="AE30" s="463"/>
      <c r="AF30" s="463"/>
      <c r="AG30" s="463"/>
      <c r="AH30" s="463"/>
      <c r="AI30" s="463"/>
      <c r="AJ30" s="463"/>
      <c r="AK30" s="463"/>
      <c r="AL30" s="463"/>
      <c r="AM30" s="463"/>
      <c r="AN30" s="463"/>
      <c r="AO30" s="463"/>
    </row>
    <row r="31" spans="1:41" ht="19.95" customHeight="1" x14ac:dyDescent="0.25">
      <c r="A31" s="462"/>
      <c r="B31" s="1243">
        <v>5.0999999999999996</v>
      </c>
      <c r="C31" s="1263" t="s">
        <v>1644</v>
      </c>
      <c r="D31" s="1253"/>
      <c r="E31" s="1253"/>
      <c r="F31" s="1253"/>
      <c r="G31" s="1253"/>
      <c r="H31" s="1253"/>
      <c r="I31" s="1253"/>
      <c r="J31" s="1253"/>
      <c r="K31" s="1253"/>
      <c r="L31" s="1253"/>
      <c r="M31" s="1253"/>
      <c r="N31" s="1253"/>
      <c r="O31" s="1253"/>
      <c r="P31" s="1253"/>
      <c r="Q31" s="1253"/>
      <c r="R31" s="1253"/>
      <c r="S31" s="1256">
        <f>R28</f>
        <v>0</v>
      </c>
      <c r="T31" s="464"/>
      <c r="U31" s="463"/>
      <c r="V31" s="463"/>
      <c r="W31" s="463"/>
      <c r="X31" s="463"/>
      <c r="Y31" s="463"/>
      <c r="Z31" s="463"/>
      <c r="AA31" s="463"/>
      <c r="AB31" s="463"/>
      <c r="AC31" s="463"/>
      <c r="AD31" s="463"/>
      <c r="AE31" s="463"/>
      <c r="AF31" s="463"/>
      <c r="AG31" s="463"/>
      <c r="AH31" s="463"/>
      <c r="AI31" s="463"/>
      <c r="AJ31" s="463"/>
      <c r="AK31" s="463"/>
      <c r="AL31" s="463"/>
      <c r="AM31" s="463"/>
      <c r="AN31" s="463"/>
      <c r="AO31" s="463"/>
    </row>
    <row r="32" spans="1:41" ht="19.95" customHeight="1" x14ac:dyDescent="0.25">
      <c r="A32" s="462"/>
      <c r="B32" s="1243">
        <v>6</v>
      </c>
      <c r="C32" s="1262" t="s">
        <v>1645</v>
      </c>
      <c r="D32" s="1253"/>
      <c r="E32" s="1253"/>
      <c r="F32" s="1253"/>
      <c r="G32" s="1253"/>
      <c r="H32" s="1253"/>
      <c r="I32" s="1253"/>
      <c r="J32" s="1253"/>
      <c r="K32" s="1253"/>
      <c r="L32" s="1253"/>
      <c r="M32" s="1253"/>
      <c r="N32" s="1253"/>
      <c r="O32" s="1253"/>
      <c r="P32" s="1253"/>
      <c r="Q32" s="1253"/>
      <c r="R32" s="1253"/>
      <c r="S32" s="1256">
        <f>SUM(S18 + S22 + S26+S30 + S31)</f>
        <v>0</v>
      </c>
      <c r="T32" s="464"/>
      <c r="U32" s="463"/>
      <c r="V32" s="463"/>
      <c r="W32" s="463"/>
      <c r="X32" s="463"/>
      <c r="Y32" s="463"/>
      <c r="Z32" s="463"/>
      <c r="AA32" s="463"/>
      <c r="AB32" s="463"/>
      <c r="AC32" s="463"/>
      <c r="AD32" s="463"/>
      <c r="AE32" s="463"/>
      <c r="AF32" s="463"/>
      <c r="AG32" s="463"/>
      <c r="AH32" s="463"/>
      <c r="AI32" s="463"/>
      <c r="AJ32" s="463"/>
      <c r="AK32" s="463"/>
      <c r="AL32" s="463"/>
      <c r="AM32" s="463"/>
      <c r="AN32" s="463"/>
      <c r="AO32" s="463"/>
    </row>
    <row r="33" spans="1:41" ht="19.95" customHeight="1" x14ac:dyDescent="0.25">
      <c r="A33" s="462"/>
      <c r="B33" s="1244">
        <v>7</v>
      </c>
      <c r="C33" s="1262" t="s">
        <v>2009</v>
      </c>
      <c r="D33" s="1253"/>
      <c r="E33" s="1253"/>
      <c r="F33" s="1253"/>
      <c r="G33" s="1253"/>
      <c r="H33" s="1253"/>
      <c r="I33" s="1253"/>
      <c r="J33" s="1253"/>
      <c r="K33" s="1253"/>
      <c r="L33" s="1253"/>
      <c r="M33" s="1253"/>
      <c r="N33" s="1253"/>
      <c r="O33" s="1253"/>
      <c r="P33" s="1253"/>
      <c r="Q33" s="1253"/>
      <c r="R33" s="1253"/>
      <c r="S33" s="1256">
        <f>S32*12.5</f>
        <v>0</v>
      </c>
      <c r="T33" s="464"/>
      <c r="U33" s="463"/>
      <c r="V33" s="463"/>
      <c r="W33" s="463"/>
      <c r="X33" s="463"/>
      <c r="Y33" s="463"/>
      <c r="Z33" s="463"/>
      <c r="AA33" s="463"/>
      <c r="AB33" s="463"/>
      <c r="AC33" s="463"/>
      <c r="AD33" s="463"/>
      <c r="AE33" s="463"/>
      <c r="AF33" s="463"/>
      <c r="AG33" s="463"/>
      <c r="AH33" s="463"/>
      <c r="AI33" s="463"/>
      <c r="AJ33" s="463"/>
      <c r="AK33" s="463"/>
      <c r="AL33" s="463"/>
      <c r="AM33" s="463"/>
      <c r="AN33" s="463"/>
      <c r="AO33" s="463"/>
    </row>
    <row r="34" spans="1:41" ht="15" customHeight="1" x14ac:dyDescent="0.25">
      <c r="A34" s="462"/>
      <c r="B34" s="1264"/>
      <c r="C34" s="1264"/>
      <c r="D34" s="1264"/>
      <c r="E34" s="1264"/>
      <c r="F34" s="1264"/>
      <c r="G34" s="1264"/>
      <c r="H34" s="1265"/>
      <c r="I34" s="1265"/>
      <c r="J34" s="1265"/>
      <c r="K34" s="1265"/>
      <c r="L34" s="1265"/>
      <c r="M34" s="1265"/>
      <c r="N34" s="1265"/>
      <c r="O34" s="1265"/>
      <c r="P34" s="1265"/>
      <c r="Q34" s="1265"/>
      <c r="R34" s="1265"/>
      <c r="S34" s="1265"/>
      <c r="T34" s="464"/>
      <c r="U34" s="463"/>
      <c r="V34" s="463"/>
      <c r="W34" s="463"/>
      <c r="X34" s="463"/>
      <c r="Y34" s="463"/>
      <c r="Z34" s="463"/>
      <c r="AA34" s="463"/>
      <c r="AB34" s="463"/>
      <c r="AC34" s="463"/>
      <c r="AD34" s="463"/>
      <c r="AE34" s="463"/>
      <c r="AF34" s="463"/>
      <c r="AG34" s="463"/>
      <c r="AH34" s="463"/>
      <c r="AI34" s="463"/>
      <c r="AJ34" s="463"/>
      <c r="AK34" s="463"/>
      <c r="AL34" s="463"/>
      <c r="AM34" s="463"/>
      <c r="AN34" s="463"/>
      <c r="AO34" s="463"/>
    </row>
    <row r="35" spans="1:41" ht="15" customHeight="1" x14ac:dyDescent="0.25">
      <c r="A35" s="462"/>
      <c r="B35" s="1252" t="s">
        <v>2013</v>
      </c>
      <c r="C35" s="2887" t="s">
        <v>2014</v>
      </c>
      <c r="D35" s="2887"/>
      <c r="E35" s="2887"/>
      <c r="F35" s="2887"/>
      <c r="G35" s="2887"/>
      <c r="H35" s="2887"/>
      <c r="I35" s="2887"/>
      <c r="J35" s="2887"/>
      <c r="K35" s="463"/>
      <c r="L35" s="463"/>
      <c r="M35" s="463"/>
      <c r="N35" s="463"/>
      <c r="O35" s="463"/>
      <c r="P35" s="463"/>
      <c r="Q35" s="463"/>
      <c r="R35" s="463"/>
      <c r="S35" s="463"/>
      <c r="T35" s="464"/>
      <c r="U35" s="463"/>
      <c r="V35" s="463"/>
      <c r="W35" s="463"/>
      <c r="X35" s="463"/>
      <c r="Y35" s="463"/>
      <c r="Z35" s="463"/>
      <c r="AA35" s="463"/>
      <c r="AB35" s="463"/>
      <c r="AC35" s="463"/>
      <c r="AD35" s="463"/>
      <c r="AE35" s="463"/>
      <c r="AF35" s="463"/>
      <c r="AG35" s="463"/>
      <c r="AH35" s="463"/>
      <c r="AI35" s="463"/>
      <c r="AJ35" s="463"/>
      <c r="AK35" s="463"/>
      <c r="AL35" s="463"/>
      <c r="AM35" s="463"/>
      <c r="AN35" s="463"/>
      <c r="AO35" s="463"/>
    </row>
    <row r="36" spans="1:41" ht="15" customHeight="1" x14ac:dyDescent="0.25">
      <c r="A36" s="462"/>
      <c r="B36" s="463"/>
      <c r="C36" s="2887" t="s">
        <v>1646</v>
      </c>
      <c r="D36" s="2887"/>
      <c r="E36" s="2887"/>
      <c r="F36" s="2887"/>
      <c r="G36" s="2887"/>
      <c r="H36" s="2887"/>
      <c r="I36" s="2887"/>
      <c r="J36" s="2887"/>
      <c r="K36" s="463"/>
      <c r="L36" s="463"/>
      <c r="M36" s="463"/>
      <c r="N36" s="463"/>
      <c r="O36" s="463"/>
      <c r="P36" s="463"/>
      <c r="Q36" s="463"/>
      <c r="R36" s="463"/>
      <c r="S36" s="463"/>
      <c r="T36" s="464"/>
      <c r="U36" s="463"/>
      <c r="V36" s="463"/>
      <c r="W36" s="463"/>
      <c r="X36" s="463"/>
      <c r="Y36" s="463"/>
      <c r="Z36" s="463"/>
      <c r="AA36" s="463"/>
      <c r="AB36" s="463"/>
      <c r="AC36" s="463"/>
      <c r="AD36" s="463"/>
      <c r="AE36" s="463"/>
      <c r="AF36" s="463"/>
      <c r="AG36" s="463"/>
      <c r="AH36" s="463"/>
      <c r="AI36" s="463"/>
      <c r="AJ36" s="463"/>
      <c r="AK36" s="463"/>
      <c r="AL36" s="463"/>
      <c r="AM36" s="463"/>
      <c r="AN36" s="463"/>
      <c r="AO36" s="463"/>
    </row>
    <row r="37" spans="1:41" ht="15" customHeight="1" x14ac:dyDescent="0.25">
      <c r="A37" s="462"/>
      <c r="B37" s="463"/>
      <c r="C37" s="2887" t="s">
        <v>1647</v>
      </c>
      <c r="D37" s="2887"/>
      <c r="E37" s="2887"/>
      <c r="F37" s="2887"/>
      <c r="G37" s="2887"/>
      <c r="H37" s="2887"/>
      <c r="I37" s="2887"/>
      <c r="J37" s="2887"/>
      <c r="K37" s="463"/>
      <c r="L37" s="463"/>
      <c r="M37" s="463"/>
      <c r="N37" s="463"/>
      <c r="O37" s="463"/>
      <c r="P37" s="463"/>
      <c r="Q37" s="463"/>
      <c r="R37" s="463"/>
      <c r="S37" s="463"/>
      <c r="T37" s="464"/>
      <c r="U37" s="463"/>
      <c r="V37" s="463"/>
      <c r="W37" s="463"/>
      <c r="X37" s="463"/>
      <c r="Y37" s="463"/>
      <c r="Z37" s="463"/>
      <c r="AA37" s="463"/>
      <c r="AB37" s="463"/>
      <c r="AC37" s="463"/>
      <c r="AD37" s="463"/>
      <c r="AE37" s="463"/>
      <c r="AF37" s="463"/>
      <c r="AG37" s="463"/>
      <c r="AH37" s="463"/>
      <c r="AI37" s="463"/>
      <c r="AJ37" s="463"/>
      <c r="AK37" s="463"/>
      <c r="AL37" s="463"/>
      <c r="AM37" s="463"/>
      <c r="AN37" s="463"/>
      <c r="AO37" s="463"/>
    </row>
    <row r="38" spans="1:41" ht="15" customHeight="1" x14ac:dyDescent="0.25">
      <c r="A38" s="462"/>
      <c r="B38" s="463"/>
      <c r="C38" s="2887" t="s">
        <v>1648</v>
      </c>
      <c r="D38" s="2887"/>
      <c r="E38" s="2887"/>
      <c r="F38" s="2887"/>
      <c r="G38" s="2887"/>
      <c r="H38" s="2887"/>
      <c r="I38" s="2887"/>
      <c r="J38" s="2887"/>
      <c r="K38" s="463"/>
      <c r="L38" s="463"/>
      <c r="M38" s="463"/>
      <c r="N38" s="463"/>
      <c r="O38" s="463"/>
      <c r="P38" s="463"/>
      <c r="Q38" s="463"/>
      <c r="R38" s="463"/>
      <c r="S38" s="463"/>
      <c r="T38" s="464"/>
      <c r="U38" s="463"/>
      <c r="V38" s="463"/>
      <c r="W38" s="463"/>
      <c r="X38" s="463"/>
      <c r="Y38" s="463"/>
      <c r="Z38" s="463"/>
      <c r="AA38" s="463"/>
      <c r="AB38" s="463"/>
      <c r="AC38" s="463"/>
      <c r="AD38" s="463"/>
      <c r="AE38" s="463"/>
      <c r="AF38" s="463"/>
      <c r="AG38" s="463"/>
      <c r="AH38" s="463"/>
      <c r="AI38" s="463"/>
      <c r="AJ38" s="463"/>
      <c r="AK38" s="463"/>
      <c r="AL38" s="463"/>
      <c r="AM38" s="463"/>
      <c r="AN38" s="463"/>
      <c r="AO38" s="463"/>
    </row>
    <row r="39" spans="1:41" ht="15" customHeight="1" x14ac:dyDescent="0.25">
      <c r="A39" s="462"/>
      <c r="B39" s="463"/>
      <c r="C39" s="2885" t="s">
        <v>1649</v>
      </c>
      <c r="D39" s="2885"/>
      <c r="E39" s="2885"/>
      <c r="F39" s="2885"/>
      <c r="G39" s="2885"/>
      <c r="H39" s="2885"/>
      <c r="I39" s="2885"/>
      <c r="J39" s="2885"/>
      <c r="K39" s="463"/>
      <c r="L39" s="463"/>
      <c r="M39" s="463"/>
      <c r="N39" s="463"/>
      <c r="O39" s="463"/>
      <c r="P39" s="463"/>
      <c r="Q39" s="463"/>
      <c r="R39" s="463"/>
      <c r="S39" s="463"/>
      <c r="T39" s="464"/>
      <c r="U39" s="463"/>
      <c r="V39" s="463"/>
      <c r="W39" s="463"/>
      <c r="X39" s="463"/>
      <c r="Y39" s="463"/>
      <c r="Z39" s="463"/>
      <c r="AA39" s="463"/>
      <c r="AB39" s="463"/>
      <c r="AC39" s="463"/>
      <c r="AD39" s="463"/>
      <c r="AE39" s="463"/>
      <c r="AF39" s="463"/>
      <c r="AG39" s="463"/>
      <c r="AH39" s="463"/>
      <c r="AI39" s="463"/>
      <c r="AJ39" s="463"/>
      <c r="AK39" s="463"/>
      <c r="AL39" s="463"/>
      <c r="AM39" s="463"/>
      <c r="AN39" s="463"/>
      <c r="AO39" s="463"/>
    </row>
    <row r="40" spans="1:41" ht="15" customHeight="1" x14ac:dyDescent="0.25">
      <c r="A40" s="462"/>
      <c r="B40" s="463"/>
      <c r="C40" s="2885" t="s">
        <v>1650</v>
      </c>
      <c r="D40" s="2885"/>
      <c r="E40" s="2885"/>
      <c r="F40" s="2885"/>
      <c r="G40" s="2885"/>
      <c r="H40" s="2885"/>
      <c r="I40" s="2885"/>
      <c r="J40" s="2885"/>
      <c r="K40" s="463"/>
      <c r="L40" s="463"/>
      <c r="M40" s="463"/>
      <c r="N40" s="463"/>
      <c r="O40" s="463"/>
      <c r="P40" s="463"/>
      <c r="Q40" s="463"/>
      <c r="R40" s="463"/>
      <c r="S40" s="463"/>
      <c r="T40" s="464"/>
      <c r="U40" s="463"/>
      <c r="V40" s="463"/>
      <c r="W40" s="463"/>
      <c r="X40" s="463"/>
      <c r="Y40" s="463"/>
      <c r="Z40" s="463"/>
      <c r="AA40" s="463"/>
      <c r="AB40" s="463"/>
      <c r="AC40" s="463"/>
      <c r="AD40" s="463"/>
      <c r="AE40" s="463"/>
      <c r="AF40" s="463"/>
      <c r="AG40" s="463"/>
      <c r="AH40" s="463"/>
      <c r="AI40" s="463"/>
      <c r="AJ40" s="463"/>
      <c r="AK40" s="463"/>
      <c r="AL40" s="463"/>
      <c r="AM40" s="463"/>
      <c r="AN40" s="463"/>
      <c r="AO40" s="463"/>
    </row>
    <row r="41" spans="1:41" ht="15" customHeight="1" x14ac:dyDescent="0.25">
      <c r="A41" s="462"/>
      <c r="B41" s="463"/>
      <c r="C41" s="2885" t="s">
        <v>2019</v>
      </c>
      <c r="D41" s="2885"/>
      <c r="E41" s="2885"/>
      <c r="F41" s="2885"/>
      <c r="G41" s="2885"/>
      <c r="H41" s="2885"/>
      <c r="I41" s="2885"/>
      <c r="J41" s="2885"/>
      <c r="K41" s="463"/>
      <c r="L41" s="463"/>
      <c r="M41" s="463"/>
      <c r="N41" s="463"/>
      <c r="O41" s="463"/>
      <c r="P41" s="463"/>
      <c r="Q41" s="463"/>
      <c r="R41" s="463"/>
      <c r="S41" s="463"/>
      <c r="T41" s="464"/>
      <c r="U41" s="463"/>
      <c r="V41" s="463"/>
      <c r="W41" s="463"/>
      <c r="X41" s="463"/>
      <c r="Y41" s="463"/>
      <c r="Z41" s="463"/>
      <c r="AA41" s="463"/>
      <c r="AB41" s="463"/>
      <c r="AC41" s="463"/>
      <c r="AD41" s="463"/>
      <c r="AE41" s="463"/>
      <c r="AF41" s="463"/>
      <c r="AG41" s="463"/>
      <c r="AH41" s="463"/>
      <c r="AI41" s="463"/>
      <c r="AJ41" s="463"/>
      <c r="AK41" s="463"/>
      <c r="AL41" s="463"/>
      <c r="AM41" s="463"/>
      <c r="AN41" s="463"/>
      <c r="AO41" s="463"/>
    </row>
    <row r="42" spans="1:41" ht="15" customHeight="1" x14ac:dyDescent="0.25">
      <c r="A42" s="462"/>
      <c r="B42" s="463"/>
      <c r="C42" s="2885" t="s">
        <v>1651</v>
      </c>
      <c r="D42" s="2885"/>
      <c r="E42" s="2885"/>
      <c r="F42" s="2885"/>
      <c r="G42" s="2885"/>
      <c r="H42" s="2885"/>
      <c r="I42" s="2885"/>
      <c r="J42" s="2885"/>
      <c r="K42" s="463"/>
      <c r="L42" s="463"/>
      <c r="M42" s="463"/>
      <c r="N42" s="463"/>
      <c r="O42" s="463"/>
      <c r="P42" s="463"/>
      <c r="Q42" s="463"/>
      <c r="R42" s="463"/>
      <c r="S42" s="463"/>
      <c r="T42" s="464"/>
      <c r="U42" s="463"/>
      <c r="V42" s="463"/>
      <c r="W42" s="463"/>
      <c r="X42" s="463"/>
      <c r="Y42" s="463"/>
      <c r="Z42" s="463"/>
      <c r="AA42" s="463"/>
      <c r="AB42" s="463"/>
      <c r="AC42" s="463"/>
      <c r="AD42" s="463"/>
      <c r="AE42" s="463"/>
      <c r="AF42" s="463"/>
      <c r="AG42" s="463"/>
      <c r="AH42" s="463"/>
      <c r="AI42" s="463"/>
      <c r="AJ42" s="463"/>
      <c r="AK42" s="463"/>
      <c r="AL42" s="463"/>
      <c r="AM42" s="463"/>
      <c r="AN42" s="463"/>
      <c r="AO42" s="463"/>
    </row>
    <row r="43" spans="1:41" ht="15" customHeight="1" x14ac:dyDescent="0.25">
      <c r="A43" s="462"/>
      <c r="B43" s="463"/>
      <c r="C43" s="2885" t="s">
        <v>1652</v>
      </c>
      <c r="D43" s="2885"/>
      <c r="E43" s="2885"/>
      <c r="F43" s="2885"/>
      <c r="G43" s="2885"/>
      <c r="H43" s="2885"/>
      <c r="I43" s="2885"/>
      <c r="J43" s="2885"/>
      <c r="K43" s="463"/>
      <c r="L43" s="463"/>
      <c r="M43" s="463"/>
      <c r="N43" s="463"/>
      <c r="O43" s="463"/>
      <c r="P43" s="463"/>
      <c r="Q43" s="463"/>
      <c r="R43" s="463"/>
      <c r="S43" s="463"/>
      <c r="T43" s="464"/>
      <c r="U43" s="463"/>
      <c r="V43" s="463"/>
      <c r="W43" s="463"/>
      <c r="X43" s="463"/>
      <c r="Y43" s="463"/>
      <c r="Z43" s="463"/>
      <c r="AA43" s="463"/>
      <c r="AB43" s="463"/>
      <c r="AC43" s="463"/>
      <c r="AD43" s="463"/>
      <c r="AE43" s="463"/>
      <c r="AF43" s="463"/>
      <c r="AG43" s="463"/>
      <c r="AH43" s="463"/>
      <c r="AI43" s="463"/>
      <c r="AJ43" s="463"/>
      <c r="AK43" s="463"/>
      <c r="AL43" s="463"/>
      <c r="AM43" s="463"/>
      <c r="AN43" s="463"/>
      <c r="AO43" s="463"/>
    </row>
    <row r="44" spans="1:41" ht="15" customHeight="1" x14ac:dyDescent="0.25">
      <c r="A44" s="462"/>
      <c r="B44" s="463"/>
      <c r="C44" s="2885" t="s">
        <v>2020</v>
      </c>
      <c r="D44" s="2885"/>
      <c r="E44" s="2885"/>
      <c r="F44" s="2885"/>
      <c r="G44" s="2885"/>
      <c r="H44" s="2885"/>
      <c r="I44" s="2885"/>
      <c r="J44" s="2885"/>
      <c r="K44" s="463"/>
      <c r="L44" s="463"/>
      <c r="M44" s="463"/>
      <c r="N44" s="463"/>
      <c r="O44" s="463"/>
      <c r="P44" s="463"/>
      <c r="Q44" s="463"/>
      <c r="R44" s="463"/>
      <c r="S44" s="463"/>
      <c r="T44" s="464"/>
      <c r="U44" s="463"/>
      <c r="V44" s="463"/>
      <c r="W44" s="463"/>
      <c r="X44" s="463"/>
      <c r="Y44" s="463"/>
      <c r="Z44" s="463"/>
      <c r="AA44" s="463"/>
      <c r="AB44" s="463"/>
      <c r="AC44" s="463"/>
      <c r="AD44" s="463"/>
      <c r="AE44" s="463"/>
      <c r="AF44" s="463"/>
      <c r="AG44" s="463"/>
      <c r="AH44" s="463"/>
      <c r="AI44" s="463"/>
      <c r="AJ44" s="463"/>
      <c r="AK44" s="463"/>
      <c r="AL44" s="463"/>
      <c r="AM44" s="463"/>
      <c r="AN44" s="463"/>
      <c r="AO44" s="463"/>
    </row>
    <row r="45" spans="1:41" ht="13.8" thickBot="1" x14ac:dyDescent="0.3">
      <c r="A45" s="467"/>
      <c r="B45" s="468"/>
      <c r="C45" s="468"/>
      <c r="D45" s="468"/>
      <c r="E45" s="468"/>
      <c r="F45" s="468"/>
      <c r="G45" s="468"/>
      <c r="H45" s="468"/>
      <c r="I45" s="468"/>
      <c r="J45" s="468"/>
      <c r="K45" s="468"/>
      <c r="L45" s="468"/>
      <c r="M45" s="468"/>
      <c r="N45" s="468"/>
      <c r="O45" s="468"/>
      <c r="P45" s="468"/>
      <c r="Q45" s="468"/>
      <c r="R45" s="468"/>
      <c r="S45" s="468"/>
      <c r="T45" s="469"/>
      <c r="U45" s="463"/>
      <c r="V45" s="463"/>
      <c r="W45" s="463"/>
      <c r="X45" s="463"/>
      <c r="Y45" s="463"/>
      <c r="Z45" s="463"/>
      <c r="AA45" s="463"/>
      <c r="AB45" s="463"/>
      <c r="AC45" s="463"/>
      <c r="AD45" s="463"/>
      <c r="AE45" s="463"/>
      <c r="AF45" s="463"/>
      <c r="AG45" s="463"/>
      <c r="AH45" s="463"/>
      <c r="AI45" s="463"/>
      <c r="AJ45" s="463"/>
      <c r="AK45" s="463"/>
      <c r="AL45" s="463"/>
      <c r="AM45" s="463"/>
      <c r="AN45" s="463"/>
      <c r="AO45" s="463"/>
    </row>
    <row r="46" spans="1:41" x14ac:dyDescent="0.25">
      <c r="U46" s="463"/>
      <c r="V46" s="463"/>
      <c r="W46" s="463"/>
      <c r="X46" s="463"/>
      <c r="Y46" s="463"/>
      <c r="Z46" s="463"/>
      <c r="AA46" s="463"/>
      <c r="AB46" s="463"/>
      <c r="AC46" s="463"/>
      <c r="AD46" s="463"/>
      <c r="AE46" s="463"/>
      <c r="AF46" s="463"/>
      <c r="AG46" s="463"/>
      <c r="AH46" s="463"/>
      <c r="AI46" s="463"/>
      <c r="AJ46" s="463"/>
      <c r="AK46" s="463"/>
      <c r="AL46" s="463"/>
      <c r="AM46" s="463"/>
      <c r="AN46" s="463"/>
      <c r="AO46" s="463"/>
    </row>
    <row r="47" spans="1:41" x14ac:dyDescent="0.25">
      <c r="A47" s="463"/>
      <c r="B47" s="463"/>
      <c r="C47" s="463"/>
      <c r="D47" s="463"/>
      <c r="E47" s="463"/>
      <c r="F47" s="463"/>
      <c r="G47" s="463"/>
      <c r="H47" s="463"/>
      <c r="I47" s="463"/>
      <c r="J47" s="463"/>
      <c r="K47" s="463"/>
      <c r="L47" s="463"/>
      <c r="M47" s="463"/>
      <c r="N47" s="463"/>
      <c r="O47" s="463"/>
      <c r="P47" s="463"/>
      <c r="Q47" s="463"/>
      <c r="R47" s="463"/>
      <c r="S47" s="463"/>
      <c r="T47" s="463"/>
      <c r="U47" s="463"/>
      <c r="V47" s="463"/>
      <c r="W47" s="463"/>
      <c r="X47" s="463"/>
      <c r="Y47" s="463"/>
      <c r="Z47" s="463"/>
      <c r="AA47" s="463"/>
      <c r="AB47" s="463"/>
      <c r="AC47" s="463"/>
      <c r="AD47" s="463"/>
      <c r="AE47" s="463"/>
      <c r="AF47" s="463"/>
      <c r="AG47" s="463"/>
      <c r="AH47" s="463"/>
      <c r="AI47" s="463"/>
      <c r="AJ47" s="463"/>
      <c r="AK47" s="463"/>
      <c r="AL47" s="463"/>
      <c r="AM47" s="463"/>
      <c r="AN47" s="463"/>
      <c r="AO47" s="463"/>
    </row>
    <row r="48" spans="1:41" x14ac:dyDescent="0.25">
      <c r="A48" s="463"/>
      <c r="B48" s="463"/>
      <c r="C48" s="463"/>
      <c r="D48" s="463"/>
      <c r="E48" s="463"/>
      <c r="F48" s="463"/>
      <c r="G48" s="463"/>
      <c r="H48" s="463"/>
      <c r="I48" s="463"/>
      <c r="J48" s="463"/>
      <c r="K48" s="463"/>
      <c r="L48" s="463"/>
      <c r="M48" s="463"/>
      <c r="N48" s="463"/>
      <c r="O48" s="463"/>
      <c r="P48" s="463"/>
      <c r="Q48" s="463"/>
      <c r="R48" s="463"/>
      <c r="S48" s="463"/>
      <c r="T48" s="463"/>
      <c r="U48" s="463"/>
      <c r="V48" s="463"/>
      <c r="W48" s="463"/>
      <c r="X48" s="463"/>
      <c r="Y48" s="463"/>
      <c r="Z48" s="463"/>
      <c r="AA48" s="463"/>
      <c r="AB48" s="463"/>
      <c r="AC48" s="463"/>
      <c r="AD48" s="463"/>
      <c r="AE48" s="463"/>
      <c r="AF48" s="463"/>
      <c r="AG48" s="463"/>
      <c r="AH48" s="463"/>
      <c r="AI48" s="463"/>
      <c r="AJ48" s="463"/>
      <c r="AK48" s="463"/>
      <c r="AL48" s="463"/>
      <c r="AM48" s="463"/>
      <c r="AN48" s="463"/>
      <c r="AO48" s="463"/>
    </row>
    <row r="49" spans="1:41" x14ac:dyDescent="0.25">
      <c r="A49" s="463"/>
      <c r="B49" s="463"/>
      <c r="C49" s="463"/>
      <c r="D49" s="463"/>
      <c r="E49" s="463"/>
      <c r="F49" s="463"/>
      <c r="G49" s="463"/>
      <c r="H49" s="463"/>
      <c r="I49" s="463"/>
      <c r="J49" s="463"/>
      <c r="K49" s="463"/>
      <c r="L49" s="463"/>
      <c r="M49" s="463"/>
      <c r="N49" s="463"/>
      <c r="O49" s="463"/>
      <c r="P49" s="463"/>
      <c r="Q49" s="463"/>
      <c r="R49" s="463"/>
      <c r="S49" s="463"/>
      <c r="T49" s="463"/>
      <c r="U49" s="463"/>
      <c r="V49" s="463"/>
      <c r="W49" s="463"/>
      <c r="X49" s="463"/>
      <c r="Y49" s="463"/>
      <c r="Z49" s="463"/>
      <c r="AA49" s="463"/>
      <c r="AB49" s="463"/>
      <c r="AC49" s="463"/>
      <c r="AD49" s="463"/>
      <c r="AE49" s="463"/>
      <c r="AF49" s="463"/>
      <c r="AG49" s="463"/>
      <c r="AH49" s="463"/>
      <c r="AI49" s="463"/>
      <c r="AJ49" s="463"/>
      <c r="AK49" s="463"/>
      <c r="AL49" s="463"/>
      <c r="AM49" s="463"/>
      <c r="AN49" s="463"/>
      <c r="AO49" s="463"/>
    </row>
    <row r="50" spans="1:41" x14ac:dyDescent="0.25">
      <c r="A50" s="463"/>
      <c r="B50" s="463"/>
      <c r="C50" s="463"/>
      <c r="D50" s="463"/>
      <c r="E50" s="463"/>
      <c r="F50" s="463"/>
      <c r="G50" s="463"/>
      <c r="H50" s="463"/>
      <c r="I50" s="463"/>
      <c r="J50" s="463"/>
      <c r="K50" s="463"/>
      <c r="L50" s="463"/>
      <c r="M50" s="463"/>
      <c r="N50" s="463"/>
      <c r="O50" s="463"/>
      <c r="P50" s="463"/>
      <c r="Q50" s="463"/>
      <c r="R50" s="463"/>
      <c r="S50" s="463"/>
      <c r="T50" s="463"/>
      <c r="U50" s="463"/>
      <c r="V50" s="463"/>
      <c r="W50" s="463"/>
      <c r="X50" s="463"/>
      <c r="Y50" s="463"/>
      <c r="Z50" s="463"/>
      <c r="AA50" s="463"/>
      <c r="AB50" s="463"/>
      <c r="AC50" s="463"/>
      <c r="AD50" s="463"/>
      <c r="AE50" s="463"/>
      <c r="AF50" s="463"/>
      <c r="AG50" s="463"/>
      <c r="AH50" s="463"/>
      <c r="AI50" s="463"/>
      <c r="AJ50" s="463"/>
      <c r="AK50" s="463"/>
      <c r="AL50" s="463"/>
      <c r="AM50" s="463"/>
      <c r="AN50" s="463"/>
      <c r="AO50" s="463"/>
    </row>
    <row r="51" spans="1:41" x14ac:dyDescent="0.25">
      <c r="A51" s="463"/>
      <c r="B51" s="463"/>
      <c r="C51" s="463"/>
      <c r="D51" s="463"/>
      <c r="E51" s="463"/>
      <c r="F51" s="463"/>
      <c r="G51" s="463"/>
      <c r="H51" s="463"/>
      <c r="I51" s="463"/>
      <c r="J51" s="463"/>
      <c r="K51" s="463"/>
      <c r="L51" s="463"/>
      <c r="M51" s="463"/>
      <c r="N51" s="463"/>
      <c r="O51" s="463"/>
      <c r="P51" s="463"/>
      <c r="Q51" s="463"/>
      <c r="R51" s="463"/>
      <c r="S51" s="463"/>
      <c r="T51" s="463"/>
      <c r="U51" s="463"/>
      <c r="V51" s="463"/>
      <c r="W51" s="463"/>
      <c r="X51" s="463"/>
      <c r="Y51" s="463"/>
      <c r="Z51" s="463"/>
      <c r="AA51" s="463"/>
      <c r="AB51" s="463"/>
      <c r="AC51" s="463"/>
      <c r="AD51" s="463"/>
      <c r="AE51" s="463"/>
      <c r="AF51" s="463"/>
      <c r="AG51" s="463"/>
      <c r="AH51" s="463"/>
      <c r="AI51" s="463"/>
      <c r="AJ51" s="463"/>
      <c r="AK51" s="463"/>
      <c r="AL51" s="463"/>
      <c r="AM51" s="463"/>
      <c r="AN51" s="463"/>
      <c r="AO51" s="463"/>
    </row>
    <row r="52" spans="1:41" x14ac:dyDescent="0.25">
      <c r="A52" s="463"/>
      <c r="B52" s="463"/>
      <c r="C52" s="463"/>
      <c r="D52" s="463"/>
      <c r="E52" s="463"/>
      <c r="F52" s="463"/>
      <c r="G52" s="463"/>
      <c r="H52" s="463"/>
      <c r="I52" s="463"/>
      <c r="J52" s="463"/>
      <c r="K52" s="463"/>
      <c r="L52" s="463"/>
      <c r="M52" s="463"/>
      <c r="N52" s="463"/>
      <c r="O52" s="463"/>
      <c r="P52" s="463"/>
      <c r="Q52" s="463"/>
      <c r="R52" s="463"/>
      <c r="S52" s="463"/>
      <c r="T52" s="463"/>
      <c r="U52" s="463"/>
      <c r="V52" s="463"/>
      <c r="W52" s="463"/>
      <c r="X52" s="463"/>
      <c r="Y52" s="463"/>
      <c r="Z52" s="463"/>
      <c r="AA52" s="463"/>
      <c r="AB52" s="463"/>
      <c r="AC52" s="463"/>
      <c r="AD52" s="463"/>
      <c r="AE52" s="463"/>
      <c r="AF52" s="463"/>
      <c r="AG52" s="463"/>
      <c r="AH52" s="463"/>
      <c r="AI52" s="463"/>
      <c r="AJ52" s="463"/>
      <c r="AK52" s="463"/>
      <c r="AL52" s="463"/>
      <c r="AM52" s="463"/>
      <c r="AN52" s="463"/>
      <c r="AO52" s="463"/>
    </row>
    <row r="53" spans="1:41" x14ac:dyDescent="0.25">
      <c r="A53" s="463"/>
      <c r="B53" s="463"/>
      <c r="C53" s="463"/>
      <c r="D53" s="463"/>
      <c r="E53" s="463"/>
      <c r="F53" s="463"/>
      <c r="G53" s="463"/>
      <c r="H53" s="463"/>
      <c r="I53" s="463"/>
      <c r="J53" s="463"/>
      <c r="K53" s="463"/>
      <c r="L53" s="463"/>
      <c r="M53" s="463"/>
      <c r="N53" s="463"/>
      <c r="O53" s="463"/>
      <c r="P53" s="463"/>
      <c r="Q53" s="463"/>
      <c r="R53" s="463"/>
      <c r="S53" s="463"/>
      <c r="T53" s="463"/>
      <c r="U53" s="463"/>
      <c r="V53" s="463"/>
      <c r="W53" s="463"/>
      <c r="X53" s="463"/>
      <c r="Y53" s="463"/>
      <c r="Z53" s="463"/>
      <c r="AA53" s="463"/>
      <c r="AB53" s="463"/>
      <c r="AC53" s="463"/>
      <c r="AD53" s="463"/>
      <c r="AE53" s="463"/>
      <c r="AF53" s="463"/>
      <c r="AG53" s="463"/>
      <c r="AH53" s="463"/>
      <c r="AI53" s="463"/>
      <c r="AJ53" s="463"/>
      <c r="AK53" s="463"/>
      <c r="AL53" s="463"/>
      <c r="AM53" s="463"/>
      <c r="AN53" s="463"/>
      <c r="AO53" s="463"/>
    </row>
    <row r="54" spans="1:41" x14ac:dyDescent="0.25">
      <c r="A54" s="463"/>
      <c r="B54" s="463"/>
      <c r="C54" s="463"/>
      <c r="D54" s="463"/>
      <c r="E54" s="463"/>
      <c r="F54" s="463"/>
      <c r="G54" s="463"/>
      <c r="H54" s="463"/>
      <c r="I54" s="463"/>
      <c r="J54" s="463"/>
      <c r="K54" s="463"/>
      <c r="L54" s="463"/>
      <c r="M54" s="463"/>
      <c r="N54" s="463"/>
      <c r="O54" s="463"/>
      <c r="P54" s="463"/>
      <c r="Q54" s="463"/>
      <c r="R54" s="463"/>
      <c r="S54" s="463"/>
      <c r="T54" s="463"/>
      <c r="U54" s="463"/>
      <c r="V54" s="463"/>
      <c r="W54" s="463"/>
      <c r="X54" s="463"/>
      <c r="Y54" s="463"/>
      <c r="Z54" s="463"/>
      <c r="AA54" s="463"/>
      <c r="AB54" s="463"/>
      <c r="AC54" s="463"/>
      <c r="AD54" s="463"/>
      <c r="AE54" s="463"/>
      <c r="AF54" s="463"/>
      <c r="AG54" s="463"/>
      <c r="AH54" s="463"/>
      <c r="AI54" s="463"/>
      <c r="AJ54" s="463"/>
      <c r="AK54" s="463"/>
      <c r="AL54" s="463"/>
      <c r="AM54" s="463"/>
      <c r="AN54" s="463"/>
      <c r="AO54" s="463"/>
    </row>
    <row r="55" spans="1:41" x14ac:dyDescent="0.25">
      <c r="A55" s="463"/>
      <c r="B55" s="463"/>
      <c r="C55" s="463"/>
      <c r="D55" s="463"/>
      <c r="E55" s="463"/>
      <c r="F55" s="463"/>
      <c r="G55" s="463"/>
      <c r="H55" s="463"/>
      <c r="I55" s="463"/>
      <c r="J55" s="463"/>
      <c r="K55" s="463"/>
      <c r="L55" s="463"/>
      <c r="M55" s="463"/>
      <c r="N55" s="463"/>
      <c r="O55" s="463"/>
      <c r="P55" s="463"/>
      <c r="Q55" s="463"/>
      <c r="R55" s="463"/>
      <c r="S55" s="463"/>
      <c r="T55" s="463"/>
      <c r="U55" s="463"/>
      <c r="V55" s="463"/>
      <c r="W55" s="463"/>
      <c r="X55" s="463"/>
      <c r="Y55" s="463"/>
      <c r="Z55" s="463"/>
      <c r="AA55" s="463"/>
      <c r="AB55" s="463"/>
      <c r="AC55" s="463"/>
      <c r="AD55" s="463"/>
      <c r="AE55" s="463"/>
      <c r="AF55" s="463"/>
      <c r="AG55" s="463"/>
      <c r="AH55" s="463"/>
      <c r="AI55" s="463"/>
      <c r="AJ55" s="463"/>
      <c r="AK55" s="463"/>
      <c r="AL55" s="463"/>
      <c r="AM55" s="463"/>
      <c r="AN55" s="463"/>
      <c r="AO55" s="463"/>
    </row>
    <row r="56" spans="1:41" x14ac:dyDescent="0.25">
      <c r="A56" s="463"/>
      <c r="B56" s="463"/>
      <c r="C56" s="463"/>
      <c r="D56" s="463"/>
      <c r="E56" s="463"/>
      <c r="F56" s="463"/>
      <c r="G56" s="463"/>
      <c r="H56" s="463"/>
      <c r="I56" s="463"/>
      <c r="J56" s="463"/>
      <c r="K56" s="463"/>
      <c r="L56" s="463"/>
      <c r="M56" s="463"/>
      <c r="N56" s="463"/>
      <c r="O56" s="463"/>
      <c r="P56" s="463"/>
      <c r="Q56" s="463"/>
      <c r="R56" s="463"/>
      <c r="S56" s="463"/>
      <c r="T56" s="463"/>
      <c r="U56" s="463"/>
      <c r="V56" s="463"/>
      <c r="W56" s="463"/>
      <c r="X56" s="463"/>
      <c r="Y56" s="463"/>
      <c r="Z56" s="463"/>
      <c r="AA56" s="463"/>
      <c r="AB56" s="463"/>
      <c r="AC56" s="463"/>
      <c r="AD56" s="463"/>
      <c r="AE56" s="463"/>
      <c r="AF56" s="463"/>
      <c r="AG56" s="463"/>
      <c r="AH56" s="463"/>
      <c r="AI56" s="463"/>
      <c r="AJ56" s="463"/>
      <c r="AK56" s="463"/>
      <c r="AL56" s="463"/>
      <c r="AM56" s="463"/>
      <c r="AN56" s="463"/>
      <c r="AO56" s="463"/>
    </row>
    <row r="57" spans="1:41" x14ac:dyDescent="0.25">
      <c r="A57" s="463"/>
      <c r="B57" s="463"/>
      <c r="C57" s="463"/>
      <c r="D57" s="463"/>
      <c r="E57" s="463"/>
      <c r="F57" s="463"/>
      <c r="G57" s="463"/>
      <c r="H57" s="463"/>
      <c r="I57" s="463"/>
      <c r="J57" s="463"/>
      <c r="K57" s="463"/>
      <c r="L57" s="463"/>
      <c r="M57" s="463"/>
      <c r="N57" s="463"/>
      <c r="O57" s="463"/>
      <c r="P57" s="463"/>
      <c r="Q57" s="463"/>
      <c r="R57" s="463"/>
      <c r="S57" s="463"/>
      <c r="T57" s="463"/>
      <c r="U57" s="463"/>
      <c r="V57" s="463"/>
      <c r="W57" s="463"/>
      <c r="X57" s="463"/>
      <c r="Y57" s="463"/>
      <c r="Z57" s="463"/>
      <c r="AA57" s="463"/>
      <c r="AB57" s="463"/>
      <c r="AC57" s="463"/>
      <c r="AD57" s="463"/>
      <c r="AE57" s="463"/>
      <c r="AF57" s="463"/>
      <c r="AG57" s="463"/>
      <c r="AH57" s="463"/>
      <c r="AI57" s="463"/>
      <c r="AJ57" s="463"/>
      <c r="AK57" s="463"/>
      <c r="AL57" s="463"/>
      <c r="AM57" s="463"/>
      <c r="AN57" s="463"/>
      <c r="AO57" s="463"/>
    </row>
    <row r="58" spans="1:41" x14ac:dyDescent="0.25">
      <c r="A58" s="463"/>
      <c r="B58" s="463"/>
      <c r="C58" s="463"/>
      <c r="D58" s="463"/>
      <c r="E58" s="463"/>
      <c r="F58" s="463"/>
      <c r="G58" s="463"/>
      <c r="H58" s="463"/>
      <c r="I58" s="463"/>
      <c r="J58" s="463"/>
      <c r="K58" s="463"/>
      <c r="L58" s="463"/>
      <c r="M58" s="463"/>
      <c r="N58" s="463"/>
      <c r="O58" s="463"/>
      <c r="P58" s="463"/>
      <c r="Q58" s="463"/>
      <c r="R58" s="463"/>
      <c r="S58" s="463"/>
      <c r="T58" s="463"/>
      <c r="U58" s="463"/>
      <c r="V58" s="463"/>
      <c r="W58" s="463"/>
      <c r="X58" s="463"/>
      <c r="Y58" s="463"/>
      <c r="Z58" s="463"/>
      <c r="AA58" s="463"/>
      <c r="AB58" s="463"/>
      <c r="AC58" s="463"/>
      <c r="AD58" s="463"/>
      <c r="AE58" s="463"/>
      <c r="AF58" s="463"/>
      <c r="AG58" s="463"/>
      <c r="AH58" s="463"/>
      <c r="AI58" s="463"/>
      <c r="AJ58" s="463"/>
      <c r="AK58" s="463"/>
      <c r="AL58" s="463"/>
      <c r="AM58" s="463"/>
      <c r="AN58" s="463"/>
      <c r="AO58" s="463"/>
    </row>
    <row r="59" spans="1:41" x14ac:dyDescent="0.25">
      <c r="A59" s="463"/>
      <c r="B59" s="463"/>
      <c r="C59" s="463"/>
      <c r="D59" s="463"/>
      <c r="E59" s="463"/>
      <c r="F59" s="463"/>
      <c r="G59" s="463"/>
      <c r="H59" s="463"/>
      <c r="I59" s="463"/>
      <c r="J59" s="463"/>
      <c r="K59" s="463"/>
      <c r="L59" s="463"/>
      <c r="M59" s="463"/>
      <c r="N59" s="463"/>
      <c r="O59" s="463"/>
      <c r="P59" s="463"/>
      <c r="Q59" s="463"/>
      <c r="R59" s="463"/>
      <c r="S59" s="463"/>
      <c r="T59" s="463"/>
      <c r="U59" s="463"/>
      <c r="V59" s="463"/>
      <c r="W59" s="463"/>
      <c r="X59" s="463"/>
      <c r="Y59" s="463"/>
      <c r="Z59" s="463"/>
      <c r="AA59" s="463"/>
      <c r="AB59" s="463"/>
      <c r="AC59" s="463"/>
      <c r="AD59" s="463"/>
      <c r="AE59" s="463"/>
      <c r="AF59" s="463"/>
      <c r="AG59" s="463"/>
      <c r="AH59" s="463"/>
      <c r="AI59" s="463"/>
      <c r="AJ59" s="463"/>
      <c r="AK59" s="463"/>
      <c r="AL59" s="463"/>
      <c r="AM59" s="463"/>
      <c r="AN59" s="463"/>
      <c r="AO59" s="463"/>
    </row>
    <row r="60" spans="1:41" x14ac:dyDescent="0.25">
      <c r="A60" s="463"/>
      <c r="B60" s="463"/>
      <c r="C60" s="463"/>
      <c r="D60" s="463"/>
      <c r="E60" s="463"/>
      <c r="F60" s="463"/>
      <c r="G60" s="463"/>
      <c r="H60" s="463"/>
      <c r="I60" s="463"/>
      <c r="J60" s="463"/>
      <c r="K60" s="463"/>
      <c r="L60" s="463"/>
      <c r="M60" s="463"/>
      <c r="N60" s="463"/>
      <c r="O60" s="463"/>
      <c r="P60" s="463"/>
      <c r="Q60" s="463"/>
      <c r="R60" s="463"/>
      <c r="S60" s="463"/>
      <c r="T60" s="463"/>
      <c r="U60" s="463"/>
      <c r="V60" s="463"/>
      <c r="W60" s="463"/>
      <c r="X60" s="463"/>
      <c r="Y60" s="463"/>
      <c r="Z60" s="463"/>
      <c r="AA60" s="463"/>
      <c r="AB60" s="463"/>
      <c r="AC60" s="463"/>
      <c r="AD60" s="463"/>
      <c r="AE60" s="463"/>
      <c r="AF60" s="463"/>
      <c r="AG60" s="463"/>
      <c r="AH60" s="463"/>
      <c r="AI60" s="463"/>
      <c r="AJ60" s="463"/>
      <c r="AK60" s="463"/>
      <c r="AL60" s="463"/>
      <c r="AM60" s="463"/>
      <c r="AN60" s="463"/>
      <c r="AO60" s="463"/>
    </row>
    <row r="61" spans="1:41" x14ac:dyDescent="0.25">
      <c r="A61" s="463"/>
      <c r="B61" s="463"/>
      <c r="C61" s="463"/>
      <c r="D61" s="463"/>
      <c r="E61" s="463"/>
      <c r="F61" s="463"/>
      <c r="G61" s="463"/>
      <c r="H61" s="463"/>
      <c r="I61" s="463"/>
      <c r="J61" s="463"/>
      <c r="K61" s="463"/>
      <c r="L61" s="463"/>
      <c r="M61" s="463"/>
      <c r="N61" s="463"/>
      <c r="O61" s="463"/>
      <c r="P61" s="463"/>
      <c r="Q61" s="463"/>
      <c r="R61" s="463"/>
      <c r="S61" s="463"/>
      <c r="T61" s="463"/>
      <c r="U61" s="463"/>
      <c r="V61" s="463"/>
      <c r="W61" s="463"/>
      <c r="X61" s="463"/>
      <c r="Y61" s="463"/>
      <c r="Z61" s="463"/>
      <c r="AA61" s="463"/>
      <c r="AB61" s="463"/>
      <c r="AC61" s="463"/>
      <c r="AD61" s="463"/>
      <c r="AE61" s="463"/>
      <c r="AF61" s="463"/>
      <c r="AG61" s="463"/>
      <c r="AH61" s="463"/>
      <c r="AI61" s="463"/>
      <c r="AJ61" s="463"/>
      <c r="AK61" s="463"/>
      <c r="AL61" s="463"/>
      <c r="AM61" s="463"/>
      <c r="AN61" s="463"/>
      <c r="AO61" s="463"/>
    </row>
    <row r="62" spans="1:41" x14ac:dyDescent="0.25">
      <c r="A62" s="463"/>
      <c r="B62" s="463"/>
      <c r="C62" s="463"/>
      <c r="D62" s="463"/>
      <c r="E62" s="463"/>
      <c r="F62" s="463"/>
      <c r="G62" s="463"/>
      <c r="H62" s="463"/>
      <c r="I62" s="463"/>
      <c r="J62" s="463"/>
      <c r="K62" s="463"/>
      <c r="L62" s="463"/>
      <c r="M62" s="463"/>
      <c r="N62" s="463"/>
      <c r="O62" s="463"/>
      <c r="P62" s="463"/>
      <c r="Q62" s="463"/>
      <c r="R62" s="463"/>
      <c r="S62" s="463"/>
      <c r="T62" s="463"/>
      <c r="U62" s="463"/>
      <c r="V62" s="463"/>
      <c r="W62" s="463"/>
      <c r="X62" s="463"/>
      <c r="Y62" s="463"/>
      <c r="Z62" s="463"/>
      <c r="AA62" s="463"/>
      <c r="AB62" s="463"/>
      <c r="AC62" s="463"/>
      <c r="AD62" s="463"/>
      <c r="AE62" s="463"/>
      <c r="AF62" s="463"/>
      <c r="AG62" s="463"/>
      <c r="AH62" s="463"/>
      <c r="AI62" s="463"/>
      <c r="AJ62" s="463"/>
      <c r="AK62" s="463"/>
      <c r="AL62" s="463"/>
      <c r="AM62" s="463"/>
      <c r="AN62" s="463"/>
      <c r="AO62" s="463"/>
    </row>
    <row r="63" spans="1:41" x14ac:dyDescent="0.25">
      <c r="A63" s="463"/>
      <c r="B63" s="463"/>
      <c r="C63" s="463"/>
      <c r="D63" s="463"/>
      <c r="E63" s="463"/>
      <c r="F63" s="463"/>
      <c r="G63" s="463"/>
      <c r="H63" s="463"/>
      <c r="I63" s="463"/>
      <c r="J63" s="463"/>
      <c r="K63" s="463"/>
      <c r="L63" s="463"/>
      <c r="M63" s="463"/>
      <c r="N63" s="463"/>
      <c r="O63" s="463"/>
      <c r="P63" s="463"/>
      <c r="Q63" s="463"/>
      <c r="R63" s="463"/>
      <c r="S63" s="463"/>
      <c r="T63" s="463"/>
      <c r="U63" s="463"/>
      <c r="V63" s="463"/>
      <c r="W63" s="463"/>
      <c r="X63" s="463"/>
      <c r="Y63" s="463"/>
      <c r="Z63" s="463"/>
      <c r="AA63" s="463"/>
      <c r="AB63" s="463"/>
      <c r="AC63" s="463"/>
      <c r="AD63" s="463"/>
      <c r="AE63" s="463"/>
      <c r="AF63" s="463"/>
      <c r="AG63" s="463"/>
      <c r="AH63" s="463"/>
      <c r="AI63" s="463"/>
      <c r="AJ63" s="463"/>
      <c r="AK63" s="463"/>
      <c r="AL63" s="463"/>
      <c r="AM63" s="463"/>
      <c r="AN63" s="463"/>
      <c r="AO63" s="463"/>
    </row>
    <row r="64" spans="1:41" x14ac:dyDescent="0.25">
      <c r="A64" s="463"/>
      <c r="B64" s="463"/>
      <c r="C64" s="463"/>
      <c r="D64" s="463"/>
      <c r="E64" s="463"/>
      <c r="F64" s="463"/>
      <c r="G64" s="463"/>
      <c r="H64" s="463"/>
      <c r="I64" s="463"/>
      <c r="J64" s="463"/>
      <c r="K64" s="463"/>
      <c r="L64" s="463"/>
      <c r="M64" s="463"/>
      <c r="N64" s="463"/>
      <c r="O64" s="463"/>
      <c r="P64" s="463"/>
      <c r="Q64" s="463"/>
      <c r="R64" s="463"/>
      <c r="S64" s="463"/>
      <c r="T64" s="463"/>
      <c r="U64" s="463"/>
      <c r="V64" s="463"/>
      <c r="W64" s="463"/>
      <c r="X64" s="463"/>
      <c r="Y64" s="463"/>
      <c r="Z64" s="463"/>
      <c r="AA64" s="463"/>
      <c r="AB64" s="463"/>
      <c r="AC64" s="463"/>
      <c r="AD64" s="463"/>
      <c r="AE64" s="463"/>
      <c r="AF64" s="463"/>
      <c r="AG64" s="463"/>
      <c r="AH64" s="463"/>
      <c r="AI64" s="463"/>
      <c r="AJ64" s="463"/>
      <c r="AK64" s="463"/>
      <c r="AL64" s="463"/>
      <c r="AM64" s="463"/>
      <c r="AN64" s="463"/>
      <c r="AO64" s="463"/>
    </row>
    <row r="65" spans="1:41" x14ac:dyDescent="0.25">
      <c r="A65" s="463"/>
      <c r="B65" s="463"/>
      <c r="C65" s="463"/>
      <c r="D65" s="463"/>
      <c r="E65" s="463"/>
      <c r="F65" s="463"/>
      <c r="G65" s="463"/>
      <c r="H65" s="463"/>
      <c r="I65" s="463"/>
      <c r="J65" s="463"/>
      <c r="K65" s="463"/>
      <c r="L65" s="463"/>
      <c r="M65" s="463"/>
      <c r="N65" s="463"/>
      <c r="O65" s="463"/>
      <c r="P65" s="463"/>
      <c r="Q65" s="463"/>
      <c r="R65" s="463"/>
      <c r="S65" s="463"/>
      <c r="T65" s="463"/>
      <c r="U65" s="463"/>
      <c r="V65" s="463"/>
      <c r="W65" s="463"/>
      <c r="X65" s="463"/>
      <c r="Y65" s="463"/>
      <c r="Z65" s="463"/>
      <c r="AA65" s="463"/>
      <c r="AB65" s="463"/>
      <c r="AC65" s="463"/>
      <c r="AD65" s="463"/>
      <c r="AE65" s="463"/>
      <c r="AF65" s="463"/>
      <c r="AG65" s="463"/>
      <c r="AH65" s="463"/>
      <c r="AI65" s="463"/>
      <c r="AJ65" s="463"/>
      <c r="AK65" s="463"/>
      <c r="AL65" s="463"/>
      <c r="AM65" s="463"/>
      <c r="AN65" s="463"/>
      <c r="AO65" s="463"/>
    </row>
    <row r="66" spans="1:41" x14ac:dyDescent="0.25">
      <c r="A66" s="463"/>
      <c r="B66" s="463"/>
      <c r="C66" s="463"/>
      <c r="D66" s="463"/>
      <c r="E66" s="463"/>
      <c r="F66" s="463"/>
      <c r="G66" s="463"/>
      <c r="H66" s="463"/>
      <c r="I66" s="463"/>
      <c r="J66" s="463"/>
      <c r="K66" s="463"/>
      <c r="L66" s="463"/>
      <c r="M66" s="463"/>
      <c r="N66" s="463"/>
      <c r="O66" s="463"/>
      <c r="P66" s="463"/>
      <c r="Q66" s="463"/>
      <c r="R66" s="463"/>
      <c r="S66" s="463"/>
      <c r="T66" s="463"/>
      <c r="U66" s="463"/>
      <c r="V66" s="463"/>
      <c r="W66" s="463"/>
      <c r="X66" s="463"/>
      <c r="Y66" s="463"/>
      <c r="Z66" s="463"/>
      <c r="AA66" s="463"/>
      <c r="AB66" s="463"/>
      <c r="AC66" s="463"/>
      <c r="AD66" s="463"/>
      <c r="AE66" s="463"/>
      <c r="AF66" s="463"/>
      <c r="AG66" s="463"/>
      <c r="AH66" s="463"/>
      <c r="AI66" s="463"/>
      <c r="AJ66" s="463"/>
      <c r="AK66" s="463"/>
      <c r="AL66" s="463"/>
      <c r="AM66" s="463"/>
      <c r="AN66" s="463"/>
      <c r="AO66" s="463"/>
    </row>
    <row r="67" spans="1:41" x14ac:dyDescent="0.25">
      <c r="A67" s="463"/>
      <c r="B67" s="463"/>
      <c r="C67" s="463"/>
      <c r="D67" s="463"/>
      <c r="E67" s="463"/>
      <c r="F67" s="463"/>
      <c r="G67" s="463"/>
      <c r="H67" s="463"/>
      <c r="I67" s="463"/>
      <c r="J67" s="463"/>
      <c r="K67" s="463"/>
      <c r="L67" s="463"/>
      <c r="M67" s="463"/>
      <c r="N67" s="463"/>
      <c r="O67" s="463"/>
      <c r="P67" s="463"/>
      <c r="Q67" s="463"/>
      <c r="R67" s="463"/>
      <c r="S67" s="463"/>
      <c r="T67" s="463"/>
      <c r="U67" s="463"/>
      <c r="V67" s="463"/>
      <c r="W67" s="463"/>
      <c r="X67" s="463"/>
      <c r="Y67" s="463"/>
      <c r="Z67" s="463"/>
      <c r="AA67" s="463"/>
      <c r="AB67" s="463"/>
      <c r="AC67" s="463"/>
      <c r="AD67" s="463"/>
      <c r="AE67" s="463"/>
      <c r="AF67" s="463"/>
      <c r="AG67" s="463"/>
      <c r="AH67" s="463"/>
      <c r="AI67" s="463"/>
      <c r="AJ67" s="463"/>
      <c r="AK67" s="463"/>
      <c r="AL67" s="463"/>
      <c r="AM67" s="463"/>
      <c r="AN67" s="463"/>
      <c r="AO67" s="463"/>
    </row>
    <row r="68" spans="1:41" x14ac:dyDescent="0.25">
      <c r="A68" s="463"/>
      <c r="B68" s="463"/>
      <c r="C68" s="463"/>
      <c r="D68" s="463"/>
      <c r="E68" s="463"/>
      <c r="F68" s="463"/>
      <c r="G68" s="463"/>
      <c r="H68" s="463"/>
      <c r="I68" s="463"/>
      <c r="J68" s="463"/>
      <c r="K68" s="463"/>
      <c r="L68" s="463"/>
      <c r="M68" s="463"/>
      <c r="N68" s="463"/>
      <c r="O68" s="463"/>
      <c r="P68" s="463"/>
      <c r="Q68" s="463"/>
      <c r="R68" s="463"/>
      <c r="S68" s="463"/>
      <c r="T68" s="463"/>
      <c r="U68" s="463"/>
      <c r="V68" s="463"/>
      <c r="W68" s="463"/>
      <c r="X68" s="463"/>
      <c r="Y68" s="463"/>
      <c r="Z68" s="463"/>
      <c r="AA68" s="463"/>
      <c r="AB68" s="463"/>
      <c r="AC68" s="463"/>
      <c r="AD68" s="463"/>
      <c r="AE68" s="463"/>
      <c r="AF68" s="463"/>
      <c r="AG68" s="463"/>
      <c r="AH68" s="463"/>
      <c r="AI68" s="463"/>
      <c r="AJ68" s="463"/>
      <c r="AK68" s="463"/>
      <c r="AL68" s="463"/>
      <c r="AM68" s="463"/>
      <c r="AN68" s="463"/>
      <c r="AO68" s="463"/>
    </row>
    <row r="69" spans="1:41" x14ac:dyDescent="0.25">
      <c r="A69" s="463"/>
      <c r="B69" s="463"/>
      <c r="C69" s="463"/>
      <c r="D69" s="463"/>
      <c r="E69" s="463"/>
      <c r="F69" s="463"/>
      <c r="G69" s="463"/>
      <c r="H69" s="463"/>
      <c r="I69" s="463"/>
      <c r="J69" s="463"/>
      <c r="K69" s="463"/>
      <c r="L69" s="463"/>
      <c r="M69" s="463"/>
      <c r="N69" s="463"/>
      <c r="O69" s="463"/>
      <c r="P69" s="463"/>
      <c r="Q69" s="463"/>
      <c r="R69" s="463"/>
      <c r="S69" s="463"/>
      <c r="T69" s="463"/>
      <c r="U69" s="463"/>
      <c r="V69" s="463"/>
      <c r="W69" s="463"/>
      <c r="X69" s="463"/>
      <c r="Y69" s="463"/>
      <c r="Z69" s="463"/>
      <c r="AA69" s="463"/>
      <c r="AB69" s="463"/>
      <c r="AC69" s="463"/>
      <c r="AD69" s="463"/>
      <c r="AE69" s="463"/>
      <c r="AF69" s="463"/>
      <c r="AG69" s="463"/>
      <c r="AH69" s="463"/>
      <c r="AI69" s="463"/>
      <c r="AJ69" s="463"/>
      <c r="AK69" s="463"/>
      <c r="AL69" s="463"/>
      <c r="AM69" s="463"/>
      <c r="AN69" s="463"/>
      <c r="AO69" s="463"/>
    </row>
    <row r="70" spans="1:41" x14ac:dyDescent="0.25">
      <c r="A70" s="463"/>
      <c r="B70" s="463"/>
      <c r="C70" s="463"/>
      <c r="D70" s="463"/>
      <c r="E70" s="463"/>
      <c r="F70" s="463"/>
      <c r="G70" s="463"/>
      <c r="H70" s="463"/>
      <c r="I70" s="463"/>
      <c r="J70" s="463"/>
      <c r="K70" s="463"/>
      <c r="L70" s="463"/>
      <c r="M70" s="463"/>
      <c r="N70" s="463"/>
      <c r="O70" s="463"/>
      <c r="P70" s="463"/>
      <c r="Q70" s="463"/>
      <c r="R70" s="463"/>
      <c r="S70" s="463"/>
      <c r="T70" s="463"/>
      <c r="U70" s="463"/>
      <c r="V70" s="463"/>
      <c r="W70" s="463"/>
      <c r="X70" s="463"/>
      <c r="Y70" s="463"/>
      <c r="Z70" s="463"/>
      <c r="AA70" s="463"/>
      <c r="AB70" s="463"/>
      <c r="AC70" s="463"/>
      <c r="AD70" s="463"/>
      <c r="AE70" s="463"/>
      <c r="AF70" s="463"/>
      <c r="AG70" s="463"/>
      <c r="AH70" s="463"/>
      <c r="AI70" s="463"/>
      <c r="AJ70" s="463"/>
      <c r="AK70" s="463"/>
      <c r="AL70" s="463"/>
      <c r="AM70" s="463"/>
      <c r="AN70" s="463"/>
      <c r="AO70" s="463"/>
    </row>
    <row r="71" spans="1:41" x14ac:dyDescent="0.25">
      <c r="A71" s="463"/>
      <c r="B71" s="463"/>
      <c r="C71" s="463"/>
      <c r="D71" s="463"/>
      <c r="E71" s="463"/>
      <c r="F71" s="463"/>
      <c r="G71" s="463"/>
      <c r="H71" s="463"/>
      <c r="I71" s="463"/>
      <c r="J71" s="463"/>
      <c r="K71" s="463"/>
      <c r="L71" s="463"/>
      <c r="M71" s="463"/>
      <c r="N71" s="463"/>
      <c r="O71" s="463"/>
      <c r="P71" s="463"/>
      <c r="Q71" s="463"/>
      <c r="R71" s="463"/>
      <c r="S71" s="463"/>
      <c r="T71" s="463"/>
      <c r="U71" s="463"/>
      <c r="V71" s="463"/>
      <c r="W71" s="463"/>
      <c r="X71" s="463"/>
      <c r="Y71" s="463"/>
      <c r="Z71" s="463"/>
      <c r="AA71" s="463"/>
      <c r="AB71" s="463"/>
      <c r="AC71" s="463"/>
      <c r="AD71" s="463"/>
      <c r="AE71" s="463"/>
      <c r="AF71" s="463"/>
      <c r="AG71" s="463"/>
      <c r="AH71" s="463"/>
      <c r="AI71" s="463"/>
      <c r="AJ71" s="463"/>
      <c r="AK71" s="463"/>
      <c r="AL71" s="463"/>
      <c r="AM71" s="463"/>
      <c r="AN71" s="463"/>
      <c r="AO71" s="463"/>
    </row>
    <row r="72" spans="1:41" x14ac:dyDescent="0.25">
      <c r="A72" s="463"/>
      <c r="B72" s="463"/>
      <c r="C72" s="463"/>
      <c r="D72" s="463"/>
      <c r="E72" s="463"/>
      <c r="F72" s="463"/>
      <c r="G72" s="463"/>
      <c r="H72" s="463"/>
      <c r="I72" s="463"/>
      <c r="J72" s="463"/>
      <c r="K72" s="463"/>
      <c r="L72" s="463"/>
      <c r="M72" s="463"/>
      <c r="N72" s="463"/>
      <c r="O72" s="463"/>
      <c r="P72" s="463"/>
      <c r="Q72" s="463"/>
      <c r="R72" s="463"/>
      <c r="S72" s="463"/>
      <c r="T72" s="463"/>
      <c r="U72" s="463"/>
      <c r="V72" s="463"/>
      <c r="W72" s="463"/>
      <c r="X72" s="463"/>
      <c r="Y72" s="463"/>
      <c r="Z72" s="463"/>
      <c r="AA72" s="463"/>
      <c r="AB72" s="463"/>
      <c r="AC72" s="463"/>
      <c r="AD72" s="463"/>
      <c r="AE72" s="463"/>
      <c r="AF72" s="463"/>
      <c r="AG72" s="463"/>
      <c r="AH72" s="463"/>
      <c r="AI72" s="463"/>
      <c r="AJ72" s="463"/>
      <c r="AK72" s="463"/>
      <c r="AL72" s="463"/>
      <c r="AM72" s="463"/>
      <c r="AN72" s="463"/>
      <c r="AO72" s="463"/>
    </row>
    <row r="73" spans="1:41" x14ac:dyDescent="0.25">
      <c r="A73" s="463"/>
      <c r="B73" s="463"/>
      <c r="C73" s="463"/>
      <c r="D73" s="463"/>
      <c r="E73" s="463"/>
      <c r="F73" s="463"/>
      <c r="G73" s="463"/>
      <c r="H73" s="463"/>
      <c r="I73" s="463"/>
      <c r="J73" s="463"/>
      <c r="K73" s="463"/>
      <c r="L73" s="463"/>
      <c r="M73" s="463"/>
      <c r="N73" s="463"/>
      <c r="O73" s="463"/>
      <c r="P73" s="463"/>
      <c r="Q73" s="463"/>
      <c r="R73" s="463"/>
      <c r="S73" s="463"/>
      <c r="T73" s="463"/>
      <c r="U73" s="463"/>
      <c r="V73" s="463"/>
      <c r="W73" s="463"/>
      <c r="X73" s="463"/>
      <c r="Y73" s="463"/>
      <c r="Z73" s="463"/>
      <c r="AA73" s="463"/>
      <c r="AB73" s="463"/>
      <c r="AC73" s="463"/>
      <c r="AD73" s="463"/>
      <c r="AE73" s="463"/>
      <c r="AF73" s="463"/>
      <c r="AG73" s="463"/>
      <c r="AH73" s="463"/>
      <c r="AI73" s="463"/>
      <c r="AJ73" s="463"/>
      <c r="AK73" s="463"/>
      <c r="AL73" s="463"/>
      <c r="AM73" s="463"/>
      <c r="AN73" s="463"/>
      <c r="AO73" s="463"/>
    </row>
    <row r="74" spans="1:41" x14ac:dyDescent="0.25">
      <c r="A74" s="463"/>
      <c r="B74" s="463"/>
      <c r="C74" s="463"/>
      <c r="D74" s="463"/>
      <c r="E74" s="463"/>
      <c r="F74" s="463"/>
      <c r="G74" s="463"/>
      <c r="H74" s="463"/>
      <c r="I74" s="463"/>
      <c r="J74" s="463"/>
      <c r="K74" s="463"/>
      <c r="L74" s="463"/>
      <c r="M74" s="463"/>
      <c r="N74" s="463"/>
      <c r="O74" s="463"/>
      <c r="P74" s="463"/>
      <c r="Q74" s="463"/>
      <c r="R74" s="463"/>
      <c r="S74" s="463"/>
      <c r="T74" s="463"/>
      <c r="U74" s="463"/>
      <c r="V74" s="463"/>
      <c r="W74" s="463"/>
      <c r="X74" s="463"/>
      <c r="Y74" s="463"/>
      <c r="Z74" s="463"/>
      <c r="AA74" s="463"/>
      <c r="AB74" s="463"/>
      <c r="AC74" s="463"/>
      <c r="AD74" s="463"/>
      <c r="AE74" s="463"/>
      <c r="AF74" s="463"/>
      <c r="AG74" s="463"/>
      <c r="AH74" s="463"/>
      <c r="AI74" s="463"/>
      <c r="AJ74" s="463"/>
      <c r="AK74" s="463"/>
      <c r="AL74" s="463"/>
      <c r="AM74" s="463"/>
      <c r="AN74" s="463"/>
      <c r="AO74" s="463"/>
    </row>
    <row r="75" spans="1:41" x14ac:dyDescent="0.25">
      <c r="A75" s="463"/>
      <c r="B75" s="463"/>
      <c r="C75" s="463"/>
      <c r="D75" s="463"/>
      <c r="E75" s="463"/>
      <c r="F75" s="463"/>
      <c r="G75" s="463"/>
      <c r="H75" s="463"/>
      <c r="I75" s="463"/>
      <c r="J75" s="463"/>
      <c r="K75" s="463"/>
      <c r="L75" s="463"/>
      <c r="M75" s="463"/>
      <c r="N75" s="463"/>
      <c r="O75" s="463"/>
      <c r="P75" s="463"/>
      <c r="Q75" s="463"/>
      <c r="R75" s="463"/>
      <c r="S75" s="463"/>
      <c r="T75" s="463"/>
      <c r="U75" s="463"/>
      <c r="V75" s="463"/>
      <c r="W75" s="463"/>
      <c r="X75" s="463"/>
      <c r="Y75" s="463"/>
      <c r="Z75" s="463"/>
      <c r="AA75" s="463"/>
      <c r="AB75" s="463"/>
      <c r="AC75" s="463"/>
      <c r="AD75" s="463"/>
      <c r="AE75" s="463"/>
      <c r="AF75" s="463"/>
      <c r="AG75" s="463"/>
      <c r="AH75" s="463"/>
      <c r="AI75" s="463"/>
      <c r="AJ75" s="463"/>
      <c r="AK75" s="463"/>
      <c r="AL75" s="463"/>
      <c r="AM75" s="463"/>
      <c r="AN75" s="463"/>
      <c r="AO75" s="463"/>
    </row>
    <row r="76" spans="1:41" x14ac:dyDescent="0.25">
      <c r="A76" s="463"/>
      <c r="B76" s="463"/>
      <c r="C76" s="463"/>
      <c r="D76" s="463"/>
      <c r="E76" s="463"/>
      <c r="F76" s="463"/>
      <c r="G76" s="463"/>
      <c r="H76" s="463"/>
      <c r="I76" s="463"/>
      <c r="J76" s="463"/>
      <c r="K76" s="463"/>
      <c r="L76" s="463"/>
      <c r="M76" s="463"/>
      <c r="N76" s="463"/>
      <c r="O76" s="463"/>
      <c r="P76" s="463"/>
      <c r="Q76" s="463"/>
      <c r="R76" s="463"/>
      <c r="S76" s="463"/>
      <c r="T76" s="463"/>
      <c r="U76" s="463"/>
      <c r="V76" s="463"/>
      <c r="W76" s="463"/>
      <c r="X76" s="463"/>
      <c r="Y76" s="463"/>
      <c r="Z76" s="463"/>
      <c r="AA76" s="463"/>
      <c r="AB76" s="463"/>
      <c r="AC76" s="463"/>
      <c r="AD76" s="463"/>
      <c r="AE76" s="463"/>
      <c r="AF76" s="463"/>
      <c r="AG76" s="463"/>
      <c r="AH76" s="463"/>
      <c r="AI76" s="463"/>
      <c r="AJ76" s="463"/>
      <c r="AK76" s="463"/>
      <c r="AL76" s="463"/>
      <c r="AM76" s="463"/>
      <c r="AN76" s="463"/>
      <c r="AO76" s="463"/>
    </row>
    <row r="77" spans="1:41" x14ac:dyDescent="0.25">
      <c r="A77" s="463"/>
      <c r="B77" s="463"/>
      <c r="C77" s="463"/>
      <c r="D77" s="463"/>
      <c r="E77" s="463"/>
      <c r="F77" s="463"/>
      <c r="G77" s="463"/>
      <c r="H77" s="463"/>
      <c r="I77" s="463"/>
      <c r="J77" s="463"/>
      <c r="K77" s="463"/>
      <c r="L77" s="463"/>
      <c r="M77" s="463"/>
      <c r="N77" s="463"/>
      <c r="O77" s="463"/>
      <c r="P77" s="463"/>
      <c r="Q77" s="463"/>
      <c r="R77" s="463"/>
      <c r="S77" s="463"/>
      <c r="T77" s="463"/>
      <c r="U77" s="463"/>
      <c r="V77" s="463"/>
      <c r="W77" s="463"/>
      <c r="X77" s="463"/>
      <c r="Y77" s="463"/>
      <c r="Z77" s="463"/>
      <c r="AA77" s="463"/>
      <c r="AB77" s="463"/>
      <c r="AC77" s="463"/>
      <c r="AD77" s="463"/>
      <c r="AE77" s="463"/>
      <c r="AF77" s="463"/>
      <c r="AG77" s="463"/>
      <c r="AH77" s="463"/>
      <c r="AI77" s="463"/>
      <c r="AJ77" s="463"/>
      <c r="AK77" s="463"/>
      <c r="AL77" s="463"/>
      <c r="AM77" s="463"/>
      <c r="AN77" s="463"/>
      <c r="AO77" s="463"/>
    </row>
    <row r="78" spans="1:41" x14ac:dyDescent="0.25">
      <c r="A78" s="463"/>
      <c r="B78" s="463"/>
      <c r="C78" s="463"/>
      <c r="D78" s="463"/>
      <c r="E78" s="463"/>
      <c r="F78" s="463"/>
      <c r="G78" s="463"/>
      <c r="H78" s="463"/>
      <c r="I78" s="463"/>
      <c r="J78" s="463"/>
      <c r="K78" s="463"/>
      <c r="L78" s="463"/>
      <c r="M78" s="463"/>
      <c r="N78" s="463"/>
      <c r="O78" s="463"/>
      <c r="P78" s="463"/>
      <c r="Q78" s="463"/>
      <c r="R78" s="463"/>
      <c r="S78" s="463"/>
      <c r="T78" s="463"/>
      <c r="U78" s="463"/>
      <c r="V78" s="463"/>
      <c r="W78" s="463"/>
      <c r="X78" s="463"/>
      <c r="Y78" s="463"/>
      <c r="Z78" s="463"/>
      <c r="AA78" s="463"/>
      <c r="AB78" s="463"/>
      <c r="AC78" s="463"/>
      <c r="AD78" s="463"/>
      <c r="AE78" s="463"/>
      <c r="AF78" s="463"/>
      <c r="AG78" s="463"/>
      <c r="AH78" s="463"/>
      <c r="AI78" s="463"/>
      <c r="AJ78" s="463"/>
      <c r="AK78" s="463"/>
      <c r="AL78" s="463"/>
      <c r="AM78" s="463"/>
      <c r="AN78" s="463"/>
      <c r="AO78" s="463"/>
    </row>
    <row r="79" spans="1:41" x14ac:dyDescent="0.25">
      <c r="A79" s="463"/>
      <c r="B79" s="463"/>
      <c r="C79" s="463"/>
      <c r="D79" s="463"/>
      <c r="E79" s="463"/>
      <c r="F79" s="463"/>
      <c r="G79" s="463"/>
      <c r="H79" s="463"/>
      <c r="I79" s="463"/>
      <c r="J79" s="463"/>
      <c r="K79" s="463"/>
      <c r="L79" s="463"/>
      <c r="M79" s="463"/>
      <c r="N79" s="463"/>
      <c r="O79" s="463"/>
      <c r="P79" s="463"/>
      <c r="Q79" s="463"/>
      <c r="R79" s="463"/>
      <c r="S79" s="463"/>
      <c r="T79" s="463"/>
      <c r="U79" s="463"/>
      <c r="V79" s="463"/>
      <c r="W79" s="463"/>
      <c r="X79" s="463"/>
      <c r="Y79" s="463"/>
      <c r="Z79" s="463"/>
      <c r="AA79" s="463"/>
      <c r="AB79" s="463"/>
      <c r="AC79" s="463"/>
      <c r="AD79" s="463"/>
      <c r="AE79" s="463"/>
      <c r="AF79" s="463"/>
      <c r="AG79" s="463"/>
      <c r="AH79" s="463"/>
      <c r="AI79" s="463"/>
      <c r="AJ79" s="463"/>
      <c r="AK79" s="463"/>
      <c r="AL79" s="463"/>
      <c r="AM79" s="463"/>
      <c r="AN79" s="463"/>
      <c r="AO79" s="463"/>
    </row>
    <row r="80" spans="1:41" x14ac:dyDescent="0.25">
      <c r="A80" s="463"/>
      <c r="B80" s="463"/>
      <c r="C80" s="463"/>
      <c r="D80" s="463"/>
      <c r="E80" s="463"/>
      <c r="F80" s="463"/>
      <c r="G80" s="463"/>
      <c r="H80" s="463"/>
      <c r="I80" s="463"/>
      <c r="J80" s="463"/>
      <c r="K80" s="463"/>
      <c r="L80" s="463"/>
      <c r="M80" s="463"/>
      <c r="N80" s="463"/>
      <c r="O80" s="463"/>
      <c r="P80" s="463"/>
      <c r="Q80" s="463"/>
      <c r="R80" s="463"/>
      <c r="S80" s="463"/>
      <c r="T80" s="463"/>
      <c r="U80" s="463"/>
      <c r="V80" s="463"/>
      <c r="W80" s="463"/>
      <c r="X80" s="463"/>
      <c r="Y80" s="463"/>
      <c r="Z80" s="463"/>
      <c r="AA80" s="463"/>
      <c r="AB80" s="463"/>
      <c r="AC80" s="463"/>
      <c r="AD80" s="463"/>
      <c r="AE80" s="463"/>
      <c r="AF80" s="463"/>
      <c r="AG80" s="463"/>
      <c r="AH80" s="463"/>
      <c r="AI80" s="463"/>
      <c r="AJ80" s="463"/>
      <c r="AK80" s="463"/>
      <c r="AL80" s="463"/>
      <c r="AM80" s="463"/>
      <c r="AN80" s="463"/>
      <c r="AO80" s="463"/>
    </row>
    <row r="81" spans="1:41" x14ac:dyDescent="0.25">
      <c r="A81" s="463"/>
      <c r="B81" s="463"/>
      <c r="C81" s="463"/>
      <c r="D81" s="463"/>
      <c r="E81" s="463"/>
      <c r="F81" s="463"/>
      <c r="G81" s="463"/>
      <c r="H81" s="463"/>
      <c r="I81" s="463"/>
      <c r="J81" s="463"/>
      <c r="K81" s="463"/>
      <c r="L81" s="463"/>
      <c r="M81" s="463"/>
      <c r="N81" s="463"/>
      <c r="O81" s="463"/>
      <c r="P81" s="463"/>
      <c r="Q81" s="463"/>
      <c r="R81" s="463"/>
      <c r="S81" s="463"/>
      <c r="T81" s="463"/>
      <c r="U81" s="463"/>
      <c r="V81" s="463"/>
      <c r="W81" s="463"/>
      <c r="X81" s="463"/>
      <c r="Y81" s="463"/>
      <c r="Z81" s="463"/>
      <c r="AA81" s="463"/>
      <c r="AB81" s="463"/>
      <c r="AC81" s="463"/>
      <c r="AD81" s="463"/>
      <c r="AE81" s="463"/>
      <c r="AF81" s="463"/>
      <c r="AG81" s="463"/>
      <c r="AH81" s="463"/>
      <c r="AI81" s="463"/>
      <c r="AJ81" s="463"/>
      <c r="AK81" s="463"/>
      <c r="AL81" s="463"/>
      <c r="AM81" s="463"/>
      <c r="AN81" s="463"/>
      <c r="AO81" s="463"/>
    </row>
    <row r="82" spans="1:41" x14ac:dyDescent="0.25">
      <c r="A82" s="463"/>
      <c r="B82" s="463"/>
      <c r="C82" s="463"/>
      <c r="D82" s="463"/>
      <c r="E82" s="463"/>
      <c r="F82" s="463"/>
      <c r="G82" s="463"/>
      <c r="H82" s="463"/>
      <c r="I82" s="463"/>
      <c r="J82" s="463"/>
      <c r="K82" s="463"/>
      <c r="L82" s="463"/>
      <c r="M82" s="463"/>
      <c r="N82" s="463"/>
      <c r="O82" s="463"/>
      <c r="P82" s="463"/>
      <c r="Q82" s="463"/>
      <c r="R82" s="463"/>
      <c r="S82" s="463"/>
      <c r="T82" s="463"/>
      <c r="U82" s="463"/>
      <c r="V82" s="463"/>
      <c r="W82" s="463"/>
      <c r="X82" s="463"/>
      <c r="Y82" s="463"/>
      <c r="Z82" s="463"/>
      <c r="AA82" s="463"/>
      <c r="AB82" s="463"/>
      <c r="AC82" s="463"/>
      <c r="AD82" s="463"/>
      <c r="AE82" s="463"/>
      <c r="AF82" s="463"/>
      <c r="AG82" s="463"/>
      <c r="AH82" s="463"/>
      <c r="AI82" s="463"/>
      <c r="AJ82" s="463"/>
      <c r="AK82" s="463"/>
      <c r="AL82" s="463"/>
      <c r="AM82" s="463"/>
      <c r="AN82" s="463"/>
      <c r="AO82" s="463"/>
    </row>
    <row r="83" spans="1:41" x14ac:dyDescent="0.25">
      <c r="A83" s="463"/>
      <c r="B83" s="463"/>
      <c r="C83" s="463"/>
      <c r="D83" s="463"/>
      <c r="E83" s="463"/>
      <c r="F83" s="463"/>
      <c r="G83" s="463"/>
      <c r="H83" s="463"/>
      <c r="I83" s="463"/>
      <c r="J83" s="463"/>
      <c r="K83" s="463"/>
      <c r="L83" s="463"/>
      <c r="M83" s="463"/>
      <c r="N83" s="463"/>
      <c r="O83" s="463"/>
      <c r="P83" s="463"/>
      <c r="Q83" s="463"/>
      <c r="R83" s="463"/>
      <c r="S83" s="463"/>
      <c r="T83" s="463"/>
      <c r="U83" s="463"/>
      <c r="V83" s="463"/>
      <c r="W83" s="463"/>
      <c r="X83" s="463"/>
      <c r="Y83" s="463"/>
      <c r="Z83" s="463"/>
      <c r="AA83" s="463"/>
      <c r="AB83" s="463"/>
      <c r="AC83" s="463"/>
      <c r="AD83" s="463"/>
      <c r="AE83" s="463"/>
      <c r="AF83" s="463"/>
      <c r="AG83" s="463"/>
      <c r="AH83" s="463"/>
      <c r="AI83" s="463"/>
      <c r="AJ83" s="463"/>
      <c r="AK83" s="463"/>
      <c r="AL83" s="463"/>
      <c r="AM83" s="463"/>
      <c r="AN83" s="463"/>
      <c r="AO83" s="463"/>
    </row>
    <row r="84" spans="1:41" x14ac:dyDescent="0.25">
      <c r="A84" s="463"/>
      <c r="B84" s="463"/>
      <c r="C84" s="463"/>
      <c r="D84" s="463"/>
      <c r="E84" s="463"/>
      <c r="F84" s="463"/>
      <c r="G84" s="463"/>
      <c r="H84" s="463"/>
      <c r="I84" s="463"/>
      <c r="J84" s="463"/>
      <c r="K84" s="463"/>
      <c r="L84" s="463"/>
      <c r="M84" s="463"/>
      <c r="N84" s="463"/>
      <c r="O84" s="463"/>
      <c r="P84" s="463"/>
      <c r="Q84" s="463"/>
      <c r="R84" s="463"/>
      <c r="S84" s="463"/>
      <c r="T84" s="463"/>
      <c r="U84" s="463"/>
      <c r="V84" s="463"/>
      <c r="W84" s="463"/>
      <c r="X84" s="463"/>
      <c r="Y84" s="463"/>
      <c r="Z84" s="463"/>
      <c r="AA84" s="463"/>
      <c r="AB84" s="463"/>
      <c r="AC84" s="463"/>
      <c r="AD84" s="463"/>
      <c r="AE84" s="463"/>
      <c r="AF84" s="463"/>
      <c r="AG84" s="463"/>
      <c r="AH84" s="463"/>
      <c r="AI84" s="463"/>
      <c r="AJ84" s="463"/>
      <c r="AK84" s="463"/>
      <c r="AL84" s="463"/>
      <c r="AM84" s="463"/>
      <c r="AN84" s="463"/>
      <c r="AO84" s="463"/>
    </row>
    <row r="85" spans="1:41" x14ac:dyDescent="0.25">
      <c r="A85" s="463"/>
      <c r="B85" s="463"/>
      <c r="C85" s="463"/>
      <c r="D85" s="463"/>
      <c r="E85" s="463"/>
      <c r="F85" s="463"/>
      <c r="G85" s="463"/>
      <c r="H85" s="463"/>
      <c r="I85" s="463"/>
      <c r="J85" s="463"/>
      <c r="K85" s="463"/>
      <c r="L85" s="463"/>
      <c r="M85" s="463"/>
      <c r="N85" s="463"/>
      <c r="O85" s="463"/>
      <c r="P85" s="463"/>
      <c r="Q85" s="463"/>
      <c r="R85" s="463"/>
      <c r="S85" s="463"/>
      <c r="T85" s="463"/>
      <c r="U85" s="463"/>
      <c r="V85" s="463"/>
      <c r="W85" s="463"/>
      <c r="X85" s="463"/>
      <c r="Y85" s="463"/>
      <c r="Z85" s="463"/>
      <c r="AA85" s="463"/>
      <c r="AB85" s="463"/>
      <c r="AC85" s="463"/>
      <c r="AD85" s="463"/>
      <c r="AE85" s="463"/>
      <c r="AF85" s="463"/>
      <c r="AG85" s="463"/>
      <c r="AH85" s="463"/>
      <c r="AI85" s="463"/>
      <c r="AJ85" s="463"/>
      <c r="AK85" s="463"/>
      <c r="AL85" s="463"/>
      <c r="AM85" s="463"/>
      <c r="AN85" s="463"/>
      <c r="AO85" s="463"/>
    </row>
    <row r="86" spans="1:41" x14ac:dyDescent="0.25">
      <c r="A86" s="463"/>
      <c r="B86" s="463"/>
      <c r="C86" s="463"/>
      <c r="D86" s="463"/>
      <c r="E86" s="463"/>
      <c r="F86" s="463"/>
      <c r="G86" s="463"/>
      <c r="H86" s="463"/>
      <c r="I86" s="463"/>
      <c r="J86" s="463"/>
      <c r="K86" s="463"/>
      <c r="L86" s="463"/>
      <c r="M86" s="463"/>
      <c r="N86" s="463"/>
      <c r="O86" s="463"/>
      <c r="P86" s="463"/>
      <c r="Q86" s="463"/>
      <c r="R86" s="463"/>
      <c r="S86" s="463"/>
      <c r="T86" s="463"/>
      <c r="U86" s="463"/>
      <c r="V86" s="463"/>
      <c r="W86" s="463"/>
      <c r="X86" s="463"/>
      <c r="Y86" s="463"/>
      <c r="Z86" s="463"/>
      <c r="AA86" s="463"/>
      <c r="AB86" s="463"/>
      <c r="AC86" s="463"/>
      <c r="AD86" s="463"/>
      <c r="AE86" s="463"/>
      <c r="AF86" s="463"/>
      <c r="AG86" s="463"/>
      <c r="AH86" s="463"/>
      <c r="AI86" s="463"/>
      <c r="AJ86" s="463"/>
      <c r="AK86" s="463"/>
      <c r="AL86" s="463"/>
      <c r="AM86" s="463"/>
      <c r="AN86" s="463"/>
      <c r="AO86" s="463"/>
    </row>
    <row r="87" spans="1:41" x14ac:dyDescent="0.25">
      <c r="A87" s="463"/>
      <c r="B87" s="463"/>
      <c r="C87" s="463"/>
      <c r="D87" s="463"/>
      <c r="E87" s="463"/>
      <c r="F87" s="463"/>
      <c r="G87" s="463"/>
      <c r="H87" s="463"/>
      <c r="I87" s="463"/>
      <c r="J87" s="463"/>
      <c r="K87" s="463"/>
      <c r="L87" s="463"/>
      <c r="M87" s="463"/>
      <c r="N87" s="463"/>
      <c r="O87" s="463"/>
      <c r="P87" s="463"/>
      <c r="Q87" s="463"/>
      <c r="R87" s="463"/>
      <c r="S87" s="463"/>
      <c r="T87" s="463"/>
      <c r="U87" s="463"/>
      <c r="V87" s="463"/>
      <c r="W87" s="463"/>
      <c r="X87" s="463"/>
      <c r="Y87" s="463"/>
      <c r="Z87" s="463"/>
      <c r="AA87" s="463"/>
      <c r="AB87" s="463"/>
      <c r="AC87" s="463"/>
      <c r="AD87" s="463"/>
      <c r="AE87" s="463"/>
      <c r="AF87" s="463"/>
      <c r="AG87" s="463"/>
      <c r="AH87" s="463"/>
      <c r="AI87" s="463"/>
      <c r="AJ87" s="463"/>
      <c r="AK87" s="463"/>
      <c r="AL87" s="463"/>
      <c r="AM87" s="463"/>
      <c r="AN87" s="463"/>
      <c r="AO87" s="463"/>
    </row>
    <row r="88" spans="1:41" x14ac:dyDescent="0.25">
      <c r="A88" s="463"/>
      <c r="B88" s="463"/>
      <c r="C88" s="463"/>
      <c r="D88" s="463"/>
      <c r="E88" s="463"/>
      <c r="F88" s="463"/>
      <c r="G88" s="463"/>
      <c r="H88" s="463"/>
      <c r="I88" s="463"/>
      <c r="J88" s="463"/>
      <c r="K88" s="463"/>
      <c r="L88" s="463"/>
      <c r="M88" s="463"/>
      <c r="N88" s="463"/>
      <c r="O88" s="463"/>
      <c r="P88" s="463"/>
      <c r="Q88" s="463"/>
      <c r="R88" s="463"/>
      <c r="S88" s="463"/>
      <c r="T88" s="463"/>
      <c r="U88" s="463"/>
      <c r="V88" s="463"/>
      <c r="W88" s="463"/>
      <c r="X88" s="463"/>
      <c r="Y88" s="463"/>
      <c r="Z88" s="463"/>
      <c r="AA88" s="463"/>
      <c r="AB88" s="463"/>
      <c r="AC88" s="463"/>
      <c r="AD88" s="463"/>
      <c r="AE88" s="463"/>
      <c r="AF88" s="463"/>
      <c r="AG88" s="463"/>
      <c r="AH88" s="463"/>
      <c r="AI88" s="463"/>
      <c r="AJ88" s="463"/>
      <c r="AK88" s="463"/>
      <c r="AL88" s="463"/>
      <c r="AM88" s="463"/>
      <c r="AN88" s="463"/>
      <c r="AO88" s="463"/>
    </row>
    <row r="89" spans="1:41" x14ac:dyDescent="0.25">
      <c r="A89" s="463"/>
      <c r="B89" s="463"/>
      <c r="C89" s="463"/>
      <c r="D89" s="463"/>
      <c r="E89" s="463"/>
      <c r="F89" s="463"/>
      <c r="G89" s="463"/>
      <c r="H89" s="463"/>
      <c r="I89" s="463"/>
      <c r="J89" s="463"/>
      <c r="K89" s="463"/>
      <c r="L89" s="463"/>
      <c r="M89" s="463"/>
      <c r="N89" s="463"/>
      <c r="O89" s="463"/>
      <c r="P89" s="463"/>
      <c r="Q89" s="463"/>
      <c r="R89" s="463"/>
      <c r="S89" s="463"/>
      <c r="T89" s="463"/>
      <c r="U89" s="463"/>
      <c r="V89" s="463"/>
      <c r="W89" s="463"/>
      <c r="X89" s="463"/>
      <c r="Y89" s="463"/>
      <c r="Z89" s="463"/>
      <c r="AA89" s="463"/>
      <c r="AB89" s="463"/>
      <c r="AC89" s="463"/>
      <c r="AD89" s="463"/>
      <c r="AE89" s="463"/>
      <c r="AF89" s="463"/>
      <c r="AG89" s="463"/>
      <c r="AH89" s="463"/>
      <c r="AI89" s="463"/>
      <c r="AJ89" s="463"/>
      <c r="AK89" s="463"/>
      <c r="AL89" s="463"/>
      <c r="AM89" s="463"/>
      <c r="AN89" s="463"/>
      <c r="AO89" s="463"/>
    </row>
    <row r="90" spans="1:41" x14ac:dyDescent="0.25">
      <c r="A90" s="463"/>
      <c r="B90" s="463"/>
      <c r="C90" s="463"/>
      <c r="D90" s="463"/>
      <c r="E90" s="463"/>
      <c r="F90" s="463"/>
      <c r="G90" s="463"/>
      <c r="H90" s="463"/>
      <c r="I90" s="463"/>
      <c r="J90" s="463"/>
      <c r="K90" s="463"/>
      <c r="L90" s="463"/>
      <c r="M90" s="463"/>
      <c r="N90" s="463"/>
      <c r="O90" s="463"/>
      <c r="P90" s="463"/>
      <c r="Q90" s="463"/>
      <c r="R90" s="463"/>
      <c r="S90" s="463"/>
      <c r="T90" s="463"/>
      <c r="U90" s="463"/>
      <c r="V90" s="463"/>
      <c r="W90" s="463"/>
      <c r="X90" s="463"/>
      <c r="Y90" s="463"/>
      <c r="Z90" s="463"/>
      <c r="AA90" s="463"/>
      <c r="AB90" s="463"/>
      <c r="AC90" s="463"/>
      <c r="AD90" s="463"/>
      <c r="AE90" s="463"/>
      <c r="AF90" s="463"/>
      <c r="AG90" s="463"/>
      <c r="AH90" s="463"/>
      <c r="AI90" s="463"/>
      <c r="AJ90" s="463"/>
      <c r="AK90" s="463"/>
      <c r="AL90" s="463"/>
      <c r="AM90" s="463"/>
      <c r="AN90" s="463"/>
      <c r="AO90" s="463"/>
    </row>
    <row r="91" spans="1:41" x14ac:dyDescent="0.25">
      <c r="A91" s="463"/>
      <c r="B91" s="463"/>
      <c r="C91" s="463"/>
      <c r="D91" s="463"/>
      <c r="E91" s="463"/>
      <c r="F91" s="463"/>
      <c r="G91" s="463"/>
      <c r="H91" s="463"/>
      <c r="I91" s="463"/>
      <c r="J91" s="463"/>
      <c r="K91" s="463"/>
      <c r="L91" s="463"/>
      <c r="M91" s="463"/>
      <c r="N91" s="463"/>
      <c r="O91" s="463"/>
      <c r="P91" s="463"/>
      <c r="Q91" s="463"/>
      <c r="R91" s="463"/>
      <c r="S91" s="463"/>
      <c r="T91" s="463"/>
      <c r="U91" s="463"/>
      <c r="V91" s="463"/>
      <c r="W91" s="463"/>
      <c r="X91" s="463"/>
      <c r="Y91" s="463"/>
      <c r="Z91" s="463"/>
      <c r="AA91" s="463"/>
      <c r="AB91" s="463"/>
      <c r="AC91" s="463"/>
      <c r="AD91" s="463"/>
      <c r="AE91" s="463"/>
      <c r="AF91" s="463"/>
      <c r="AG91" s="463"/>
      <c r="AH91" s="463"/>
      <c r="AI91" s="463"/>
      <c r="AJ91" s="463"/>
      <c r="AK91" s="463"/>
      <c r="AL91" s="463"/>
      <c r="AM91" s="463"/>
      <c r="AN91" s="463"/>
      <c r="AO91" s="463"/>
    </row>
    <row r="92" spans="1:41" x14ac:dyDescent="0.25">
      <c r="A92" s="463"/>
      <c r="B92" s="463"/>
      <c r="C92" s="463"/>
      <c r="D92" s="463"/>
      <c r="E92" s="463"/>
      <c r="F92" s="463"/>
      <c r="G92" s="463"/>
      <c r="H92" s="463"/>
      <c r="I92" s="463"/>
      <c r="J92" s="463"/>
      <c r="K92" s="463"/>
      <c r="L92" s="463"/>
      <c r="M92" s="463"/>
      <c r="N92" s="463"/>
      <c r="O92" s="463"/>
      <c r="P92" s="463"/>
      <c r="Q92" s="463"/>
      <c r="R92" s="463"/>
      <c r="S92" s="463"/>
      <c r="T92" s="463"/>
      <c r="U92" s="463"/>
      <c r="V92" s="463"/>
      <c r="W92" s="463"/>
      <c r="X92" s="463"/>
      <c r="Y92" s="463"/>
      <c r="Z92" s="463"/>
      <c r="AA92" s="463"/>
      <c r="AB92" s="463"/>
      <c r="AC92" s="463"/>
      <c r="AD92" s="463"/>
      <c r="AE92" s="463"/>
      <c r="AF92" s="463"/>
      <c r="AG92" s="463"/>
      <c r="AH92" s="463"/>
      <c r="AI92" s="463"/>
      <c r="AJ92" s="463"/>
      <c r="AK92" s="463"/>
      <c r="AL92" s="463"/>
      <c r="AM92" s="463"/>
      <c r="AN92" s="463"/>
      <c r="AO92" s="463"/>
    </row>
    <row r="93" spans="1:41" x14ac:dyDescent="0.25">
      <c r="A93" s="463"/>
      <c r="B93" s="463"/>
      <c r="C93" s="463"/>
      <c r="D93" s="463"/>
      <c r="E93" s="463"/>
      <c r="F93" s="463"/>
      <c r="G93" s="463"/>
      <c r="H93" s="463"/>
      <c r="I93" s="463"/>
      <c r="J93" s="463"/>
      <c r="K93" s="463"/>
      <c r="L93" s="463"/>
      <c r="M93" s="463"/>
      <c r="N93" s="463"/>
      <c r="O93" s="463"/>
      <c r="P93" s="463"/>
      <c r="Q93" s="463"/>
      <c r="R93" s="463"/>
      <c r="S93" s="463"/>
      <c r="T93" s="463"/>
      <c r="U93" s="463"/>
      <c r="V93" s="463"/>
      <c r="W93" s="463"/>
      <c r="X93" s="463"/>
      <c r="Y93" s="463"/>
      <c r="Z93" s="463"/>
      <c r="AA93" s="463"/>
      <c r="AB93" s="463"/>
      <c r="AC93" s="463"/>
      <c r="AD93" s="463"/>
      <c r="AE93" s="463"/>
      <c r="AF93" s="463"/>
      <c r="AG93" s="463"/>
      <c r="AH93" s="463"/>
      <c r="AI93" s="463"/>
      <c r="AJ93" s="463"/>
      <c r="AK93" s="463"/>
      <c r="AL93" s="463"/>
      <c r="AM93" s="463"/>
      <c r="AN93" s="463"/>
      <c r="AO93" s="463"/>
    </row>
    <row r="94" spans="1:41" x14ac:dyDescent="0.25">
      <c r="A94" s="463"/>
      <c r="B94" s="463"/>
      <c r="C94" s="463"/>
      <c r="D94" s="463"/>
      <c r="E94" s="463"/>
      <c r="F94" s="463"/>
      <c r="G94" s="463"/>
      <c r="H94" s="463"/>
      <c r="I94" s="463"/>
      <c r="J94" s="463"/>
      <c r="K94" s="463"/>
      <c r="L94" s="463"/>
      <c r="M94" s="463"/>
      <c r="N94" s="463"/>
      <c r="O94" s="463"/>
      <c r="P94" s="463"/>
      <c r="Q94" s="463"/>
      <c r="R94" s="463"/>
      <c r="S94" s="463"/>
      <c r="T94" s="463"/>
      <c r="U94" s="463"/>
      <c r="V94" s="463"/>
      <c r="W94" s="463"/>
      <c r="X94" s="463"/>
      <c r="Y94" s="463"/>
      <c r="Z94" s="463"/>
      <c r="AA94" s="463"/>
      <c r="AB94" s="463"/>
      <c r="AC94" s="463"/>
      <c r="AD94" s="463"/>
      <c r="AE94" s="463"/>
      <c r="AF94" s="463"/>
      <c r="AG94" s="463"/>
      <c r="AH94" s="463"/>
      <c r="AI94" s="463"/>
      <c r="AJ94" s="463"/>
      <c r="AK94" s="463"/>
      <c r="AL94" s="463"/>
      <c r="AM94" s="463"/>
      <c r="AN94" s="463"/>
      <c r="AO94" s="463"/>
    </row>
    <row r="95" spans="1:41" x14ac:dyDescent="0.25">
      <c r="A95" s="463"/>
      <c r="B95" s="463"/>
      <c r="C95" s="463"/>
      <c r="D95" s="463"/>
      <c r="E95" s="463"/>
      <c r="F95" s="463"/>
      <c r="G95" s="463"/>
      <c r="H95" s="463"/>
      <c r="I95" s="463"/>
      <c r="J95" s="463"/>
      <c r="K95" s="463"/>
      <c r="L95" s="463"/>
      <c r="M95" s="463"/>
      <c r="N95" s="463"/>
      <c r="O95" s="463"/>
      <c r="P95" s="463"/>
      <c r="Q95" s="463"/>
      <c r="R95" s="463"/>
      <c r="S95" s="463"/>
      <c r="T95" s="463"/>
      <c r="U95" s="463"/>
      <c r="V95" s="463"/>
      <c r="W95" s="463"/>
      <c r="X95" s="463"/>
      <c r="Y95" s="463"/>
      <c r="Z95" s="463"/>
      <c r="AA95" s="463"/>
      <c r="AB95" s="463"/>
      <c r="AC95" s="463"/>
      <c r="AD95" s="463"/>
      <c r="AE95" s="463"/>
      <c r="AF95" s="463"/>
      <c r="AG95" s="463"/>
      <c r="AH95" s="463"/>
      <c r="AI95" s="463"/>
      <c r="AJ95" s="463"/>
      <c r="AK95" s="463"/>
      <c r="AL95" s="463"/>
      <c r="AM95" s="463"/>
      <c r="AN95" s="463"/>
      <c r="AO95" s="463"/>
    </row>
    <row r="96" spans="1:41" x14ac:dyDescent="0.25">
      <c r="A96" s="463"/>
      <c r="B96" s="463"/>
      <c r="C96" s="463"/>
      <c r="D96" s="463"/>
      <c r="E96" s="463"/>
      <c r="F96" s="463"/>
      <c r="G96" s="463"/>
      <c r="H96" s="463"/>
      <c r="I96" s="463"/>
      <c r="J96" s="463"/>
      <c r="K96" s="463"/>
      <c r="L96" s="463"/>
      <c r="M96" s="463"/>
      <c r="N96" s="463"/>
      <c r="O96" s="463"/>
      <c r="P96" s="463"/>
      <c r="Q96" s="463"/>
      <c r="R96" s="463"/>
      <c r="S96" s="463"/>
      <c r="T96" s="463"/>
      <c r="U96" s="463"/>
      <c r="V96" s="463"/>
      <c r="W96" s="463"/>
      <c r="X96" s="463"/>
      <c r="Y96" s="463"/>
      <c r="Z96" s="463"/>
      <c r="AA96" s="463"/>
      <c r="AB96" s="463"/>
      <c r="AC96" s="463"/>
      <c r="AD96" s="463"/>
      <c r="AE96" s="463"/>
      <c r="AF96" s="463"/>
      <c r="AG96" s="463"/>
      <c r="AH96" s="463"/>
      <c r="AI96" s="463"/>
      <c r="AJ96" s="463"/>
      <c r="AK96" s="463"/>
      <c r="AL96" s="463"/>
      <c r="AM96" s="463"/>
      <c r="AN96" s="463"/>
      <c r="AO96" s="463"/>
    </row>
    <row r="97" spans="1:41" x14ac:dyDescent="0.25">
      <c r="A97" s="463"/>
      <c r="B97" s="463"/>
      <c r="C97" s="463"/>
      <c r="D97" s="463"/>
      <c r="E97" s="463"/>
      <c r="F97" s="463"/>
      <c r="G97" s="463"/>
      <c r="H97" s="463"/>
      <c r="I97" s="463"/>
      <c r="J97" s="463"/>
      <c r="K97" s="463"/>
      <c r="L97" s="463"/>
      <c r="M97" s="463"/>
      <c r="N97" s="463"/>
      <c r="O97" s="463"/>
      <c r="P97" s="463"/>
      <c r="Q97" s="463"/>
      <c r="R97" s="463"/>
      <c r="S97" s="463"/>
      <c r="T97" s="463"/>
      <c r="U97" s="463"/>
      <c r="V97" s="463"/>
      <c r="W97" s="463"/>
      <c r="X97" s="463"/>
      <c r="Y97" s="463"/>
      <c r="Z97" s="463"/>
      <c r="AA97" s="463"/>
      <c r="AB97" s="463"/>
      <c r="AC97" s="463"/>
      <c r="AD97" s="463"/>
      <c r="AE97" s="463"/>
      <c r="AF97" s="463"/>
      <c r="AG97" s="463"/>
      <c r="AH97" s="463"/>
      <c r="AI97" s="463"/>
      <c r="AJ97" s="463"/>
      <c r="AK97" s="463"/>
      <c r="AL97" s="463"/>
      <c r="AM97" s="463"/>
      <c r="AN97" s="463"/>
      <c r="AO97" s="463"/>
    </row>
    <row r="98" spans="1:41" x14ac:dyDescent="0.25">
      <c r="A98" s="463"/>
      <c r="B98" s="463"/>
      <c r="C98" s="463"/>
      <c r="D98" s="463"/>
      <c r="E98" s="463"/>
      <c r="F98" s="463"/>
      <c r="G98" s="463"/>
      <c r="H98" s="463"/>
      <c r="I98" s="463"/>
      <c r="J98" s="463"/>
      <c r="K98" s="463"/>
      <c r="L98" s="463"/>
      <c r="M98" s="463"/>
      <c r="N98" s="463"/>
      <c r="O98" s="463"/>
      <c r="P98" s="463"/>
      <c r="Q98" s="463"/>
      <c r="R98" s="463"/>
      <c r="S98" s="463"/>
      <c r="T98" s="463"/>
      <c r="U98" s="463"/>
      <c r="V98" s="463"/>
      <c r="W98" s="463"/>
      <c r="X98" s="463"/>
      <c r="Y98" s="463"/>
      <c r="Z98" s="463"/>
      <c r="AA98" s="463"/>
      <c r="AB98" s="463"/>
      <c r="AC98" s="463"/>
      <c r="AD98" s="463"/>
      <c r="AE98" s="463"/>
      <c r="AF98" s="463"/>
      <c r="AG98" s="463"/>
      <c r="AH98" s="463"/>
      <c r="AI98" s="463"/>
      <c r="AJ98" s="463"/>
      <c r="AK98" s="463"/>
      <c r="AL98" s="463"/>
      <c r="AM98" s="463"/>
      <c r="AN98" s="463"/>
      <c r="AO98" s="463"/>
    </row>
    <row r="99" spans="1:41" x14ac:dyDescent="0.25">
      <c r="A99" s="463"/>
      <c r="B99" s="463"/>
      <c r="C99" s="463"/>
      <c r="D99" s="463"/>
      <c r="E99" s="463"/>
      <c r="F99" s="463"/>
      <c r="G99" s="463"/>
      <c r="H99" s="463"/>
      <c r="I99" s="463"/>
      <c r="J99" s="463"/>
      <c r="K99" s="463"/>
      <c r="L99" s="463"/>
      <c r="M99" s="463"/>
      <c r="N99" s="463"/>
      <c r="O99" s="463"/>
      <c r="P99" s="463"/>
      <c r="Q99" s="463"/>
      <c r="R99" s="463"/>
      <c r="S99" s="463"/>
      <c r="T99" s="463"/>
      <c r="U99" s="463"/>
      <c r="V99" s="463"/>
      <c r="W99" s="463"/>
      <c r="X99" s="463"/>
      <c r="Y99" s="463"/>
      <c r="Z99" s="463"/>
      <c r="AA99" s="463"/>
      <c r="AB99" s="463"/>
      <c r="AC99" s="463"/>
      <c r="AD99" s="463"/>
      <c r="AE99" s="463"/>
      <c r="AF99" s="463"/>
      <c r="AG99" s="463"/>
      <c r="AH99" s="463"/>
      <c r="AI99" s="463"/>
      <c r="AJ99" s="463"/>
      <c r="AK99" s="463"/>
      <c r="AL99" s="463"/>
      <c r="AM99" s="463"/>
      <c r="AN99" s="463"/>
      <c r="AO99" s="463"/>
    </row>
    <row r="100" spans="1:41" x14ac:dyDescent="0.25">
      <c r="A100" s="463"/>
      <c r="B100" s="463"/>
      <c r="C100" s="463"/>
      <c r="D100" s="463"/>
      <c r="E100" s="463"/>
      <c r="F100" s="463"/>
      <c r="G100" s="463"/>
      <c r="H100" s="463"/>
      <c r="I100" s="463"/>
      <c r="J100" s="463"/>
      <c r="K100" s="463"/>
      <c r="L100" s="463"/>
      <c r="M100" s="463"/>
      <c r="N100" s="463"/>
      <c r="O100" s="463"/>
      <c r="P100" s="463"/>
      <c r="Q100" s="463"/>
      <c r="R100" s="463"/>
      <c r="S100" s="463"/>
      <c r="T100" s="463"/>
      <c r="U100" s="463"/>
      <c r="V100" s="463"/>
      <c r="W100" s="463"/>
      <c r="X100" s="463"/>
      <c r="Y100" s="463"/>
      <c r="Z100" s="463"/>
      <c r="AA100" s="463"/>
      <c r="AB100" s="463"/>
      <c r="AC100" s="463"/>
      <c r="AD100" s="463"/>
      <c r="AE100" s="463"/>
      <c r="AF100" s="463"/>
      <c r="AG100" s="463"/>
      <c r="AH100" s="463"/>
      <c r="AI100" s="463"/>
      <c r="AJ100" s="463"/>
      <c r="AK100" s="463"/>
      <c r="AL100" s="463"/>
      <c r="AM100" s="463"/>
      <c r="AN100" s="463"/>
      <c r="AO100" s="463"/>
    </row>
    <row r="101" spans="1:41" x14ac:dyDescent="0.25">
      <c r="A101" s="463"/>
      <c r="B101" s="463"/>
      <c r="C101" s="463"/>
      <c r="D101" s="463"/>
      <c r="E101" s="463"/>
      <c r="F101" s="463"/>
      <c r="G101" s="463"/>
      <c r="H101" s="463"/>
      <c r="I101" s="463"/>
      <c r="J101" s="463"/>
      <c r="K101" s="463"/>
      <c r="L101" s="463"/>
      <c r="M101" s="463"/>
      <c r="N101" s="463"/>
      <c r="O101" s="463"/>
      <c r="P101" s="463"/>
      <c r="Q101" s="463"/>
      <c r="R101" s="463"/>
      <c r="S101" s="463"/>
      <c r="T101" s="463"/>
      <c r="U101" s="463"/>
      <c r="V101" s="463"/>
      <c r="W101" s="463"/>
      <c r="X101" s="463"/>
      <c r="Y101" s="463"/>
      <c r="Z101" s="463"/>
      <c r="AA101" s="463"/>
      <c r="AB101" s="463"/>
      <c r="AC101" s="463"/>
      <c r="AD101" s="463"/>
      <c r="AE101" s="463"/>
      <c r="AF101" s="463"/>
      <c r="AG101" s="463"/>
      <c r="AH101" s="463"/>
      <c r="AI101" s="463"/>
      <c r="AJ101" s="463"/>
      <c r="AK101" s="463"/>
      <c r="AL101" s="463"/>
      <c r="AM101" s="463"/>
      <c r="AN101" s="463"/>
      <c r="AO101" s="463"/>
    </row>
    <row r="102" spans="1:41" x14ac:dyDescent="0.25">
      <c r="A102" s="463"/>
      <c r="B102" s="463"/>
      <c r="C102" s="463"/>
      <c r="D102" s="463"/>
      <c r="E102" s="463"/>
      <c r="F102" s="463"/>
      <c r="G102" s="463"/>
      <c r="H102" s="463"/>
      <c r="I102" s="463"/>
      <c r="J102" s="463"/>
      <c r="K102" s="463"/>
      <c r="L102" s="463"/>
      <c r="M102" s="463"/>
      <c r="N102" s="463"/>
      <c r="O102" s="463"/>
      <c r="P102" s="463"/>
      <c r="Q102" s="463"/>
      <c r="R102" s="463"/>
      <c r="S102" s="463"/>
      <c r="T102" s="463"/>
      <c r="U102" s="463"/>
      <c r="V102" s="463"/>
      <c r="W102" s="463"/>
      <c r="X102" s="463"/>
      <c r="Y102" s="463"/>
      <c r="Z102" s="463"/>
      <c r="AA102" s="463"/>
      <c r="AB102" s="463"/>
      <c r="AC102" s="463"/>
      <c r="AD102" s="463"/>
      <c r="AE102" s="463"/>
      <c r="AF102" s="463"/>
      <c r="AG102" s="463"/>
      <c r="AH102" s="463"/>
      <c r="AI102" s="463"/>
      <c r="AJ102" s="463"/>
      <c r="AK102" s="463"/>
      <c r="AL102" s="463"/>
      <c r="AM102" s="463"/>
      <c r="AN102" s="463"/>
      <c r="AO102" s="463"/>
    </row>
    <row r="103" spans="1:41" x14ac:dyDescent="0.25">
      <c r="A103" s="463"/>
      <c r="B103" s="463"/>
      <c r="C103" s="463"/>
      <c r="D103" s="463"/>
      <c r="E103" s="463"/>
      <c r="F103" s="463"/>
      <c r="G103" s="463"/>
      <c r="H103" s="463"/>
      <c r="I103" s="463"/>
      <c r="J103" s="463"/>
      <c r="K103" s="463"/>
      <c r="L103" s="463"/>
      <c r="M103" s="463"/>
      <c r="N103" s="463"/>
      <c r="O103" s="463"/>
      <c r="P103" s="463"/>
      <c r="Q103" s="463"/>
      <c r="R103" s="463"/>
      <c r="S103" s="463"/>
      <c r="T103" s="463"/>
      <c r="U103" s="463"/>
      <c r="V103" s="463"/>
      <c r="W103" s="463"/>
      <c r="X103" s="463"/>
      <c r="Y103" s="463"/>
      <c r="Z103" s="463"/>
      <c r="AA103" s="463"/>
      <c r="AB103" s="463"/>
      <c r="AC103" s="463"/>
      <c r="AD103" s="463"/>
      <c r="AE103" s="463"/>
      <c r="AF103" s="463"/>
      <c r="AG103" s="463"/>
      <c r="AH103" s="463"/>
      <c r="AI103" s="463"/>
      <c r="AJ103" s="463"/>
      <c r="AK103" s="463"/>
      <c r="AL103" s="463"/>
      <c r="AM103" s="463"/>
      <c r="AN103" s="463"/>
      <c r="AO103" s="463"/>
    </row>
    <row r="104" spans="1:41" x14ac:dyDescent="0.25">
      <c r="A104" s="463"/>
      <c r="B104" s="463"/>
      <c r="C104" s="463"/>
      <c r="D104" s="463"/>
      <c r="E104" s="463"/>
      <c r="F104" s="463"/>
      <c r="G104" s="463"/>
      <c r="H104" s="463"/>
      <c r="I104" s="463"/>
      <c r="J104" s="463"/>
      <c r="K104" s="463"/>
      <c r="L104" s="463"/>
      <c r="M104" s="463"/>
      <c r="N104" s="463"/>
      <c r="O104" s="463"/>
      <c r="P104" s="463"/>
      <c r="Q104" s="463"/>
      <c r="R104" s="463"/>
      <c r="S104" s="463"/>
      <c r="T104" s="463"/>
      <c r="U104" s="463"/>
      <c r="V104" s="463"/>
      <c r="W104" s="463"/>
      <c r="X104" s="463"/>
      <c r="Y104" s="463"/>
      <c r="Z104" s="463"/>
      <c r="AA104" s="463"/>
      <c r="AB104" s="463"/>
      <c r="AC104" s="463"/>
      <c r="AD104" s="463"/>
      <c r="AE104" s="463"/>
      <c r="AF104" s="463"/>
      <c r="AG104" s="463"/>
      <c r="AH104" s="463"/>
      <c r="AI104" s="463"/>
      <c r="AJ104" s="463"/>
      <c r="AK104" s="463"/>
      <c r="AL104" s="463"/>
      <c r="AM104" s="463"/>
      <c r="AN104" s="463"/>
      <c r="AO104" s="463"/>
    </row>
    <row r="105" spans="1:41" x14ac:dyDescent="0.25">
      <c r="A105" s="463"/>
      <c r="B105" s="463"/>
      <c r="C105" s="463"/>
      <c r="D105" s="463"/>
      <c r="E105" s="463"/>
      <c r="F105" s="463"/>
      <c r="G105" s="463"/>
      <c r="H105" s="463"/>
      <c r="I105" s="463"/>
      <c r="J105" s="463"/>
      <c r="K105" s="463"/>
      <c r="L105" s="463"/>
      <c r="M105" s="463"/>
      <c r="N105" s="463"/>
      <c r="O105" s="463"/>
      <c r="P105" s="463"/>
      <c r="Q105" s="463"/>
      <c r="R105" s="463"/>
      <c r="S105" s="463"/>
      <c r="T105" s="463"/>
      <c r="U105" s="463"/>
      <c r="V105" s="463"/>
      <c r="W105" s="463"/>
      <c r="X105" s="463"/>
      <c r="Y105" s="463"/>
      <c r="Z105" s="463"/>
      <c r="AA105" s="463"/>
      <c r="AB105" s="463"/>
      <c r="AC105" s="463"/>
      <c r="AD105" s="463"/>
      <c r="AE105" s="463"/>
      <c r="AF105" s="463"/>
      <c r="AG105" s="463"/>
      <c r="AH105" s="463"/>
      <c r="AI105" s="463"/>
      <c r="AJ105" s="463"/>
      <c r="AK105" s="463"/>
      <c r="AL105" s="463"/>
      <c r="AM105" s="463"/>
      <c r="AN105" s="463"/>
      <c r="AO105" s="463"/>
    </row>
    <row r="106" spans="1:41" x14ac:dyDescent="0.25">
      <c r="A106" s="463"/>
      <c r="B106" s="463"/>
      <c r="C106" s="463"/>
      <c r="D106" s="463"/>
      <c r="E106" s="463"/>
      <c r="F106" s="463"/>
      <c r="G106" s="463"/>
      <c r="H106" s="463"/>
      <c r="I106" s="463"/>
      <c r="J106" s="463"/>
      <c r="K106" s="463"/>
      <c r="L106" s="463"/>
      <c r="M106" s="463"/>
      <c r="N106" s="463"/>
      <c r="O106" s="463"/>
      <c r="P106" s="463"/>
      <c r="Q106" s="463"/>
      <c r="R106" s="463"/>
      <c r="S106" s="463"/>
      <c r="T106" s="463"/>
      <c r="U106" s="463"/>
      <c r="V106" s="463"/>
      <c r="W106" s="463"/>
      <c r="X106" s="463"/>
      <c r="Y106" s="463"/>
      <c r="Z106" s="463"/>
      <c r="AA106" s="463"/>
      <c r="AB106" s="463"/>
      <c r="AC106" s="463"/>
      <c r="AD106" s="463"/>
      <c r="AE106" s="463"/>
      <c r="AF106" s="463"/>
      <c r="AG106" s="463"/>
      <c r="AH106" s="463"/>
      <c r="AI106" s="463"/>
      <c r="AJ106" s="463"/>
      <c r="AK106" s="463"/>
      <c r="AL106" s="463"/>
      <c r="AM106" s="463"/>
      <c r="AN106" s="463"/>
      <c r="AO106" s="463"/>
    </row>
    <row r="107" spans="1:41" x14ac:dyDescent="0.25">
      <c r="A107" s="463"/>
      <c r="B107" s="463"/>
      <c r="C107" s="463"/>
      <c r="D107" s="463"/>
      <c r="E107" s="463"/>
      <c r="F107" s="463"/>
      <c r="G107" s="463"/>
      <c r="H107" s="463"/>
      <c r="I107" s="463"/>
      <c r="J107" s="463"/>
      <c r="K107" s="463"/>
      <c r="L107" s="463"/>
      <c r="M107" s="463"/>
      <c r="N107" s="463"/>
      <c r="O107" s="463"/>
      <c r="P107" s="463"/>
      <c r="Q107" s="463"/>
      <c r="R107" s="463"/>
      <c r="S107" s="463"/>
      <c r="T107" s="463"/>
      <c r="U107" s="463"/>
      <c r="V107" s="463"/>
      <c r="W107" s="463"/>
      <c r="X107" s="463"/>
      <c r="Y107" s="463"/>
      <c r="Z107" s="463"/>
      <c r="AA107" s="463"/>
      <c r="AB107" s="463"/>
      <c r="AC107" s="463"/>
      <c r="AD107" s="463"/>
      <c r="AE107" s="463"/>
      <c r="AF107" s="463"/>
      <c r="AG107" s="463"/>
      <c r="AH107" s="463"/>
      <c r="AI107" s="463"/>
      <c r="AJ107" s="463"/>
      <c r="AK107" s="463"/>
      <c r="AL107" s="463"/>
      <c r="AM107" s="463"/>
      <c r="AN107" s="463"/>
      <c r="AO107" s="463"/>
    </row>
    <row r="108" spans="1:41" x14ac:dyDescent="0.25">
      <c r="A108" s="463"/>
      <c r="B108" s="463"/>
      <c r="C108" s="463"/>
      <c r="D108" s="463"/>
      <c r="E108" s="463"/>
      <c r="F108" s="463"/>
      <c r="G108" s="463"/>
      <c r="H108" s="463"/>
      <c r="I108" s="463"/>
      <c r="J108" s="463"/>
      <c r="K108" s="463"/>
      <c r="L108" s="463"/>
      <c r="M108" s="463"/>
      <c r="N108" s="463"/>
      <c r="O108" s="463"/>
      <c r="P108" s="463"/>
      <c r="Q108" s="463"/>
      <c r="R108" s="463"/>
      <c r="S108" s="463"/>
      <c r="T108" s="463"/>
      <c r="U108" s="463"/>
      <c r="V108" s="463"/>
      <c r="W108" s="463"/>
      <c r="X108" s="463"/>
      <c r="Y108" s="463"/>
      <c r="Z108" s="463"/>
      <c r="AA108" s="463"/>
      <c r="AB108" s="463"/>
      <c r="AC108" s="463"/>
      <c r="AD108" s="463"/>
      <c r="AE108" s="463"/>
      <c r="AF108" s="463"/>
      <c r="AG108" s="463"/>
      <c r="AH108" s="463"/>
      <c r="AI108" s="463"/>
      <c r="AJ108" s="463"/>
      <c r="AK108" s="463"/>
      <c r="AL108" s="463"/>
      <c r="AM108" s="463"/>
      <c r="AN108" s="463"/>
      <c r="AO108" s="463"/>
    </row>
    <row r="109" spans="1:41" x14ac:dyDescent="0.25">
      <c r="A109" s="463"/>
      <c r="B109" s="463"/>
      <c r="C109" s="463"/>
      <c r="D109" s="463"/>
      <c r="E109" s="463"/>
      <c r="F109" s="463"/>
      <c r="G109" s="463"/>
      <c r="H109" s="463"/>
      <c r="I109" s="463"/>
      <c r="J109" s="463"/>
      <c r="K109" s="463"/>
      <c r="L109" s="463"/>
      <c r="M109" s="463"/>
      <c r="N109" s="463"/>
      <c r="O109" s="463"/>
      <c r="P109" s="463"/>
      <c r="Q109" s="463"/>
      <c r="R109" s="463"/>
      <c r="S109" s="463"/>
      <c r="T109" s="463"/>
      <c r="U109" s="463"/>
      <c r="V109" s="463"/>
      <c r="W109" s="463"/>
      <c r="X109" s="463"/>
      <c r="Y109" s="463"/>
      <c r="Z109" s="463"/>
      <c r="AA109" s="463"/>
      <c r="AB109" s="463"/>
      <c r="AC109" s="463"/>
      <c r="AD109" s="463"/>
      <c r="AE109" s="463"/>
      <c r="AF109" s="463"/>
      <c r="AG109" s="463"/>
      <c r="AH109" s="463"/>
      <c r="AI109" s="463"/>
      <c r="AJ109" s="463"/>
      <c r="AK109" s="463"/>
      <c r="AL109" s="463"/>
      <c r="AM109" s="463"/>
      <c r="AN109" s="463"/>
      <c r="AO109" s="463"/>
    </row>
    <row r="110" spans="1:41" x14ac:dyDescent="0.25">
      <c r="A110" s="463"/>
      <c r="B110" s="463"/>
      <c r="C110" s="463"/>
      <c r="D110" s="463"/>
      <c r="E110" s="463"/>
      <c r="F110" s="463"/>
      <c r="G110" s="463"/>
      <c r="H110" s="463"/>
      <c r="I110" s="463"/>
      <c r="J110" s="463"/>
      <c r="K110" s="463"/>
      <c r="L110" s="463"/>
      <c r="M110" s="463"/>
      <c r="N110" s="463"/>
      <c r="O110" s="463"/>
      <c r="P110" s="463"/>
      <c r="Q110" s="463"/>
      <c r="R110" s="463"/>
      <c r="S110" s="463"/>
      <c r="T110" s="463"/>
      <c r="U110" s="463"/>
      <c r="V110" s="463"/>
      <c r="W110" s="463"/>
      <c r="X110" s="463"/>
      <c r="Y110" s="463"/>
      <c r="Z110" s="463"/>
      <c r="AA110" s="463"/>
      <c r="AB110" s="463"/>
      <c r="AC110" s="463"/>
      <c r="AD110" s="463"/>
      <c r="AE110" s="463"/>
      <c r="AF110" s="463"/>
      <c r="AG110" s="463"/>
      <c r="AH110" s="463"/>
      <c r="AI110" s="463"/>
      <c r="AJ110" s="463"/>
      <c r="AK110" s="463"/>
      <c r="AL110" s="463"/>
      <c r="AM110" s="463"/>
      <c r="AN110" s="463"/>
      <c r="AO110" s="463"/>
    </row>
    <row r="111" spans="1:41" x14ac:dyDescent="0.25">
      <c r="A111" s="463"/>
      <c r="B111" s="463"/>
      <c r="C111" s="463"/>
      <c r="D111" s="463"/>
      <c r="E111" s="463"/>
      <c r="F111" s="463"/>
      <c r="G111" s="463"/>
      <c r="H111" s="463"/>
      <c r="I111" s="463"/>
      <c r="J111" s="463"/>
      <c r="K111" s="463"/>
      <c r="L111" s="463"/>
      <c r="M111" s="463"/>
      <c r="N111" s="463"/>
      <c r="O111" s="463"/>
      <c r="P111" s="463"/>
      <c r="Q111" s="463"/>
      <c r="R111" s="463"/>
      <c r="S111" s="463"/>
      <c r="T111" s="463"/>
      <c r="U111" s="463"/>
      <c r="V111" s="463"/>
      <c r="W111" s="463"/>
      <c r="X111" s="463"/>
      <c r="Y111" s="463"/>
      <c r="Z111" s="463"/>
      <c r="AA111" s="463"/>
      <c r="AB111" s="463"/>
      <c r="AC111" s="463"/>
      <c r="AD111" s="463"/>
      <c r="AE111" s="463"/>
      <c r="AF111" s="463"/>
      <c r="AG111" s="463"/>
      <c r="AH111" s="463"/>
      <c r="AI111" s="463"/>
      <c r="AJ111" s="463"/>
      <c r="AK111" s="463"/>
      <c r="AL111" s="463"/>
      <c r="AM111" s="463"/>
      <c r="AN111" s="463"/>
      <c r="AO111" s="463"/>
    </row>
    <row r="112" spans="1:41" x14ac:dyDescent="0.25">
      <c r="A112" s="463"/>
      <c r="B112" s="463"/>
      <c r="C112" s="463"/>
      <c r="D112" s="463"/>
      <c r="E112" s="463"/>
      <c r="F112" s="463"/>
      <c r="G112" s="463"/>
      <c r="H112" s="463"/>
      <c r="I112" s="463"/>
      <c r="J112" s="463"/>
      <c r="K112" s="463"/>
      <c r="L112" s="463"/>
      <c r="M112" s="463"/>
      <c r="N112" s="463"/>
      <c r="O112" s="463"/>
      <c r="P112" s="463"/>
      <c r="Q112" s="463"/>
      <c r="R112" s="463"/>
      <c r="S112" s="463"/>
      <c r="T112" s="463"/>
      <c r="U112" s="463"/>
      <c r="V112" s="463"/>
      <c r="W112" s="463"/>
      <c r="X112" s="463"/>
      <c r="Y112" s="463"/>
      <c r="Z112" s="463"/>
      <c r="AA112" s="463"/>
      <c r="AB112" s="463"/>
      <c r="AC112" s="463"/>
      <c r="AD112" s="463"/>
      <c r="AE112" s="463"/>
      <c r="AF112" s="463"/>
      <c r="AG112" s="463"/>
      <c r="AH112" s="463"/>
      <c r="AI112" s="463"/>
      <c r="AJ112" s="463"/>
      <c r="AK112" s="463"/>
      <c r="AL112" s="463"/>
      <c r="AM112" s="463"/>
      <c r="AN112" s="463"/>
      <c r="AO112" s="463"/>
    </row>
    <row r="113" spans="1:41" x14ac:dyDescent="0.25">
      <c r="A113" s="463"/>
      <c r="B113" s="463"/>
      <c r="C113" s="463"/>
      <c r="D113" s="463"/>
      <c r="E113" s="463"/>
      <c r="F113" s="463"/>
      <c r="G113" s="463"/>
      <c r="H113" s="463"/>
      <c r="I113" s="463"/>
      <c r="J113" s="463"/>
      <c r="K113" s="463"/>
      <c r="L113" s="463"/>
      <c r="M113" s="463"/>
      <c r="N113" s="463"/>
      <c r="O113" s="463"/>
      <c r="P113" s="463"/>
      <c r="Q113" s="463"/>
      <c r="R113" s="463"/>
      <c r="S113" s="463"/>
      <c r="T113" s="463"/>
      <c r="U113" s="463"/>
      <c r="V113" s="463"/>
      <c r="W113" s="463"/>
      <c r="X113" s="463"/>
      <c r="Y113" s="463"/>
      <c r="Z113" s="463"/>
      <c r="AA113" s="463"/>
      <c r="AB113" s="463"/>
      <c r="AC113" s="463"/>
      <c r="AD113" s="463"/>
      <c r="AE113" s="463"/>
      <c r="AF113" s="463"/>
      <c r="AG113" s="463"/>
      <c r="AH113" s="463"/>
      <c r="AI113" s="463"/>
      <c r="AJ113" s="463"/>
      <c r="AK113" s="463"/>
      <c r="AL113" s="463"/>
      <c r="AM113" s="463"/>
      <c r="AN113" s="463"/>
      <c r="AO113" s="463"/>
    </row>
    <row r="114" spans="1:41" x14ac:dyDescent="0.25">
      <c r="A114" s="463"/>
      <c r="B114" s="463"/>
      <c r="C114" s="463"/>
      <c r="D114" s="463"/>
      <c r="E114" s="463"/>
      <c r="F114" s="463"/>
      <c r="G114" s="463"/>
      <c r="H114" s="463"/>
      <c r="I114" s="463"/>
      <c r="J114" s="463"/>
      <c r="K114" s="463"/>
      <c r="L114" s="463"/>
      <c r="M114" s="463"/>
      <c r="N114" s="463"/>
      <c r="O114" s="463"/>
      <c r="P114" s="463"/>
      <c r="Q114" s="463"/>
      <c r="R114" s="463"/>
      <c r="S114" s="463"/>
      <c r="T114" s="463"/>
      <c r="U114" s="463"/>
      <c r="V114" s="463"/>
      <c r="W114" s="463"/>
      <c r="X114" s="463"/>
      <c r="Y114" s="463"/>
      <c r="Z114" s="463"/>
      <c r="AA114" s="463"/>
      <c r="AB114" s="463"/>
      <c r="AC114" s="463"/>
      <c r="AD114" s="463"/>
      <c r="AE114" s="463"/>
      <c r="AF114" s="463"/>
      <c r="AG114" s="463"/>
      <c r="AH114" s="463"/>
      <c r="AI114" s="463"/>
      <c r="AJ114" s="463"/>
      <c r="AK114" s="463"/>
      <c r="AL114" s="463"/>
      <c r="AM114" s="463"/>
      <c r="AN114" s="463"/>
      <c r="AO114" s="463"/>
    </row>
    <row r="115" spans="1:41" x14ac:dyDescent="0.25">
      <c r="A115" s="463"/>
      <c r="B115" s="463"/>
      <c r="C115" s="463"/>
      <c r="D115" s="463"/>
      <c r="E115" s="463"/>
      <c r="F115" s="463"/>
      <c r="G115" s="463"/>
      <c r="H115" s="463"/>
      <c r="I115" s="463"/>
      <c r="J115" s="463"/>
      <c r="K115" s="463"/>
      <c r="L115" s="463"/>
      <c r="M115" s="463"/>
      <c r="N115" s="463"/>
      <c r="O115" s="463"/>
      <c r="P115" s="463"/>
      <c r="Q115" s="463"/>
      <c r="R115" s="463"/>
      <c r="S115" s="463"/>
      <c r="T115" s="463"/>
      <c r="U115" s="463"/>
      <c r="V115" s="463"/>
      <c r="W115" s="463"/>
      <c r="X115" s="463"/>
      <c r="Y115" s="463"/>
      <c r="Z115" s="463"/>
      <c r="AA115" s="463"/>
      <c r="AB115" s="463"/>
      <c r="AC115" s="463"/>
      <c r="AD115" s="463"/>
      <c r="AE115" s="463"/>
      <c r="AF115" s="463"/>
      <c r="AG115" s="463"/>
      <c r="AH115" s="463"/>
      <c r="AI115" s="463"/>
      <c r="AJ115" s="463"/>
      <c r="AK115" s="463"/>
      <c r="AL115" s="463"/>
      <c r="AM115" s="463"/>
      <c r="AN115" s="463"/>
      <c r="AO115" s="463"/>
    </row>
    <row r="116" spans="1:41" x14ac:dyDescent="0.25">
      <c r="A116" s="463"/>
      <c r="B116" s="463"/>
      <c r="C116" s="463"/>
      <c r="D116" s="463"/>
      <c r="E116" s="463"/>
      <c r="F116" s="463"/>
      <c r="G116" s="463"/>
      <c r="H116" s="463"/>
      <c r="I116" s="463"/>
      <c r="J116" s="463"/>
      <c r="K116" s="463"/>
      <c r="L116" s="463"/>
      <c r="M116" s="463"/>
      <c r="N116" s="463"/>
      <c r="O116" s="463"/>
      <c r="P116" s="463"/>
      <c r="Q116" s="463"/>
      <c r="R116" s="463"/>
      <c r="S116" s="463"/>
      <c r="T116" s="463"/>
      <c r="U116" s="463"/>
      <c r="V116" s="463"/>
      <c r="W116" s="463"/>
      <c r="X116" s="463"/>
      <c r="Y116" s="463"/>
      <c r="Z116" s="463"/>
      <c r="AA116" s="463"/>
      <c r="AB116" s="463"/>
      <c r="AC116" s="463"/>
      <c r="AD116" s="463"/>
      <c r="AE116" s="463"/>
      <c r="AF116" s="463"/>
      <c r="AG116" s="463"/>
      <c r="AH116" s="463"/>
      <c r="AI116" s="463"/>
      <c r="AJ116" s="463"/>
      <c r="AK116" s="463"/>
      <c r="AL116" s="463"/>
      <c r="AM116" s="463"/>
      <c r="AN116" s="463"/>
      <c r="AO116" s="463"/>
    </row>
    <row r="117" spans="1:41" x14ac:dyDescent="0.25">
      <c r="A117" s="463"/>
      <c r="B117" s="463"/>
      <c r="C117" s="463"/>
      <c r="D117" s="463"/>
      <c r="E117" s="463"/>
      <c r="F117" s="463"/>
      <c r="G117" s="463"/>
      <c r="H117" s="463"/>
      <c r="I117" s="463"/>
      <c r="J117" s="463"/>
      <c r="K117" s="463"/>
      <c r="L117" s="463"/>
      <c r="M117" s="463"/>
      <c r="N117" s="463"/>
      <c r="O117" s="463"/>
      <c r="P117" s="463"/>
      <c r="Q117" s="463"/>
      <c r="R117" s="463"/>
      <c r="S117" s="463"/>
      <c r="T117" s="463"/>
      <c r="U117" s="463"/>
      <c r="V117" s="463"/>
      <c r="W117" s="463"/>
      <c r="X117" s="463"/>
      <c r="Y117" s="463"/>
      <c r="Z117" s="463"/>
      <c r="AA117" s="463"/>
      <c r="AB117" s="463"/>
      <c r="AC117" s="463"/>
      <c r="AD117" s="463"/>
      <c r="AE117" s="463"/>
      <c r="AF117" s="463"/>
      <c r="AG117" s="463"/>
      <c r="AH117" s="463"/>
      <c r="AI117" s="463"/>
      <c r="AJ117" s="463"/>
      <c r="AK117" s="463"/>
      <c r="AL117" s="463"/>
      <c r="AM117" s="463"/>
      <c r="AN117" s="463"/>
      <c r="AO117" s="463"/>
    </row>
    <row r="118" spans="1:41" x14ac:dyDescent="0.25">
      <c r="A118" s="463"/>
      <c r="B118" s="463"/>
      <c r="C118" s="463"/>
      <c r="D118" s="463"/>
      <c r="E118" s="463"/>
      <c r="F118" s="463"/>
      <c r="G118" s="463"/>
      <c r="H118" s="463"/>
      <c r="I118" s="463"/>
      <c r="J118" s="463"/>
      <c r="K118" s="463"/>
      <c r="L118" s="463"/>
      <c r="M118" s="463"/>
      <c r="N118" s="463"/>
      <c r="O118" s="463"/>
      <c r="P118" s="463"/>
      <c r="Q118" s="463"/>
      <c r="R118" s="463"/>
      <c r="S118" s="463"/>
      <c r="T118" s="463"/>
      <c r="U118" s="463"/>
      <c r="V118" s="463"/>
      <c r="W118" s="463"/>
      <c r="X118" s="463"/>
      <c r="Y118" s="463"/>
      <c r="Z118" s="463"/>
      <c r="AA118" s="463"/>
      <c r="AB118" s="463"/>
      <c r="AC118" s="463"/>
      <c r="AD118" s="463"/>
      <c r="AE118" s="463"/>
      <c r="AF118" s="463"/>
      <c r="AG118" s="463"/>
      <c r="AH118" s="463"/>
      <c r="AI118" s="463"/>
      <c r="AJ118" s="463"/>
      <c r="AK118" s="463"/>
      <c r="AL118" s="463"/>
      <c r="AM118" s="463"/>
      <c r="AN118" s="463"/>
      <c r="AO118" s="463"/>
    </row>
    <row r="119" spans="1:41" x14ac:dyDescent="0.25">
      <c r="A119" s="463"/>
      <c r="B119" s="463"/>
      <c r="C119" s="463"/>
      <c r="D119" s="463"/>
      <c r="E119" s="463"/>
      <c r="F119" s="463"/>
      <c r="G119" s="463"/>
      <c r="H119" s="463"/>
      <c r="I119" s="463"/>
      <c r="J119" s="463"/>
      <c r="K119" s="463"/>
      <c r="L119" s="463"/>
      <c r="M119" s="463"/>
      <c r="N119" s="463"/>
      <c r="O119" s="463"/>
      <c r="P119" s="463"/>
      <c r="Q119" s="463"/>
      <c r="R119" s="463"/>
      <c r="S119" s="463"/>
      <c r="T119" s="463"/>
      <c r="U119" s="463"/>
      <c r="V119" s="463"/>
      <c r="W119" s="463"/>
      <c r="X119" s="463"/>
      <c r="Y119" s="463"/>
      <c r="Z119" s="463"/>
      <c r="AA119" s="463"/>
      <c r="AB119" s="463"/>
      <c r="AC119" s="463"/>
      <c r="AD119" s="463"/>
      <c r="AE119" s="463"/>
      <c r="AF119" s="463"/>
      <c r="AG119" s="463"/>
      <c r="AH119" s="463"/>
      <c r="AI119" s="463"/>
      <c r="AJ119" s="463"/>
      <c r="AK119" s="463"/>
      <c r="AL119" s="463"/>
      <c r="AM119" s="463"/>
      <c r="AN119" s="463"/>
      <c r="AO119" s="463"/>
    </row>
    <row r="120" spans="1:41" x14ac:dyDescent="0.25">
      <c r="A120" s="463"/>
      <c r="B120" s="463"/>
      <c r="C120" s="463"/>
      <c r="D120" s="463"/>
      <c r="E120" s="463"/>
      <c r="F120" s="463"/>
      <c r="G120" s="463"/>
      <c r="H120" s="463"/>
      <c r="I120" s="463"/>
      <c r="J120" s="463"/>
      <c r="K120" s="463"/>
      <c r="L120" s="463"/>
      <c r="M120" s="463"/>
      <c r="N120" s="463"/>
      <c r="O120" s="463"/>
      <c r="P120" s="463"/>
      <c r="Q120" s="463"/>
      <c r="R120" s="463"/>
      <c r="S120" s="463"/>
      <c r="T120" s="463"/>
      <c r="U120" s="463"/>
      <c r="V120" s="463"/>
      <c r="W120" s="463"/>
      <c r="X120" s="463"/>
      <c r="Y120" s="463"/>
      <c r="Z120" s="463"/>
      <c r="AA120" s="463"/>
      <c r="AB120" s="463"/>
      <c r="AC120" s="463"/>
      <c r="AD120" s="463"/>
      <c r="AE120" s="463"/>
      <c r="AF120" s="463"/>
      <c r="AG120" s="463"/>
      <c r="AH120" s="463"/>
      <c r="AI120" s="463"/>
      <c r="AJ120" s="463"/>
      <c r="AK120" s="463"/>
      <c r="AL120" s="463"/>
      <c r="AM120" s="463"/>
      <c r="AN120" s="463"/>
      <c r="AO120" s="463"/>
    </row>
    <row r="121" spans="1:41" x14ac:dyDescent="0.25">
      <c r="A121" s="463"/>
      <c r="B121" s="463"/>
      <c r="C121" s="463"/>
      <c r="D121" s="463"/>
      <c r="E121" s="463"/>
      <c r="F121" s="463"/>
      <c r="G121" s="463"/>
      <c r="H121" s="463"/>
      <c r="I121" s="463"/>
      <c r="J121" s="463"/>
      <c r="K121" s="463"/>
      <c r="L121" s="463"/>
      <c r="M121" s="463"/>
      <c r="N121" s="463"/>
      <c r="O121" s="463"/>
      <c r="P121" s="463"/>
      <c r="Q121" s="463"/>
      <c r="R121" s="463"/>
      <c r="S121" s="463"/>
      <c r="T121" s="463"/>
      <c r="U121" s="463"/>
      <c r="V121" s="463"/>
      <c r="W121" s="463"/>
      <c r="X121" s="463"/>
      <c r="Y121" s="463"/>
      <c r="Z121" s="463"/>
      <c r="AA121" s="463"/>
      <c r="AB121" s="463"/>
      <c r="AC121" s="463"/>
      <c r="AD121" s="463"/>
      <c r="AE121" s="463"/>
      <c r="AF121" s="463"/>
      <c r="AG121" s="463"/>
      <c r="AH121" s="463"/>
      <c r="AI121" s="463"/>
      <c r="AJ121" s="463"/>
      <c r="AK121" s="463"/>
      <c r="AL121" s="463"/>
      <c r="AM121" s="463"/>
      <c r="AN121" s="463"/>
      <c r="AO121" s="463"/>
    </row>
    <row r="122" spans="1:41" x14ac:dyDescent="0.25">
      <c r="A122" s="463"/>
      <c r="B122" s="463"/>
      <c r="C122" s="463"/>
      <c r="D122" s="463"/>
      <c r="E122" s="463"/>
      <c r="F122" s="463"/>
      <c r="G122" s="463"/>
      <c r="H122" s="463"/>
      <c r="I122" s="463"/>
      <c r="J122" s="463"/>
      <c r="K122" s="463"/>
      <c r="L122" s="463"/>
      <c r="M122" s="463"/>
      <c r="N122" s="463"/>
      <c r="O122" s="463"/>
      <c r="P122" s="463"/>
      <c r="Q122" s="463"/>
      <c r="R122" s="463"/>
      <c r="S122" s="463"/>
      <c r="T122" s="463"/>
      <c r="U122" s="463"/>
      <c r="V122" s="463"/>
      <c r="W122" s="463"/>
      <c r="X122" s="463"/>
      <c r="Y122" s="463"/>
      <c r="Z122" s="463"/>
      <c r="AA122" s="463"/>
      <c r="AB122" s="463"/>
      <c r="AC122" s="463"/>
      <c r="AD122" s="463"/>
      <c r="AE122" s="463"/>
      <c r="AF122" s="463"/>
      <c r="AG122" s="463"/>
      <c r="AH122" s="463"/>
      <c r="AI122" s="463"/>
      <c r="AJ122" s="463"/>
      <c r="AK122" s="463"/>
      <c r="AL122" s="463"/>
      <c r="AM122" s="463"/>
      <c r="AN122" s="463"/>
      <c r="AO122" s="463"/>
    </row>
    <row r="123" spans="1:41" x14ac:dyDescent="0.25">
      <c r="A123" s="463"/>
      <c r="B123" s="463"/>
      <c r="C123" s="463"/>
      <c r="D123" s="463"/>
      <c r="E123" s="463"/>
      <c r="F123" s="463"/>
      <c r="G123" s="463"/>
      <c r="H123" s="463"/>
      <c r="I123" s="463"/>
      <c r="J123" s="463"/>
      <c r="K123" s="463"/>
      <c r="L123" s="463"/>
      <c r="M123" s="463"/>
      <c r="N123" s="463"/>
      <c r="O123" s="463"/>
      <c r="P123" s="463"/>
      <c r="Q123" s="463"/>
      <c r="R123" s="463"/>
      <c r="S123" s="463"/>
      <c r="T123" s="463"/>
      <c r="U123" s="463"/>
      <c r="V123" s="463"/>
      <c r="W123" s="463"/>
      <c r="X123" s="463"/>
      <c r="Y123" s="463"/>
      <c r="Z123" s="463"/>
      <c r="AA123" s="463"/>
      <c r="AB123" s="463"/>
      <c r="AC123" s="463"/>
      <c r="AD123" s="463"/>
      <c r="AE123" s="463"/>
      <c r="AF123" s="463"/>
      <c r="AG123" s="463"/>
      <c r="AH123" s="463"/>
      <c r="AI123" s="463"/>
      <c r="AJ123" s="463"/>
      <c r="AK123" s="463"/>
      <c r="AL123" s="463"/>
      <c r="AM123" s="463"/>
      <c r="AN123" s="463"/>
      <c r="AO123" s="463"/>
    </row>
    <row r="124" spans="1:41" x14ac:dyDescent="0.25">
      <c r="A124" s="463"/>
      <c r="B124" s="463"/>
      <c r="C124" s="463"/>
      <c r="D124" s="463"/>
      <c r="E124" s="463"/>
      <c r="F124" s="463"/>
      <c r="G124" s="463"/>
      <c r="H124" s="463"/>
      <c r="I124" s="463"/>
      <c r="J124" s="463"/>
      <c r="K124" s="463"/>
      <c r="L124" s="463"/>
      <c r="M124" s="463"/>
      <c r="N124" s="463"/>
      <c r="O124" s="463"/>
      <c r="P124" s="463"/>
      <c r="Q124" s="463"/>
      <c r="R124" s="463"/>
      <c r="S124" s="463"/>
      <c r="T124" s="463"/>
      <c r="U124" s="463"/>
      <c r="V124" s="463"/>
      <c r="W124" s="463"/>
      <c r="X124" s="463"/>
      <c r="Y124" s="463"/>
      <c r="Z124" s="463"/>
      <c r="AA124" s="463"/>
      <c r="AB124" s="463"/>
      <c r="AC124" s="463"/>
      <c r="AD124" s="463"/>
      <c r="AE124" s="463"/>
      <c r="AF124" s="463"/>
      <c r="AG124" s="463"/>
      <c r="AH124" s="463"/>
      <c r="AI124" s="463"/>
      <c r="AJ124" s="463"/>
      <c r="AK124" s="463"/>
      <c r="AL124" s="463"/>
      <c r="AM124" s="463"/>
      <c r="AN124" s="463"/>
      <c r="AO124" s="463"/>
    </row>
    <row r="125" spans="1:41" x14ac:dyDescent="0.25">
      <c r="A125" s="463"/>
      <c r="B125" s="463"/>
      <c r="C125" s="463"/>
      <c r="D125" s="463"/>
      <c r="E125" s="463"/>
      <c r="F125" s="463"/>
      <c r="G125" s="463"/>
      <c r="H125" s="463"/>
      <c r="I125" s="463"/>
      <c r="J125" s="463"/>
      <c r="K125" s="463"/>
      <c r="L125" s="463"/>
      <c r="M125" s="463"/>
      <c r="N125" s="463"/>
      <c r="O125" s="463"/>
      <c r="P125" s="463"/>
      <c r="Q125" s="463"/>
      <c r="R125" s="463"/>
      <c r="S125" s="463"/>
      <c r="T125" s="463"/>
      <c r="U125" s="463"/>
      <c r="V125" s="463"/>
      <c r="W125" s="463"/>
      <c r="X125" s="463"/>
      <c r="Y125" s="463"/>
      <c r="Z125" s="463"/>
      <c r="AA125" s="463"/>
      <c r="AB125" s="463"/>
      <c r="AC125" s="463"/>
      <c r="AD125" s="463"/>
      <c r="AE125" s="463"/>
      <c r="AF125" s="463"/>
      <c r="AG125" s="463"/>
      <c r="AH125" s="463"/>
      <c r="AI125" s="463"/>
      <c r="AJ125" s="463"/>
      <c r="AK125" s="463"/>
      <c r="AL125" s="463"/>
      <c r="AM125" s="463"/>
      <c r="AN125" s="463"/>
      <c r="AO125" s="463"/>
    </row>
    <row r="126" spans="1:41" x14ac:dyDescent="0.25">
      <c r="A126" s="463"/>
      <c r="B126" s="463"/>
      <c r="C126" s="463"/>
      <c r="D126" s="463"/>
      <c r="E126" s="463"/>
      <c r="F126" s="463"/>
      <c r="G126" s="463"/>
      <c r="H126" s="463"/>
      <c r="I126" s="463"/>
      <c r="J126" s="463"/>
      <c r="K126" s="463"/>
      <c r="L126" s="463"/>
      <c r="M126" s="463"/>
      <c r="N126" s="463"/>
      <c r="O126" s="463"/>
      <c r="P126" s="463"/>
      <c r="Q126" s="463"/>
      <c r="R126" s="463"/>
      <c r="S126" s="463"/>
      <c r="T126" s="463"/>
      <c r="U126" s="463"/>
      <c r="V126" s="463"/>
      <c r="W126" s="463"/>
      <c r="X126" s="463"/>
      <c r="Y126" s="463"/>
      <c r="Z126" s="463"/>
      <c r="AA126" s="463"/>
      <c r="AB126" s="463"/>
      <c r="AC126" s="463"/>
      <c r="AD126" s="463"/>
      <c r="AE126" s="463"/>
      <c r="AF126" s="463"/>
      <c r="AG126" s="463"/>
      <c r="AH126" s="463"/>
      <c r="AI126" s="463"/>
      <c r="AJ126" s="463"/>
      <c r="AK126" s="463"/>
      <c r="AL126" s="463"/>
      <c r="AM126" s="463"/>
      <c r="AN126" s="463"/>
      <c r="AO126" s="463"/>
    </row>
    <row r="127" spans="1:41" x14ac:dyDescent="0.25">
      <c r="A127" s="463"/>
      <c r="B127" s="463"/>
      <c r="C127" s="463"/>
      <c r="D127" s="463"/>
      <c r="E127" s="463"/>
      <c r="F127" s="463"/>
      <c r="G127" s="463"/>
      <c r="H127" s="463"/>
      <c r="I127" s="463"/>
      <c r="J127" s="463"/>
      <c r="K127" s="463"/>
      <c r="L127" s="463"/>
      <c r="M127" s="463"/>
      <c r="N127" s="463"/>
      <c r="O127" s="463"/>
      <c r="P127" s="463"/>
      <c r="Q127" s="463"/>
      <c r="R127" s="463"/>
      <c r="S127" s="463"/>
      <c r="T127" s="463"/>
      <c r="U127" s="463"/>
      <c r="V127" s="463"/>
      <c r="W127" s="463"/>
      <c r="X127" s="463"/>
      <c r="Y127" s="463"/>
      <c r="Z127" s="463"/>
      <c r="AA127" s="463"/>
      <c r="AB127" s="463"/>
      <c r="AC127" s="463"/>
      <c r="AD127" s="463"/>
      <c r="AE127" s="463"/>
      <c r="AF127" s="463"/>
      <c r="AG127" s="463"/>
      <c r="AH127" s="463"/>
      <c r="AI127" s="463"/>
      <c r="AJ127" s="463"/>
      <c r="AK127" s="463"/>
      <c r="AL127" s="463"/>
      <c r="AM127" s="463"/>
      <c r="AN127" s="463"/>
      <c r="AO127" s="463"/>
    </row>
    <row r="128" spans="1:41" x14ac:dyDescent="0.25">
      <c r="A128" s="463"/>
      <c r="B128" s="463"/>
      <c r="C128" s="463"/>
      <c r="D128" s="463"/>
      <c r="E128" s="463"/>
      <c r="F128" s="463"/>
      <c r="G128" s="463"/>
      <c r="H128" s="463"/>
      <c r="I128" s="463"/>
      <c r="J128" s="463"/>
      <c r="K128" s="463"/>
      <c r="L128" s="463"/>
      <c r="M128" s="463"/>
      <c r="N128" s="463"/>
      <c r="O128" s="463"/>
      <c r="P128" s="463"/>
      <c r="Q128" s="463"/>
      <c r="R128" s="463"/>
      <c r="S128" s="463"/>
      <c r="T128" s="463"/>
      <c r="U128" s="463"/>
      <c r="V128" s="463"/>
      <c r="W128" s="463"/>
      <c r="X128" s="463"/>
      <c r="Y128" s="463"/>
      <c r="Z128" s="463"/>
      <c r="AA128" s="463"/>
      <c r="AB128" s="463"/>
      <c r="AC128" s="463"/>
      <c r="AD128" s="463"/>
      <c r="AE128" s="463"/>
      <c r="AF128" s="463"/>
      <c r="AG128" s="463"/>
      <c r="AH128" s="463"/>
      <c r="AI128" s="463"/>
      <c r="AJ128" s="463"/>
      <c r="AK128" s="463"/>
      <c r="AL128" s="463"/>
      <c r="AM128" s="463"/>
      <c r="AN128" s="463"/>
      <c r="AO128" s="463"/>
    </row>
    <row r="129" spans="1:41" x14ac:dyDescent="0.25">
      <c r="A129" s="463"/>
      <c r="B129" s="463"/>
      <c r="C129" s="463"/>
      <c r="D129" s="463"/>
      <c r="E129" s="463"/>
      <c r="F129" s="463"/>
      <c r="G129" s="463"/>
      <c r="H129" s="463"/>
      <c r="I129" s="463"/>
      <c r="J129" s="463"/>
      <c r="K129" s="463"/>
      <c r="L129" s="463"/>
      <c r="M129" s="463"/>
      <c r="N129" s="463"/>
      <c r="O129" s="463"/>
      <c r="P129" s="463"/>
      <c r="Q129" s="463"/>
      <c r="R129" s="463"/>
      <c r="S129" s="463"/>
      <c r="T129" s="463"/>
      <c r="U129" s="463"/>
      <c r="V129" s="463"/>
      <c r="W129" s="463"/>
      <c r="X129" s="463"/>
      <c r="Y129" s="463"/>
      <c r="Z129" s="463"/>
      <c r="AA129" s="463"/>
      <c r="AB129" s="463"/>
      <c r="AC129" s="463"/>
      <c r="AD129" s="463"/>
      <c r="AE129" s="463"/>
      <c r="AF129" s="463"/>
      <c r="AG129" s="463"/>
      <c r="AH129" s="463"/>
      <c r="AI129" s="463"/>
      <c r="AJ129" s="463"/>
      <c r="AK129" s="463"/>
      <c r="AL129" s="463"/>
      <c r="AM129" s="463"/>
      <c r="AN129" s="463"/>
      <c r="AO129" s="463"/>
    </row>
    <row r="130" spans="1:41" x14ac:dyDescent="0.25">
      <c r="A130" s="463"/>
      <c r="B130" s="463"/>
      <c r="C130" s="463"/>
      <c r="D130" s="463"/>
      <c r="E130" s="463"/>
      <c r="F130" s="463"/>
      <c r="G130" s="463"/>
      <c r="H130" s="463"/>
      <c r="I130" s="463"/>
      <c r="J130" s="463"/>
      <c r="K130" s="463"/>
      <c r="L130" s="463"/>
      <c r="M130" s="463"/>
      <c r="N130" s="463"/>
      <c r="O130" s="463"/>
      <c r="P130" s="463"/>
      <c r="Q130" s="463"/>
      <c r="R130" s="463"/>
      <c r="S130" s="463"/>
      <c r="T130" s="463"/>
      <c r="U130" s="463"/>
      <c r="V130" s="463"/>
      <c r="W130" s="463"/>
      <c r="X130" s="463"/>
      <c r="Y130" s="463"/>
      <c r="Z130" s="463"/>
      <c r="AA130" s="463"/>
      <c r="AB130" s="463"/>
      <c r="AC130" s="463"/>
      <c r="AD130" s="463"/>
      <c r="AE130" s="463"/>
      <c r="AF130" s="463"/>
      <c r="AG130" s="463"/>
      <c r="AH130" s="463"/>
      <c r="AI130" s="463"/>
      <c r="AJ130" s="463"/>
      <c r="AK130" s="463"/>
      <c r="AL130" s="463"/>
      <c r="AM130" s="463"/>
      <c r="AN130" s="463"/>
      <c r="AO130" s="463"/>
    </row>
    <row r="131" spans="1:41" x14ac:dyDescent="0.25">
      <c r="A131" s="463"/>
      <c r="B131" s="463"/>
      <c r="C131" s="463"/>
      <c r="D131" s="463"/>
      <c r="E131" s="463"/>
      <c r="F131" s="463"/>
      <c r="G131" s="463"/>
      <c r="H131" s="463"/>
      <c r="I131" s="463"/>
      <c r="J131" s="463"/>
      <c r="K131" s="463"/>
      <c r="L131" s="463"/>
      <c r="M131" s="463"/>
      <c r="N131" s="463"/>
      <c r="O131" s="463"/>
      <c r="P131" s="463"/>
      <c r="Q131" s="463"/>
      <c r="R131" s="463"/>
      <c r="S131" s="463"/>
      <c r="T131" s="463"/>
      <c r="U131" s="463"/>
      <c r="V131" s="463"/>
      <c r="W131" s="463"/>
      <c r="X131" s="463"/>
      <c r="Y131" s="463"/>
      <c r="Z131" s="463"/>
      <c r="AA131" s="463"/>
      <c r="AB131" s="463"/>
      <c r="AC131" s="463"/>
      <c r="AD131" s="463"/>
      <c r="AE131" s="463"/>
      <c r="AF131" s="463"/>
      <c r="AG131" s="463"/>
      <c r="AH131" s="463"/>
      <c r="AI131" s="463"/>
      <c r="AJ131" s="463"/>
      <c r="AK131" s="463"/>
      <c r="AL131" s="463"/>
      <c r="AM131" s="463"/>
      <c r="AN131" s="463"/>
      <c r="AO131" s="463"/>
    </row>
    <row r="132" spans="1:41" x14ac:dyDescent="0.25">
      <c r="A132" s="463"/>
      <c r="B132" s="463"/>
      <c r="C132" s="463"/>
      <c r="D132" s="463"/>
      <c r="E132" s="463"/>
      <c r="F132" s="463"/>
      <c r="G132" s="463"/>
      <c r="H132" s="463"/>
      <c r="I132" s="463"/>
      <c r="J132" s="463"/>
      <c r="K132" s="463"/>
      <c r="L132" s="463"/>
      <c r="M132" s="463"/>
      <c r="N132" s="463"/>
      <c r="O132" s="463"/>
      <c r="P132" s="463"/>
      <c r="Q132" s="463"/>
      <c r="R132" s="463"/>
      <c r="S132" s="463"/>
      <c r="T132" s="463"/>
      <c r="U132" s="463"/>
      <c r="V132" s="463"/>
      <c r="W132" s="463"/>
      <c r="X132" s="463"/>
      <c r="Y132" s="463"/>
      <c r="Z132" s="463"/>
      <c r="AA132" s="463"/>
      <c r="AB132" s="463"/>
      <c r="AC132" s="463"/>
      <c r="AD132" s="463"/>
      <c r="AE132" s="463"/>
      <c r="AF132" s="463"/>
      <c r="AG132" s="463"/>
      <c r="AH132" s="463"/>
      <c r="AI132" s="463"/>
      <c r="AJ132" s="463"/>
      <c r="AK132" s="463"/>
      <c r="AL132" s="463"/>
      <c r="AM132" s="463"/>
      <c r="AN132" s="463"/>
      <c r="AO132" s="463"/>
    </row>
    <row r="133" spans="1:41" x14ac:dyDescent="0.25">
      <c r="A133" s="463"/>
      <c r="B133" s="463"/>
      <c r="C133" s="463"/>
      <c r="D133" s="463"/>
      <c r="E133" s="463"/>
      <c r="F133" s="463"/>
      <c r="G133" s="463"/>
      <c r="H133" s="463"/>
      <c r="I133" s="463"/>
      <c r="J133" s="463"/>
      <c r="K133" s="463"/>
      <c r="L133" s="463"/>
      <c r="M133" s="463"/>
      <c r="N133" s="463"/>
      <c r="O133" s="463"/>
      <c r="P133" s="463"/>
      <c r="Q133" s="463"/>
      <c r="R133" s="463"/>
      <c r="S133" s="463"/>
      <c r="T133" s="463"/>
      <c r="U133" s="463"/>
      <c r="V133" s="463"/>
      <c r="W133" s="463"/>
      <c r="X133" s="463"/>
      <c r="Y133" s="463"/>
      <c r="Z133" s="463"/>
      <c r="AA133" s="463"/>
      <c r="AB133" s="463"/>
      <c r="AC133" s="463"/>
      <c r="AD133" s="463"/>
      <c r="AE133" s="463"/>
      <c r="AF133" s="463"/>
      <c r="AG133" s="463"/>
      <c r="AH133" s="463"/>
      <c r="AI133" s="463"/>
      <c r="AJ133" s="463"/>
      <c r="AK133" s="463"/>
      <c r="AL133" s="463"/>
      <c r="AM133" s="463"/>
      <c r="AN133" s="463"/>
      <c r="AO133" s="463"/>
    </row>
    <row r="134" spans="1:41" x14ac:dyDescent="0.25">
      <c r="A134" s="463"/>
      <c r="B134" s="463"/>
      <c r="C134" s="463"/>
      <c r="D134" s="463"/>
      <c r="E134" s="463"/>
      <c r="F134" s="463"/>
      <c r="G134" s="463"/>
      <c r="H134" s="463"/>
      <c r="I134" s="463"/>
      <c r="J134" s="463"/>
      <c r="K134" s="463"/>
      <c r="L134" s="463"/>
      <c r="M134" s="463"/>
      <c r="N134" s="463"/>
      <c r="O134" s="463"/>
      <c r="P134" s="463"/>
      <c r="Q134" s="463"/>
      <c r="R134" s="463"/>
      <c r="S134" s="463"/>
      <c r="T134" s="463"/>
      <c r="U134" s="463"/>
      <c r="V134" s="463"/>
      <c r="W134" s="463"/>
      <c r="X134" s="463"/>
      <c r="Y134" s="463"/>
      <c r="Z134" s="463"/>
      <c r="AA134" s="463"/>
      <c r="AB134" s="463"/>
      <c r="AC134" s="463"/>
      <c r="AD134" s="463"/>
      <c r="AE134" s="463"/>
      <c r="AF134" s="463"/>
      <c r="AG134" s="463"/>
      <c r="AH134" s="463"/>
      <c r="AI134" s="463"/>
      <c r="AJ134" s="463"/>
      <c r="AK134" s="463"/>
      <c r="AL134" s="463"/>
      <c r="AM134" s="463"/>
      <c r="AN134" s="463"/>
      <c r="AO134" s="463"/>
    </row>
    <row r="135" spans="1:41" x14ac:dyDescent="0.25">
      <c r="A135" s="463"/>
      <c r="B135" s="463"/>
      <c r="C135" s="463"/>
      <c r="D135" s="463"/>
      <c r="E135" s="463"/>
      <c r="F135" s="463"/>
      <c r="G135" s="463"/>
      <c r="H135" s="463"/>
      <c r="I135" s="463"/>
      <c r="J135" s="463"/>
      <c r="K135" s="463"/>
      <c r="L135" s="463"/>
      <c r="M135" s="463"/>
      <c r="N135" s="463"/>
      <c r="O135" s="463"/>
      <c r="P135" s="463"/>
      <c r="Q135" s="463"/>
      <c r="R135" s="463"/>
      <c r="S135" s="463"/>
      <c r="T135" s="463"/>
      <c r="U135" s="463"/>
      <c r="V135" s="463"/>
      <c r="W135" s="463"/>
      <c r="X135" s="463"/>
      <c r="Y135" s="463"/>
      <c r="Z135" s="463"/>
      <c r="AA135" s="463"/>
      <c r="AB135" s="463"/>
      <c r="AC135" s="463"/>
      <c r="AD135" s="463"/>
      <c r="AE135" s="463"/>
      <c r="AF135" s="463"/>
      <c r="AG135" s="463"/>
      <c r="AH135" s="463"/>
      <c r="AI135" s="463"/>
      <c r="AJ135" s="463"/>
      <c r="AK135" s="463"/>
      <c r="AL135" s="463"/>
      <c r="AM135" s="463"/>
      <c r="AN135" s="463"/>
      <c r="AO135" s="463"/>
    </row>
    <row r="136" spans="1:41" x14ac:dyDescent="0.25">
      <c r="A136" s="463"/>
      <c r="B136" s="463"/>
      <c r="C136" s="463"/>
      <c r="D136" s="463"/>
      <c r="E136" s="463"/>
      <c r="F136" s="463"/>
      <c r="G136" s="463"/>
      <c r="H136" s="463"/>
      <c r="I136" s="463"/>
      <c r="J136" s="463"/>
      <c r="K136" s="463"/>
      <c r="L136" s="463"/>
      <c r="M136" s="463"/>
      <c r="N136" s="463"/>
      <c r="O136" s="463"/>
      <c r="P136" s="463"/>
      <c r="Q136" s="463"/>
      <c r="R136" s="463"/>
      <c r="S136" s="463"/>
      <c r="T136" s="463"/>
      <c r="U136" s="463"/>
      <c r="V136" s="463"/>
      <c r="W136" s="463"/>
      <c r="X136" s="463"/>
      <c r="Y136" s="463"/>
      <c r="Z136" s="463"/>
      <c r="AA136" s="463"/>
      <c r="AB136" s="463"/>
      <c r="AC136" s="463"/>
      <c r="AD136" s="463"/>
      <c r="AE136" s="463"/>
      <c r="AF136" s="463"/>
      <c r="AG136" s="463"/>
      <c r="AH136" s="463"/>
      <c r="AI136" s="463"/>
      <c r="AJ136" s="463"/>
      <c r="AK136" s="463"/>
      <c r="AL136" s="463"/>
      <c r="AM136" s="463"/>
      <c r="AN136" s="463"/>
      <c r="AO136" s="463"/>
    </row>
    <row r="137" spans="1:41" x14ac:dyDescent="0.25">
      <c r="A137" s="463"/>
      <c r="B137" s="463"/>
      <c r="C137" s="463"/>
      <c r="D137" s="463"/>
      <c r="E137" s="463"/>
      <c r="F137" s="463"/>
      <c r="G137" s="463"/>
      <c r="H137" s="463"/>
      <c r="I137" s="463"/>
      <c r="J137" s="463"/>
      <c r="K137" s="463"/>
      <c r="L137" s="463"/>
      <c r="M137" s="463"/>
      <c r="N137" s="463"/>
      <c r="O137" s="463"/>
      <c r="P137" s="463"/>
      <c r="Q137" s="463"/>
      <c r="R137" s="463"/>
      <c r="S137" s="463"/>
      <c r="T137" s="463"/>
      <c r="U137" s="463"/>
      <c r="V137" s="463"/>
      <c r="W137" s="463"/>
      <c r="X137" s="463"/>
      <c r="Y137" s="463"/>
      <c r="Z137" s="463"/>
      <c r="AA137" s="463"/>
      <c r="AB137" s="463"/>
      <c r="AC137" s="463"/>
      <c r="AD137" s="463"/>
      <c r="AE137" s="463"/>
      <c r="AF137" s="463"/>
      <c r="AG137" s="463"/>
      <c r="AH137" s="463"/>
      <c r="AI137" s="463"/>
      <c r="AJ137" s="463"/>
      <c r="AK137" s="463"/>
      <c r="AL137" s="463"/>
      <c r="AM137" s="463"/>
      <c r="AN137" s="463"/>
      <c r="AO137" s="463"/>
    </row>
    <row r="138" spans="1:41" x14ac:dyDescent="0.25">
      <c r="A138" s="463"/>
      <c r="B138" s="463"/>
      <c r="C138" s="463"/>
      <c r="D138" s="463"/>
      <c r="E138" s="463"/>
      <c r="F138" s="463"/>
      <c r="G138" s="463"/>
      <c r="H138" s="463"/>
      <c r="I138" s="463"/>
      <c r="J138" s="463"/>
      <c r="K138" s="463"/>
      <c r="L138" s="463"/>
      <c r="M138" s="463"/>
      <c r="N138" s="463"/>
      <c r="O138" s="463"/>
      <c r="P138" s="463"/>
      <c r="Q138" s="463"/>
      <c r="R138" s="463"/>
      <c r="S138" s="463"/>
      <c r="T138" s="463"/>
      <c r="U138" s="463"/>
      <c r="V138" s="463"/>
      <c r="W138" s="463"/>
      <c r="X138" s="463"/>
      <c r="Y138" s="463"/>
      <c r="Z138" s="463"/>
      <c r="AA138" s="463"/>
      <c r="AB138" s="463"/>
      <c r="AC138" s="463"/>
      <c r="AD138" s="463"/>
      <c r="AE138" s="463"/>
      <c r="AF138" s="463"/>
      <c r="AG138" s="463"/>
      <c r="AH138" s="463"/>
      <c r="AI138" s="463"/>
      <c r="AJ138" s="463"/>
      <c r="AK138" s="463"/>
      <c r="AL138" s="463"/>
      <c r="AM138" s="463"/>
      <c r="AN138" s="463"/>
      <c r="AO138" s="463"/>
    </row>
    <row r="139" spans="1:41" x14ac:dyDescent="0.25">
      <c r="A139" s="463"/>
      <c r="B139" s="463"/>
      <c r="C139" s="463"/>
      <c r="D139" s="463"/>
      <c r="E139" s="463"/>
      <c r="F139" s="463"/>
      <c r="G139" s="463"/>
      <c r="H139" s="463"/>
      <c r="I139" s="463"/>
      <c r="J139" s="463"/>
      <c r="K139" s="463"/>
      <c r="L139" s="463"/>
      <c r="M139" s="463"/>
      <c r="N139" s="463"/>
      <c r="O139" s="463"/>
      <c r="P139" s="463"/>
      <c r="Q139" s="463"/>
      <c r="R139" s="463"/>
      <c r="S139" s="463"/>
      <c r="T139" s="463"/>
      <c r="U139" s="463"/>
      <c r="V139" s="463"/>
      <c r="W139" s="463"/>
      <c r="X139" s="463"/>
      <c r="Y139" s="463"/>
      <c r="Z139" s="463"/>
      <c r="AA139" s="463"/>
      <c r="AB139" s="463"/>
      <c r="AC139" s="463"/>
      <c r="AD139" s="463"/>
      <c r="AE139" s="463"/>
      <c r="AF139" s="463"/>
      <c r="AG139" s="463"/>
      <c r="AH139" s="463"/>
      <c r="AI139" s="463"/>
      <c r="AJ139" s="463"/>
      <c r="AK139" s="463"/>
      <c r="AL139" s="463"/>
      <c r="AM139" s="463"/>
      <c r="AN139" s="463"/>
      <c r="AO139" s="463"/>
    </row>
    <row r="140" spans="1:41" x14ac:dyDescent="0.25">
      <c r="A140" s="463"/>
      <c r="B140" s="463"/>
      <c r="C140" s="463"/>
      <c r="D140" s="463"/>
      <c r="E140" s="463"/>
      <c r="F140" s="463"/>
      <c r="G140" s="463"/>
      <c r="H140" s="463"/>
      <c r="I140" s="463"/>
      <c r="J140" s="463"/>
      <c r="K140" s="463"/>
      <c r="L140" s="463"/>
      <c r="M140" s="463"/>
      <c r="N140" s="463"/>
      <c r="O140" s="463"/>
      <c r="P140" s="463"/>
      <c r="Q140" s="463"/>
      <c r="R140" s="463"/>
      <c r="S140" s="463"/>
      <c r="T140" s="463"/>
      <c r="U140" s="463"/>
      <c r="V140" s="463"/>
      <c r="W140" s="463"/>
      <c r="X140" s="463"/>
      <c r="Y140" s="463"/>
      <c r="Z140" s="463"/>
      <c r="AA140" s="463"/>
      <c r="AB140" s="463"/>
      <c r="AC140" s="463"/>
      <c r="AD140" s="463"/>
      <c r="AE140" s="463"/>
      <c r="AF140" s="463"/>
      <c r="AG140" s="463"/>
      <c r="AH140" s="463"/>
      <c r="AI140" s="463"/>
      <c r="AJ140" s="463"/>
      <c r="AK140" s="463"/>
      <c r="AL140" s="463"/>
      <c r="AM140" s="463"/>
      <c r="AN140" s="463"/>
      <c r="AO140" s="463"/>
    </row>
    <row r="141" spans="1:41" x14ac:dyDescent="0.25">
      <c r="A141" s="463"/>
      <c r="B141" s="463"/>
      <c r="C141" s="463"/>
      <c r="D141" s="463"/>
      <c r="E141" s="463"/>
      <c r="F141" s="463"/>
      <c r="G141" s="463"/>
      <c r="H141" s="463"/>
      <c r="I141" s="463"/>
      <c r="J141" s="463"/>
      <c r="K141" s="463"/>
      <c r="L141" s="463"/>
      <c r="M141" s="463"/>
      <c r="N141" s="463"/>
      <c r="O141" s="463"/>
      <c r="P141" s="463"/>
      <c r="Q141" s="463"/>
      <c r="R141" s="463"/>
      <c r="S141" s="463"/>
      <c r="T141" s="463"/>
      <c r="U141" s="463"/>
      <c r="V141" s="463"/>
      <c r="W141" s="463"/>
      <c r="X141" s="463"/>
      <c r="Y141" s="463"/>
      <c r="Z141" s="463"/>
      <c r="AA141" s="463"/>
      <c r="AB141" s="463"/>
      <c r="AC141" s="463"/>
      <c r="AD141" s="463"/>
      <c r="AE141" s="463"/>
      <c r="AF141" s="463"/>
      <c r="AG141" s="463"/>
      <c r="AH141" s="463"/>
      <c r="AI141" s="463"/>
      <c r="AJ141" s="463"/>
      <c r="AK141" s="463"/>
      <c r="AL141" s="463"/>
      <c r="AM141" s="463"/>
      <c r="AN141" s="463"/>
      <c r="AO141" s="463"/>
    </row>
    <row r="142" spans="1:41" x14ac:dyDescent="0.25">
      <c r="A142" s="463"/>
      <c r="B142" s="463"/>
      <c r="C142" s="463"/>
      <c r="D142" s="463"/>
      <c r="E142" s="463"/>
      <c r="F142" s="463"/>
      <c r="G142" s="463"/>
      <c r="H142" s="463"/>
      <c r="I142" s="463"/>
      <c r="J142" s="463"/>
      <c r="K142" s="463"/>
      <c r="L142" s="463"/>
      <c r="M142" s="463"/>
      <c r="N142" s="463"/>
      <c r="O142" s="463"/>
      <c r="P142" s="463"/>
      <c r="Q142" s="463"/>
      <c r="R142" s="463"/>
      <c r="S142" s="463"/>
      <c r="T142" s="463"/>
      <c r="U142" s="463"/>
      <c r="V142" s="463"/>
      <c r="W142" s="463"/>
      <c r="X142" s="463"/>
      <c r="Y142" s="463"/>
      <c r="Z142" s="463"/>
      <c r="AA142" s="463"/>
      <c r="AB142" s="463"/>
      <c r="AC142" s="463"/>
      <c r="AD142" s="463"/>
      <c r="AE142" s="463"/>
      <c r="AF142" s="463"/>
      <c r="AG142" s="463"/>
      <c r="AH142" s="463"/>
      <c r="AI142" s="463"/>
      <c r="AJ142" s="463"/>
      <c r="AK142" s="463"/>
      <c r="AL142" s="463"/>
      <c r="AM142" s="463"/>
      <c r="AN142" s="463"/>
      <c r="AO142" s="463"/>
    </row>
    <row r="143" spans="1:41" x14ac:dyDescent="0.25">
      <c r="A143" s="463"/>
      <c r="B143" s="463"/>
      <c r="C143" s="463"/>
      <c r="D143" s="463"/>
      <c r="E143" s="463"/>
      <c r="F143" s="463"/>
      <c r="G143" s="463"/>
      <c r="H143" s="463"/>
      <c r="I143" s="463"/>
      <c r="J143" s="463"/>
      <c r="K143" s="463"/>
      <c r="L143" s="463"/>
      <c r="M143" s="463"/>
      <c r="N143" s="463"/>
      <c r="O143" s="463"/>
      <c r="P143" s="463"/>
      <c r="Q143" s="463"/>
      <c r="R143" s="463"/>
      <c r="S143" s="463"/>
      <c r="T143" s="463"/>
      <c r="U143" s="463"/>
      <c r="V143" s="463"/>
      <c r="W143" s="463"/>
      <c r="X143" s="463"/>
      <c r="Y143" s="463"/>
      <c r="Z143" s="463"/>
      <c r="AA143" s="463"/>
      <c r="AB143" s="463"/>
      <c r="AC143" s="463"/>
      <c r="AD143" s="463"/>
      <c r="AE143" s="463"/>
      <c r="AF143" s="463"/>
      <c r="AG143" s="463"/>
      <c r="AH143" s="463"/>
      <c r="AI143" s="463"/>
      <c r="AJ143" s="463"/>
      <c r="AK143" s="463"/>
      <c r="AL143" s="463"/>
      <c r="AM143" s="463"/>
      <c r="AN143" s="463"/>
      <c r="AO143" s="463"/>
    </row>
    <row r="144" spans="1:41" x14ac:dyDescent="0.25">
      <c r="A144" s="463"/>
      <c r="B144" s="463"/>
      <c r="C144" s="463"/>
      <c r="D144" s="463"/>
      <c r="E144" s="463"/>
      <c r="F144" s="463"/>
      <c r="G144" s="463"/>
      <c r="H144" s="463"/>
      <c r="I144" s="463"/>
      <c r="J144" s="463"/>
      <c r="K144" s="463"/>
      <c r="L144" s="463"/>
      <c r="M144" s="463"/>
      <c r="N144" s="463"/>
      <c r="O144" s="463"/>
      <c r="P144" s="463"/>
      <c r="Q144" s="463"/>
      <c r="R144" s="463"/>
      <c r="S144" s="463"/>
      <c r="T144" s="463"/>
      <c r="U144" s="463"/>
      <c r="V144" s="463"/>
      <c r="W144" s="463"/>
      <c r="X144" s="463"/>
      <c r="Y144" s="463"/>
      <c r="Z144" s="463"/>
      <c r="AA144" s="463"/>
      <c r="AB144" s="463"/>
      <c r="AC144" s="463"/>
      <c r="AD144" s="463"/>
      <c r="AE144" s="463"/>
      <c r="AF144" s="463"/>
      <c r="AG144" s="463"/>
      <c r="AH144" s="463"/>
      <c r="AI144" s="463"/>
      <c r="AJ144" s="463"/>
      <c r="AK144" s="463"/>
      <c r="AL144" s="463"/>
      <c r="AM144" s="463"/>
      <c r="AN144" s="463"/>
      <c r="AO144" s="463"/>
    </row>
    <row r="145" spans="1:41" x14ac:dyDescent="0.25">
      <c r="A145" s="463"/>
      <c r="B145" s="463"/>
      <c r="C145" s="463"/>
      <c r="D145" s="463"/>
      <c r="E145" s="463"/>
      <c r="F145" s="463"/>
      <c r="G145" s="463"/>
      <c r="H145" s="463"/>
      <c r="I145" s="463"/>
      <c r="J145" s="463"/>
      <c r="K145" s="463"/>
      <c r="L145" s="463"/>
      <c r="M145" s="463"/>
      <c r="N145" s="463"/>
      <c r="O145" s="463"/>
      <c r="P145" s="463"/>
      <c r="Q145" s="463"/>
      <c r="R145" s="463"/>
      <c r="S145" s="463"/>
      <c r="T145" s="463"/>
      <c r="U145" s="463"/>
      <c r="V145" s="463"/>
      <c r="W145" s="463"/>
      <c r="X145" s="463"/>
      <c r="Y145" s="463"/>
      <c r="Z145" s="463"/>
      <c r="AA145" s="463"/>
      <c r="AB145" s="463"/>
      <c r="AC145" s="463"/>
      <c r="AD145" s="463"/>
      <c r="AE145" s="463"/>
      <c r="AF145" s="463"/>
      <c r="AG145" s="463"/>
      <c r="AH145" s="463"/>
      <c r="AI145" s="463"/>
      <c r="AJ145" s="463"/>
      <c r="AK145" s="463"/>
      <c r="AL145" s="463"/>
      <c r="AM145" s="463"/>
      <c r="AN145" s="463"/>
      <c r="AO145" s="463"/>
    </row>
    <row r="146" spans="1:41" x14ac:dyDescent="0.25">
      <c r="A146" s="463"/>
      <c r="B146" s="463"/>
      <c r="C146" s="463"/>
      <c r="D146" s="463"/>
      <c r="E146" s="463"/>
      <c r="F146" s="463"/>
      <c r="G146" s="463"/>
      <c r="H146" s="463"/>
      <c r="I146" s="463"/>
      <c r="J146" s="463"/>
      <c r="K146" s="463"/>
      <c r="L146" s="463"/>
      <c r="M146" s="463"/>
      <c r="N146" s="463"/>
      <c r="O146" s="463"/>
      <c r="P146" s="463"/>
      <c r="Q146" s="463"/>
      <c r="R146" s="463"/>
      <c r="S146" s="463"/>
      <c r="T146" s="463"/>
      <c r="U146" s="463"/>
      <c r="V146" s="463"/>
      <c r="W146" s="463"/>
      <c r="X146" s="463"/>
      <c r="Y146" s="463"/>
      <c r="Z146" s="463"/>
      <c r="AA146" s="463"/>
      <c r="AB146" s="463"/>
      <c r="AC146" s="463"/>
      <c r="AD146" s="463"/>
      <c r="AE146" s="463"/>
      <c r="AF146" s="463"/>
      <c r="AG146" s="463"/>
      <c r="AH146" s="463"/>
      <c r="AI146" s="463"/>
      <c r="AJ146" s="463"/>
      <c r="AK146" s="463"/>
      <c r="AL146" s="463"/>
      <c r="AM146" s="463"/>
      <c r="AN146" s="463"/>
      <c r="AO146" s="463"/>
    </row>
    <row r="147" spans="1:41" x14ac:dyDescent="0.25">
      <c r="A147" s="463"/>
      <c r="B147" s="463"/>
      <c r="C147" s="463"/>
      <c r="D147" s="463"/>
      <c r="E147" s="463"/>
      <c r="F147" s="463"/>
      <c r="G147" s="463"/>
      <c r="H147" s="463"/>
      <c r="I147" s="463"/>
      <c r="J147" s="463"/>
      <c r="K147" s="463"/>
      <c r="L147" s="463"/>
      <c r="M147" s="463"/>
      <c r="N147" s="463"/>
      <c r="O147" s="463"/>
      <c r="P147" s="463"/>
      <c r="Q147" s="463"/>
      <c r="R147" s="463"/>
      <c r="S147" s="463"/>
      <c r="T147" s="463"/>
      <c r="U147" s="463"/>
      <c r="V147" s="463"/>
      <c r="W147" s="463"/>
      <c r="X147" s="463"/>
      <c r="Y147" s="463"/>
      <c r="Z147" s="463"/>
      <c r="AA147" s="463"/>
      <c r="AB147" s="463"/>
      <c r="AC147" s="463"/>
      <c r="AD147" s="463"/>
      <c r="AE147" s="463"/>
      <c r="AF147" s="463"/>
      <c r="AG147" s="463"/>
      <c r="AH147" s="463"/>
      <c r="AI147" s="463"/>
      <c r="AJ147" s="463"/>
      <c r="AK147" s="463"/>
      <c r="AL147" s="463"/>
      <c r="AM147" s="463"/>
      <c r="AN147" s="463"/>
      <c r="AO147" s="463"/>
    </row>
    <row r="148" spans="1:41" x14ac:dyDescent="0.25">
      <c r="A148" s="463"/>
      <c r="B148" s="463"/>
      <c r="C148" s="463"/>
      <c r="D148" s="463"/>
      <c r="E148" s="463"/>
      <c r="F148" s="463"/>
      <c r="G148" s="463"/>
      <c r="H148" s="463"/>
      <c r="I148" s="463"/>
      <c r="J148" s="463"/>
      <c r="K148" s="463"/>
      <c r="L148" s="463"/>
      <c r="M148" s="463"/>
      <c r="N148" s="463"/>
      <c r="O148" s="463"/>
      <c r="P148" s="463"/>
      <c r="Q148" s="463"/>
      <c r="R148" s="463"/>
      <c r="S148" s="463"/>
      <c r="T148" s="463"/>
      <c r="U148" s="463"/>
      <c r="V148" s="463"/>
      <c r="W148" s="463"/>
      <c r="X148" s="463"/>
      <c r="Y148" s="463"/>
      <c r="Z148" s="463"/>
      <c r="AA148" s="463"/>
      <c r="AB148" s="463"/>
      <c r="AC148" s="463"/>
      <c r="AD148" s="463"/>
      <c r="AE148" s="463"/>
      <c r="AF148" s="463"/>
      <c r="AG148" s="463"/>
      <c r="AH148" s="463"/>
      <c r="AI148" s="463"/>
      <c r="AJ148" s="463"/>
      <c r="AK148" s="463"/>
      <c r="AL148" s="463"/>
      <c r="AM148" s="463"/>
      <c r="AN148" s="463"/>
      <c r="AO148" s="463"/>
    </row>
    <row r="149" spans="1:41" x14ac:dyDescent="0.25">
      <c r="A149" s="463"/>
      <c r="B149" s="463"/>
      <c r="C149" s="463"/>
      <c r="D149" s="463"/>
      <c r="E149" s="463"/>
      <c r="F149" s="463"/>
      <c r="G149" s="463"/>
      <c r="H149" s="463"/>
      <c r="I149" s="463"/>
      <c r="J149" s="463"/>
      <c r="K149" s="463"/>
      <c r="L149" s="463"/>
      <c r="M149" s="463"/>
      <c r="N149" s="463"/>
      <c r="O149" s="463"/>
      <c r="P149" s="463"/>
      <c r="Q149" s="463"/>
      <c r="R149" s="463"/>
      <c r="S149" s="463"/>
      <c r="T149" s="463"/>
      <c r="U149" s="463"/>
      <c r="V149" s="463"/>
      <c r="W149" s="463"/>
      <c r="X149" s="463"/>
      <c r="Y149" s="463"/>
      <c r="Z149" s="463"/>
      <c r="AA149" s="463"/>
      <c r="AB149" s="463"/>
      <c r="AC149" s="463"/>
      <c r="AD149" s="463"/>
      <c r="AE149" s="463"/>
      <c r="AF149" s="463"/>
      <c r="AG149" s="463"/>
      <c r="AH149" s="463"/>
      <c r="AI149" s="463"/>
      <c r="AJ149" s="463"/>
      <c r="AK149" s="463"/>
      <c r="AL149" s="463"/>
      <c r="AM149" s="463"/>
      <c r="AN149" s="463"/>
      <c r="AO149" s="463"/>
    </row>
    <row r="150" spans="1:41" x14ac:dyDescent="0.25">
      <c r="A150" s="463"/>
      <c r="B150" s="463"/>
      <c r="C150" s="463"/>
      <c r="D150" s="463"/>
      <c r="E150" s="463"/>
      <c r="F150" s="463"/>
      <c r="G150" s="463"/>
      <c r="H150" s="463"/>
      <c r="I150" s="463"/>
      <c r="J150" s="463"/>
      <c r="K150" s="463"/>
      <c r="L150" s="463"/>
      <c r="M150" s="463"/>
      <c r="N150" s="463"/>
      <c r="O150" s="463"/>
      <c r="P150" s="463"/>
      <c r="Q150" s="463"/>
      <c r="R150" s="463"/>
      <c r="S150" s="463"/>
      <c r="T150" s="463"/>
      <c r="U150" s="463"/>
      <c r="V150" s="463"/>
      <c r="W150" s="463"/>
      <c r="X150" s="463"/>
      <c r="Y150" s="463"/>
      <c r="Z150" s="463"/>
      <c r="AA150" s="463"/>
      <c r="AB150" s="463"/>
      <c r="AC150" s="463"/>
      <c r="AD150" s="463"/>
      <c r="AE150" s="463"/>
      <c r="AF150" s="463"/>
      <c r="AG150" s="463"/>
      <c r="AH150" s="463"/>
      <c r="AI150" s="463"/>
      <c r="AJ150" s="463"/>
      <c r="AK150" s="463"/>
      <c r="AL150" s="463"/>
      <c r="AM150" s="463"/>
      <c r="AN150" s="463"/>
      <c r="AO150" s="463"/>
    </row>
    <row r="151" spans="1:41" x14ac:dyDescent="0.25">
      <c r="A151" s="463"/>
      <c r="B151" s="463"/>
      <c r="C151" s="463"/>
      <c r="D151" s="463"/>
      <c r="E151" s="463"/>
      <c r="F151" s="463"/>
      <c r="G151" s="463"/>
      <c r="H151" s="463"/>
      <c r="I151" s="463"/>
      <c r="J151" s="463"/>
      <c r="K151" s="463"/>
      <c r="L151" s="463"/>
      <c r="M151" s="463"/>
      <c r="N151" s="463"/>
      <c r="O151" s="463"/>
      <c r="P151" s="463"/>
      <c r="Q151" s="463"/>
      <c r="R151" s="463"/>
      <c r="S151" s="463"/>
      <c r="T151" s="463"/>
      <c r="U151" s="463"/>
      <c r="V151" s="463"/>
      <c r="W151" s="463"/>
      <c r="X151" s="463"/>
      <c r="Y151" s="463"/>
      <c r="Z151" s="463"/>
      <c r="AA151" s="463"/>
      <c r="AB151" s="463"/>
      <c r="AC151" s="463"/>
      <c r="AD151" s="463"/>
      <c r="AE151" s="463"/>
      <c r="AF151" s="463"/>
      <c r="AG151" s="463"/>
      <c r="AH151" s="463"/>
      <c r="AI151" s="463"/>
      <c r="AJ151" s="463"/>
      <c r="AK151" s="463"/>
      <c r="AL151" s="463"/>
      <c r="AM151" s="463"/>
      <c r="AN151" s="463"/>
      <c r="AO151" s="463"/>
    </row>
    <row r="152" spans="1:41" x14ac:dyDescent="0.25">
      <c r="A152" s="463"/>
      <c r="B152" s="463"/>
      <c r="C152" s="463"/>
      <c r="D152" s="463"/>
      <c r="E152" s="463"/>
      <c r="F152" s="463"/>
      <c r="G152" s="463"/>
      <c r="H152" s="463"/>
      <c r="I152" s="463"/>
      <c r="J152" s="463"/>
      <c r="K152" s="463"/>
      <c r="L152" s="463"/>
      <c r="M152" s="463"/>
      <c r="N152" s="463"/>
      <c r="O152" s="463"/>
      <c r="P152" s="463"/>
      <c r="Q152" s="463"/>
      <c r="R152" s="463"/>
      <c r="S152" s="463"/>
      <c r="T152" s="463"/>
      <c r="U152" s="463"/>
      <c r="V152" s="463"/>
      <c r="W152" s="463"/>
      <c r="X152" s="463"/>
      <c r="Y152" s="463"/>
      <c r="Z152" s="463"/>
      <c r="AA152" s="463"/>
      <c r="AB152" s="463"/>
      <c r="AC152" s="463"/>
      <c r="AD152" s="463"/>
      <c r="AE152" s="463"/>
      <c r="AF152" s="463"/>
      <c r="AG152" s="463"/>
      <c r="AH152" s="463"/>
      <c r="AI152" s="463"/>
      <c r="AJ152" s="463"/>
      <c r="AK152" s="463"/>
      <c r="AL152" s="463"/>
      <c r="AM152" s="463"/>
      <c r="AN152" s="463"/>
      <c r="AO152" s="463"/>
    </row>
    <row r="153" spans="1:41" x14ac:dyDescent="0.25">
      <c r="A153" s="463"/>
      <c r="B153" s="463"/>
      <c r="C153" s="463"/>
      <c r="D153" s="463"/>
      <c r="E153" s="463"/>
      <c r="F153" s="463"/>
      <c r="G153" s="463"/>
      <c r="H153" s="463"/>
      <c r="I153" s="463"/>
      <c r="J153" s="463"/>
      <c r="K153" s="463"/>
      <c r="L153" s="463"/>
      <c r="M153" s="463"/>
      <c r="N153" s="463"/>
      <c r="O153" s="463"/>
      <c r="P153" s="463"/>
      <c r="Q153" s="463"/>
      <c r="R153" s="463"/>
      <c r="S153" s="463"/>
      <c r="T153" s="463"/>
      <c r="U153" s="463"/>
      <c r="V153" s="463"/>
      <c r="W153" s="463"/>
      <c r="X153" s="463"/>
      <c r="Y153" s="463"/>
      <c r="Z153" s="463"/>
      <c r="AA153" s="463"/>
      <c r="AB153" s="463"/>
      <c r="AC153" s="463"/>
      <c r="AD153" s="463"/>
      <c r="AE153" s="463"/>
      <c r="AF153" s="463"/>
      <c r="AG153" s="463"/>
      <c r="AH153" s="463"/>
      <c r="AI153" s="463"/>
      <c r="AJ153" s="463"/>
      <c r="AK153" s="463"/>
      <c r="AL153" s="463"/>
      <c r="AM153" s="463"/>
      <c r="AN153" s="463"/>
      <c r="AO153" s="463"/>
    </row>
    <row r="154" spans="1:41" x14ac:dyDescent="0.25">
      <c r="A154" s="463"/>
      <c r="B154" s="463"/>
      <c r="C154" s="463"/>
      <c r="D154" s="463"/>
      <c r="E154" s="463"/>
      <c r="F154" s="463"/>
      <c r="G154" s="463"/>
      <c r="H154" s="463"/>
      <c r="I154" s="463"/>
      <c r="J154" s="463"/>
      <c r="K154" s="463"/>
      <c r="L154" s="463"/>
      <c r="M154" s="463"/>
      <c r="N154" s="463"/>
      <c r="O154" s="463"/>
      <c r="P154" s="463"/>
      <c r="Q154" s="463"/>
      <c r="R154" s="463"/>
      <c r="S154" s="463"/>
      <c r="T154" s="463"/>
      <c r="U154" s="463"/>
      <c r="V154" s="463"/>
      <c r="W154" s="463"/>
      <c r="X154" s="463"/>
      <c r="Y154" s="463"/>
      <c r="Z154" s="463"/>
      <c r="AA154" s="463"/>
      <c r="AB154" s="463"/>
      <c r="AC154" s="463"/>
      <c r="AD154" s="463"/>
      <c r="AE154" s="463"/>
      <c r="AF154" s="463"/>
      <c r="AG154" s="463"/>
      <c r="AH154" s="463"/>
      <c r="AI154" s="463"/>
      <c r="AJ154" s="463"/>
      <c r="AK154" s="463"/>
      <c r="AL154" s="463"/>
      <c r="AM154" s="463"/>
      <c r="AN154" s="463"/>
      <c r="AO154" s="463"/>
    </row>
    <row r="155" spans="1:41" x14ac:dyDescent="0.25">
      <c r="A155" s="463"/>
      <c r="B155" s="463"/>
      <c r="C155" s="463"/>
      <c r="D155" s="463"/>
      <c r="E155" s="463"/>
      <c r="F155" s="463"/>
      <c r="G155" s="463"/>
      <c r="H155" s="463"/>
      <c r="I155" s="463"/>
      <c r="J155" s="463"/>
      <c r="K155" s="463"/>
      <c r="L155" s="463"/>
      <c r="M155" s="463"/>
      <c r="N155" s="463"/>
      <c r="O155" s="463"/>
      <c r="P155" s="463"/>
      <c r="Q155" s="463"/>
      <c r="R155" s="463"/>
      <c r="S155" s="463"/>
      <c r="T155" s="463"/>
      <c r="U155" s="463"/>
      <c r="V155" s="463"/>
      <c r="W155" s="463"/>
      <c r="X155" s="463"/>
      <c r="Y155" s="463"/>
      <c r="Z155" s="463"/>
      <c r="AA155" s="463"/>
      <c r="AB155" s="463"/>
      <c r="AC155" s="463"/>
      <c r="AD155" s="463"/>
      <c r="AE155" s="463"/>
      <c r="AF155" s="463"/>
      <c r="AG155" s="463"/>
      <c r="AH155" s="463"/>
      <c r="AI155" s="463"/>
      <c r="AJ155" s="463"/>
      <c r="AK155" s="463"/>
      <c r="AL155" s="463"/>
      <c r="AM155" s="463"/>
      <c r="AN155" s="463"/>
      <c r="AO155" s="463"/>
    </row>
    <row r="156" spans="1:41" x14ac:dyDescent="0.25">
      <c r="A156" s="463"/>
      <c r="B156" s="463"/>
      <c r="C156" s="463"/>
      <c r="D156" s="463"/>
      <c r="E156" s="463"/>
      <c r="F156" s="463"/>
      <c r="G156" s="463"/>
      <c r="H156" s="463"/>
      <c r="I156" s="463"/>
      <c r="J156" s="463"/>
      <c r="K156" s="463"/>
      <c r="L156" s="463"/>
      <c r="M156" s="463"/>
      <c r="N156" s="463"/>
      <c r="O156" s="463"/>
      <c r="P156" s="463"/>
      <c r="Q156" s="463"/>
      <c r="R156" s="463"/>
      <c r="S156" s="463"/>
      <c r="T156" s="463"/>
      <c r="U156" s="463"/>
      <c r="V156" s="463"/>
      <c r="W156" s="463"/>
      <c r="X156" s="463"/>
      <c r="Y156" s="463"/>
      <c r="Z156" s="463"/>
      <c r="AA156" s="463"/>
      <c r="AB156" s="463"/>
      <c r="AC156" s="463"/>
      <c r="AD156" s="463"/>
      <c r="AE156" s="463"/>
      <c r="AF156" s="463"/>
      <c r="AG156" s="463"/>
      <c r="AH156" s="463"/>
      <c r="AI156" s="463"/>
      <c r="AJ156" s="463"/>
      <c r="AK156" s="463"/>
      <c r="AL156" s="463"/>
      <c r="AM156" s="463"/>
      <c r="AN156" s="463"/>
      <c r="AO156" s="463"/>
    </row>
    <row r="157" spans="1:41" x14ac:dyDescent="0.25">
      <c r="A157" s="463"/>
      <c r="B157" s="463"/>
      <c r="C157" s="463"/>
      <c r="D157" s="463"/>
      <c r="E157" s="463"/>
      <c r="F157" s="463"/>
      <c r="G157" s="463"/>
      <c r="H157" s="463"/>
      <c r="I157" s="463"/>
      <c r="J157" s="463"/>
      <c r="K157" s="463"/>
      <c r="L157" s="463"/>
      <c r="M157" s="463"/>
      <c r="N157" s="463"/>
      <c r="O157" s="463"/>
      <c r="P157" s="463"/>
      <c r="Q157" s="463"/>
      <c r="R157" s="463"/>
      <c r="S157" s="463"/>
      <c r="T157" s="463"/>
      <c r="U157" s="463"/>
      <c r="V157" s="463"/>
      <c r="W157" s="463"/>
      <c r="X157" s="463"/>
      <c r="Y157" s="463"/>
      <c r="Z157" s="463"/>
      <c r="AA157" s="463"/>
      <c r="AB157" s="463"/>
      <c r="AC157" s="463"/>
      <c r="AD157" s="463"/>
      <c r="AE157" s="463"/>
      <c r="AF157" s="463"/>
      <c r="AG157" s="463"/>
      <c r="AH157" s="463"/>
      <c r="AI157" s="463"/>
      <c r="AJ157" s="463"/>
      <c r="AK157" s="463"/>
      <c r="AL157" s="463"/>
      <c r="AM157" s="463"/>
      <c r="AN157" s="463"/>
      <c r="AO157" s="463"/>
    </row>
    <row r="158" spans="1:41" x14ac:dyDescent="0.25">
      <c r="A158" s="463"/>
      <c r="B158" s="463"/>
      <c r="C158" s="463"/>
      <c r="D158" s="463"/>
      <c r="E158" s="463"/>
      <c r="F158" s="463"/>
      <c r="G158" s="463"/>
      <c r="H158" s="463"/>
      <c r="I158" s="463"/>
      <c r="J158" s="463"/>
      <c r="K158" s="463"/>
      <c r="L158" s="463"/>
      <c r="M158" s="463"/>
      <c r="N158" s="463"/>
      <c r="O158" s="463"/>
      <c r="P158" s="463"/>
      <c r="Q158" s="463"/>
      <c r="R158" s="463"/>
      <c r="S158" s="463"/>
      <c r="T158" s="463"/>
      <c r="U158" s="463"/>
      <c r="V158" s="463"/>
      <c r="W158" s="463"/>
      <c r="X158" s="463"/>
      <c r="Y158" s="463"/>
      <c r="Z158" s="463"/>
      <c r="AA158" s="463"/>
      <c r="AB158" s="463"/>
      <c r="AC158" s="463"/>
      <c r="AD158" s="463"/>
      <c r="AE158" s="463"/>
      <c r="AF158" s="463"/>
      <c r="AG158" s="463"/>
      <c r="AH158" s="463"/>
      <c r="AI158" s="463"/>
      <c r="AJ158" s="463"/>
      <c r="AK158" s="463"/>
      <c r="AL158" s="463"/>
      <c r="AM158" s="463"/>
      <c r="AN158" s="463"/>
      <c r="AO158" s="463"/>
    </row>
    <row r="159" spans="1:41" x14ac:dyDescent="0.25">
      <c r="A159" s="463"/>
      <c r="B159" s="463"/>
      <c r="C159" s="463"/>
      <c r="D159" s="463"/>
      <c r="E159" s="463"/>
      <c r="F159" s="463"/>
      <c r="G159" s="463"/>
      <c r="H159" s="463"/>
      <c r="I159" s="463"/>
      <c r="J159" s="463"/>
      <c r="K159" s="463"/>
      <c r="L159" s="463"/>
      <c r="M159" s="463"/>
      <c r="N159" s="463"/>
      <c r="O159" s="463"/>
      <c r="P159" s="463"/>
      <c r="Q159" s="463"/>
      <c r="R159" s="463"/>
      <c r="S159" s="463"/>
      <c r="T159" s="463"/>
      <c r="U159" s="463"/>
      <c r="V159" s="463"/>
      <c r="W159" s="463"/>
      <c r="X159" s="463"/>
      <c r="Y159" s="463"/>
      <c r="Z159" s="463"/>
      <c r="AA159" s="463"/>
      <c r="AB159" s="463"/>
      <c r="AC159" s="463"/>
      <c r="AD159" s="463"/>
      <c r="AE159" s="463"/>
      <c r="AF159" s="463"/>
      <c r="AG159" s="463"/>
      <c r="AH159" s="463"/>
      <c r="AI159" s="463"/>
      <c r="AJ159" s="463"/>
      <c r="AK159" s="463"/>
      <c r="AL159" s="463"/>
      <c r="AM159" s="463"/>
      <c r="AN159" s="463"/>
      <c r="AO159" s="463"/>
    </row>
    <row r="160" spans="1:41" x14ac:dyDescent="0.25">
      <c r="A160" s="463"/>
      <c r="B160" s="463"/>
      <c r="C160" s="463"/>
      <c r="D160" s="463"/>
      <c r="E160" s="463"/>
      <c r="F160" s="463"/>
      <c r="G160" s="463"/>
      <c r="H160" s="463"/>
      <c r="I160" s="463"/>
      <c r="J160" s="463"/>
      <c r="K160" s="463"/>
      <c r="L160" s="463"/>
      <c r="M160" s="463"/>
      <c r="N160" s="463"/>
      <c r="O160" s="463"/>
      <c r="P160" s="463"/>
      <c r="Q160" s="463"/>
      <c r="R160" s="463"/>
      <c r="S160" s="463"/>
      <c r="T160" s="463"/>
      <c r="U160" s="463"/>
      <c r="V160" s="463"/>
      <c r="W160" s="463"/>
      <c r="X160" s="463"/>
      <c r="Y160" s="463"/>
      <c r="Z160" s="463"/>
      <c r="AA160" s="463"/>
      <c r="AB160" s="463"/>
      <c r="AC160" s="463"/>
      <c r="AD160" s="463"/>
      <c r="AE160" s="463"/>
      <c r="AF160" s="463"/>
      <c r="AG160" s="463"/>
      <c r="AH160" s="463"/>
      <c r="AI160" s="463"/>
      <c r="AJ160" s="463"/>
      <c r="AK160" s="463"/>
      <c r="AL160" s="463"/>
      <c r="AM160" s="463"/>
      <c r="AN160" s="463"/>
      <c r="AO160" s="463"/>
    </row>
    <row r="161" spans="1:41" x14ac:dyDescent="0.25">
      <c r="A161" s="463"/>
      <c r="B161" s="463"/>
      <c r="C161" s="463"/>
      <c r="D161" s="463"/>
      <c r="E161" s="463"/>
      <c r="F161" s="463"/>
      <c r="G161" s="463"/>
      <c r="H161" s="463"/>
      <c r="I161" s="463"/>
      <c r="J161" s="463"/>
      <c r="K161" s="463"/>
      <c r="L161" s="463"/>
      <c r="M161" s="463"/>
      <c r="N161" s="463"/>
      <c r="O161" s="463"/>
      <c r="P161" s="463"/>
      <c r="Q161" s="463"/>
      <c r="R161" s="463"/>
      <c r="S161" s="463"/>
      <c r="T161" s="463"/>
      <c r="U161" s="463"/>
      <c r="V161" s="463"/>
      <c r="W161" s="463"/>
      <c r="X161" s="463"/>
      <c r="Y161" s="463"/>
      <c r="Z161" s="463"/>
      <c r="AA161" s="463"/>
      <c r="AB161" s="463"/>
      <c r="AC161" s="463"/>
      <c r="AD161" s="463"/>
      <c r="AE161" s="463"/>
      <c r="AF161" s="463"/>
      <c r="AG161" s="463"/>
      <c r="AH161" s="463"/>
      <c r="AI161" s="463"/>
      <c r="AJ161" s="463"/>
      <c r="AK161" s="463"/>
      <c r="AL161" s="463"/>
      <c r="AM161" s="463"/>
      <c r="AN161" s="463"/>
      <c r="AO161" s="463"/>
    </row>
    <row r="162" spans="1:41" x14ac:dyDescent="0.25">
      <c r="A162" s="463"/>
      <c r="B162" s="463"/>
      <c r="C162" s="463"/>
      <c r="D162" s="463"/>
      <c r="E162" s="463"/>
      <c r="F162" s="463"/>
      <c r="G162" s="463"/>
      <c r="H162" s="463"/>
      <c r="I162" s="463"/>
      <c r="J162" s="463"/>
      <c r="K162" s="463"/>
      <c r="L162" s="463"/>
      <c r="M162" s="463"/>
      <c r="N162" s="463"/>
      <c r="O162" s="463"/>
      <c r="P162" s="463"/>
      <c r="Q162" s="463"/>
      <c r="R162" s="463"/>
      <c r="S162" s="463"/>
      <c r="T162" s="463"/>
      <c r="U162" s="463"/>
      <c r="V162" s="463"/>
      <c r="W162" s="463"/>
      <c r="X162" s="463"/>
      <c r="Y162" s="463"/>
      <c r="Z162" s="463"/>
      <c r="AA162" s="463"/>
      <c r="AB162" s="463"/>
      <c r="AC162" s="463"/>
      <c r="AD162" s="463"/>
      <c r="AE162" s="463"/>
      <c r="AF162" s="463"/>
      <c r="AG162" s="463"/>
      <c r="AH162" s="463"/>
      <c r="AI162" s="463"/>
      <c r="AJ162" s="463"/>
      <c r="AK162" s="463"/>
      <c r="AL162" s="463"/>
      <c r="AM162" s="463"/>
      <c r="AN162" s="463"/>
      <c r="AO162" s="463"/>
    </row>
  </sheetData>
  <sheetProtection algorithmName="SHA-512" hashValue="Awx6v0GWKkyWuPxGIynEurHk4/Xjym/VDmZR+sH6F+5XpTatIXb37nl9g0V32VDQj1QMIaVXLi1c02iyBj6C1w==" saltValue="VjhxCqn3MsfQALDx946pPg==" spinCount="100000" sheet="1" objects="1" scenarios="1" selectLockedCells="1"/>
  <mergeCells count="15">
    <mergeCell ref="K6:R6"/>
    <mergeCell ref="C35:J35"/>
    <mergeCell ref="A2:T3"/>
    <mergeCell ref="S7:S8"/>
    <mergeCell ref="C43:J43"/>
    <mergeCell ref="C44:J44"/>
    <mergeCell ref="C39:J39"/>
    <mergeCell ref="C40:J40"/>
    <mergeCell ref="D6:G6"/>
    <mergeCell ref="H6:J6"/>
    <mergeCell ref="C36:J36"/>
    <mergeCell ref="C37:J37"/>
    <mergeCell ref="C38:J38"/>
    <mergeCell ref="C41:J41"/>
    <mergeCell ref="C42:J42"/>
  </mergeCells>
  <pageMargins left="1" right="0.7" top="1" bottom="0.75" header="0.3" footer="0.3"/>
  <pageSetup paperSize="5" scale="53" fitToHeight="0" orientation="landscape"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pageSetUpPr fitToPage="1"/>
  </sheetPr>
  <dimension ref="A1:AO275"/>
  <sheetViews>
    <sheetView zoomScaleNormal="100" workbookViewId="0">
      <selection activeCell="D10" sqref="D10"/>
    </sheetView>
  </sheetViews>
  <sheetFormatPr defaultColWidth="9.33203125" defaultRowHeight="13.2" x14ac:dyDescent="0.25"/>
  <cols>
    <col min="1" max="1" width="2.6640625" style="296" customWidth="1"/>
    <col min="2" max="2" width="6.6640625" style="296" customWidth="1"/>
    <col min="3" max="3" width="75.6640625" style="296" customWidth="1"/>
    <col min="4" max="18" width="12.6640625" style="296" customWidth="1"/>
    <col min="19" max="19" width="15.6640625" style="296" customWidth="1"/>
    <col min="20" max="20" width="2.6640625" style="296" customWidth="1"/>
    <col min="21" max="21" width="0" style="296" hidden="1" customWidth="1"/>
    <col min="22" max="22" width="10.6640625" style="296" customWidth="1"/>
    <col min="23" max="16384" width="9.33203125" style="296"/>
  </cols>
  <sheetData>
    <row r="1" spans="1:41" ht="15" customHeight="1" x14ac:dyDescent="0.2">
      <c r="A1" s="459"/>
      <c r="B1" s="460"/>
      <c r="C1" s="460"/>
      <c r="D1" s="460"/>
      <c r="E1" s="460"/>
      <c r="F1" s="460"/>
      <c r="G1" s="460"/>
      <c r="H1" s="460"/>
      <c r="I1" s="460"/>
      <c r="J1" s="460"/>
      <c r="K1" s="460"/>
      <c r="L1" s="460"/>
      <c r="M1" s="460"/>
      <c r="N1" s="460"/>
      <c r="O1" s="460"/>
      <c r="P1" s="460"/>
      <c r="Q1" s="460"/>
      <c r="R1" s="460"/>
      <c r="S1" s="460"/>
      <c r="T1" s="461"/>
      <c r="U1" s="463"/>
      <c r="V1" s="463"/>
      <c r="W1" s="463"/>
      <c r="X1" s="463"/>
      <c r="Y1" s="463"/>
      <c r="Z1" s="463"/>
      <c r="AA1" s="463"/>
      <c r="AB1" s="463"/>
      <c r="AC1" s="463"/>
      <c r="AD1" s="463"/>
      <c r="AE1" s="463"/>
      <c r="AF1" s="463"/>
      <c r="AG1" s="463"/>
      <c r="AH1" s="463"/>
      <c r="AI1" s="463"/>
      <c r="AJ1" s="463"/>
      <c r="AK1" s="463"/>
      <c r="AL1" s="463"/>
      <c r="AM1" s="463"/>
      <c r="AN1" s="463"/>
      <c r="AO1" s="463"/>
    </row>
    <row r="2" spans="1:41" ht="15" customHeight="1" x14ac:dyDescent="0.25">
      <c r="A2" s="2888" t="s">
        <v>2018</v>
      </c>
      <c r="B2" s="2889"/>
      <c r="C2" s="2889"/>
      <c r="D2" s="2889"/>
      <c r="E2" s="2889"/>
      <c r="F2" s="2889"/>
      <c r="G2" s="2889"/>
      <c r="H2" s="2889"/>
      <c r="I2" s="2889"/>
      <c r="J2" s="2889"/>
      <c r="K2" s="2889"/>
      <c r="L2" s="2889"/>
      <c r="M2" s="2889"/>
      <c r="N2" s="2889"/>
      <c r="O2" s="2889"/>
      <c r="P2" s="2889"/>
      <c r="Q2" s="2889"/>
      <c r="R2" s="2889"/>
      <c r="S2" s="2889"/>
      <c r="T2" s="2890"/>
      <c r="U2" s="463"/>
      <c r="V2" s="463"/>
      <c r="W2" s="463"/>
      <c r="X2" s="463"/>
      <c r="Y2" s="463"/>
      <c r="Z2" s="463"/>
      <c r="AA2" s="463"/>
      <c r="AB2" s="463"/>
      <c r="AC2" s="463"/>
      <c r="AD2" s="463"/>
      <c r="AE2" s="463"/>
      <c r="AF2" s="463"/>
      <c r="AG2" s="463"/>
      <c r="AH2" s="463"/>
      <c r="AI2" s="463"/>
      <c r="AJ2" s="463"/>
      <c r="AK2" s="463"/>
      <c r="AL2" s="463"/>
      <c r="AM2" s="463"/>
      <c r="AN2" s="463"/>
      <c r="AO2" s="463"/>
    </row>
    <row r="3" spans="1:41" ht="15" customHeight="1" x14ac:dyDescent="0.25">
      <c r="A3" s="2888"/>
      <c r="B3" s="2889"/>
      <c r="C3" s="2889"/>
      <c r="D3" s="2889"/>
      <c r="E3" s="2889"/>
      <c r="F3" s="2889"/>
      <c r="G3" s="2889"/>
      <c r="H3" s="2889"/>
      <c r="I3" s="2889"/>
      <c r="J3" s="2889"/>
      <c r="K3" s="2889"/>
      <c r="L3" s="2889"/>
      <c r="M3" s="2889"/>
      <c r="N3" s="2889"/>
      <c r="O3" s="2889"/>
      <c r="P3" s="2889"/>
      <c r="Q3" s="2889"/>
      <c r="R3" s="2889"/>
      <c r="S3" s="2889"/>
      <c r="T3" s="2890"/>
      <c r="U3" s="463"/>
      <c r="V3" s="463"/>
      <c r="W3" s="463"/>
      <c r="X3" s="463"/>
      <c r="Y3" s="463"/>
      <c r="Z3" s="463"/>
      <c r="AA3" s="463"/>
      <c r="AB3" s="463"/>
      <c r="AC3" s="463"/>
      <c r="AD3" s="463"/>
      <c r="AE3" s="463"/>
      <c r="AF3" s="463"/>
      <c r="AG3" s="463"/>
      <c r="AH3" s="463"/>
      <c r="AI3" s="463"/>
      <c r="AJ3" s="463"/>
      <c r="AK3" s="463"/>
      <c r="AL3" s="463"/>
      <c r="AM3" s="463"/>
      <c r="AN3" s="463"/>
      <c r="AO3" s="463"/>
    </row>
    <row r="4" spans="1:41" ht="15" hidden="1" customHeight="1" x14ac:dyDescent="0.2">
      <c r="A4" s="462"/>
      <c r="B4" s="463"/>
      <c r="C4" s="463"/>
      <c r="D4" s="471"/>
      <c r="E4" s="471"/>
      <c r="F4" s="471"/>
      <c r="G4" s="471"/>
      <c r="H4" s="471"/>
      <c r="I4" s="471"/>
      <c r="J4" s="471"/>
      <c r="K4" s="471"/>
      <c r="L4" s="471"/>
      <c r="M4" s="471"/>
      <c r="N4" s="471"/>
      <c r="O4" s="471"/>
      <c r="P4" s="471"/>
      <c r="Q4" s="471"/>
      <c r="R4" s="480"/>
      <c r="S4" s="463"/>
      <c r="T4" s="464"/>
      <c r="U4" s="463"/>
      <c r="V4" s="463"/>
      <c r="W4" s="463"/>
      <c r="X4" s="463"/>
      <c r="Y4" s="463"/>
      <c r="Z4" s="463"/>
      <c r="AA4" s="463"/>
      <c r="AB4" s="463"/>
      <c r="AC4" s="463"/>
      <c r="AD4" s="463"/>
      <c r="AE4" s="463"/>
      <c r="AF4" s="463"/>
      <c r="AG4" s="463"/>
      <c r="AH4" s="463"/>
      <c r="AI4" s="463"/>
      <c r="AJ4" s="463"/>
      <c r="AK4" s="463"/>
      <c r="AL4" s="463"/>
      <c r="AM4" s="463"/>
      <c r="AN4" s="463"/>
      <c r="AO4" s="463"/>
    </row>
    <row r="5" spans="1:41" ht="15" customHeight="1" x14ac:dyDescent="0.2">
      <c r="A5" s="462"/>
      <c r="B5" s="481"/>
      <c r="C5" s="463"/>
      <c r="D5" s="463"/>
      <c r="E5" s="463"/>
      <c r="F5" s="463"/>
      <c r="G5" s="463"/>
      <c r="H5" s="463"/>
      <c r="I5" s="463"/>
      <c r="J5" s="463"/>
      <c r="K5" s="463"/>
      <c r="L5" s="463"/>
      <c r="M5" s="463"/>
      <c r="N5" s="463"/>
      <c r="O5" s="463"/>
      <c r="P5" s="463"/>
      <c r="Q5" s="463"/>
      <c r="R5" s="463"/>
      <c r="S5" s="1245" t="s">
        <v>1111</v>
      </c>
      <c r="T5" s="464"/>
      <c r="U5" s="463"/>
      <c r="V5" s="463"/>
      <c r="W5" s="463"/>
      <c r="X5" s="463"/>
      <c r="Y5" s="463"/>
      <c r="Z5" s="463"/>
      <c r="AA5" s="463"/>
      <c r="AB5" s="463"/>
      <c r="AC5" s="463"/>
      <c r="AD5" s="463"/>
      <c r="AE5" s="463"/>
      <c r="AF5" s="463"/>
      <c r="AG5" s="463"/>
      <c r="AH5" s="463"/>
      <c r="AI5" s="463"/>
      <c r="AJ5" s="463"/>
      <c r="AK5" s="463"/>
      <c r="AL5" s="463"/>
      <c r="AM5" s="463"/>
      <c r="AN5" s="463"/>
      <c r="AO5" s="463"/>
    </row>
    <row r="6" spans="1:41" ht="19.95" customHeight="1" x14ac:dyDescent="0.2">
      <c r="A6" s="462"/>
      <c r="B6" s="1250"/>
      <c r="C6" s="1267"/>
      <c r="D6" s="2886" t="s">
        <v>1625</v>
      </c>
      <c r="E6" s="2886"/>
      <c r="F6" s="2886"/>
      <c r="G6" s="2886"/>
      <c r="H6" s="2886" t="s">
        <v>1626</v>
      </c>
      <c r="I6" s="2886"/>
      <c r="J6" s="2886"/>
      <c r="K6" s="2886" t="s">
        <v>1627</v>
      </c>
      <c r="L6" s="2886"/>
      <c r="M6" s="2886"/>
      <c r="N6" s="2886"/>
      <c r="O6" s="2886"/>
      <c r="P6" s="2886"/>
      <c r="Q6" s="2886"/>
      <c r="R6" s="2886"/>
      <c r="T6" s="464"/>
      <c r="U6" s="463"/>
      <c r="V6" s="463"/>
      <c r="W6" s="463"/>
      <c r="X6" s="463"/>
      <c r="Y6" s="463"/>
      <c r="Z6" s="463"/>
      <c r="AA6" s="463"/>
      <c r="AB6" s="463"/>
      <c r="AC6" s="463"/>
      <c r="AD6" s="463"/>
      <c r="AE6" s="463"/>
      <c r="AF6" s="463"/>
      <c r="AG6" s="463"/>
      <c r="AH6" s="463"/>
      <c r="AI6" s="463"/>
      <c r="AJ6" s="463"/>
      <c r="AK6" s="463"/>
      <c r="AL6" s="463"/>
      <c r="AM6" s="463"/>
      <c r="AN6" s="463"/>
      <c r="AO6" s="463"/>
    </row>
    <row r="7" spans="1:41" ht="19.95" customHeight="1" x14ac:dyDescent="0.25">
      <c r="A7" s="462"/>
      <c r="B7" s="1242"/>
      <c r="C7" s="1266" t="s">
        <v>2011</v>
      </c>
      <c r="D7" s="1246" t="s">
        <v>1854</v>
      </c>
      <c r="E7" s="1246" t="s">
        <v>1986</v>
      </c>
      <c r="F7" s="1246" t="s">
        <v>1987</v>
      </c>
      <c r="G7" s="1246" t="s">
        <v>1988</v>
      </c>
      <c r="H7" s="1246" t="s">
        <v>1989</v>
      </c>
      <c r="I7" s="1246" t="s">
        <v>1992</v>
      </c>
      <c r="J7" s="1246" t="s">
        <v>1993</v>
      </c>
      <c r="K7" s="1246" t="s">
        <v>1996</v>
      </c>
      <c r="L7" s="1246" t="s">
        <v>1997</v>
      </c>
      <c r="M7" s="1246" t="s">
        <v>2000</v>
      </c>
      <c r="N7" s="1246" t="s">
        <v>2001</v>
      </c>
      <c r="O7" s="1246" t="s">
        <v>2004</v>
      </c>
      <c r="P7" s="1246" t="s">
        <v>2005</v>
      </c>
      <c r="Q7" s="1246" t="s">
        <v>2007</v>
      </c>
      <c r="R7" s="1246" t="s">
        <v>2008</v>
      </c>
      <c r="S7" s="2691" t="s">
        <v>1628</v>
      </c>
      <c r="T7" s="464"/>
      <c r="U7" s="463"/>
      <c r="V7" s="463"/>
      <c r="W7" s="463"/>
      <c r="X7" s="463"/>
      <c r="Y7" s="463"/>
      <c r="Z7" s="463"/>
      <c r="AA7" s="463"/>
      <c r="AB7" s="463"/>
      <c r="AC7" s="463"/>
      <c r="AD7" s="463"/>
      <c r="AE7" s="463"/>
      <c r="AF7" s="463"/>
      <c r="AG7" s="463"/>
      <c r="AH7" s="463"/>
      <c r="AI7" s="463"/>
      <c r="AJ7" s="463"/>
      <c r="AK7" s="463"/>
      <c r="AL7" s="463"/>
      <c r="AM7" s="463"/>
      <c r="AN7" s="463"/>
      <c r="AO7" s="463"/>
    </row>
    <row r="8" spans="1:41" ht="19.95" customHeight="1" x14ac:dyDescent="0.25">
      <c r="A8" s="462"/>
      <c r="B8" s="1242"/>
      <c r="C8" s="1249" t="s">
        <v>2012</v>
      </c>
      <c r="D8" s="1246" t="s">
        <v>1854</v>
      </c>
      <c r="E8" s="1246" t="s">
        <v>1986</v>
      </c>
      <c r="F8" s="1246" t="s">
        <v>1987</v>
      </c>
      <c r="G8" s="1246" t="s">
        <v>1988</v>
      </c>
      <c r="H8" s="1246" t="s">
        <v>1990</v>
      </c>
      <c r="I8" s="1246" t="s">
        <v>1991</v>
      </c>
      <c r="J8" s="1246" t="s">
        <v>1994</v>
      </c>
      <c r="K8" s="1246" t="s">
        <v>1995</v>
      </c>
      <c r="L8" s="1246" t="s">
        <v>1998</v>
      </c>
      <c r="M8" s="1246" t="s">
        <v>1999</v>
      </c>
      <c r="N8" s="1246" t="s">
        <v>2002</v>
      </c>
      <c r="O8" s="1246" t="s">
        <v>2003</v>
      </c>
      <c r="P8" s="1246" t="s">
        <v>2006</v>
      </c>
      <c r="Q8" s="1247"/>
      <c r="R8" s="1247"/>
      <c r="S8" s="2693"/>
      <c r="T8" s="464"/>
      <c r="U8" s="463"/>
      <c r="V8" s="463"/>
      <c r="W8" s="463"/>
      <c r="X8" s="463"/>
      <c r="Y8" s="463"/>
      <c r="Z8" s="463"/>
      <c r="AA8" s="463"/>
      <c r="AB8" s="463"/>
      <c r="AC8" s="463"/>
      <c r="AD8" s="463"/>
      <c r="AE8" s="463"/>
      <c r="AF8" s="463"/>
      <c r="AG8" s="463"/>
      <c r="AH8" s="463"/>
      <c r="AI8" s="463"/>
      <c r="AJ8" s="463"/>
      <c r="AK8" s="463"/>
      <c r="AL8" s="463"/>
      <c r="AM8" s="463"/>
      <c r="AN8" s="463"/>
      <c r="AO8" s="463"/>
    </row>
    <row r="9" spans="1:41" ht="19.95" customHeight="1" x14ac:dyDescent="0.2">
      <c r="A9" s="462"/>
      <c r="B9" s="1243"/>
      <c r="C9" s="1691" t="s">
        <v>1629</v>
      </c>
      <c r="D9" s="1690"/>
      <c r="E9" s="1690"/>
      <c r="F9" s="1690"/>
      <c r="G9" s="1690"/>
      <c r="H9" s="1690"/>
      <c r="I9" s="1690"/>
      <c r="J9" s="1690"/>
      <c r="K9" s="1690"/>
      <c r="L9" s="1690"/>
      <c r="M9" s="1690"/>
      <c r="N9" s="1690"/>
      <c r="O9" s="1690"/>
      <c r="P9" s="1690"/>
      <c r="Q9" s="1690"/>
      <c r="R9" s="1690"/>
      <c r="S9" s="1690"/>
      <c r="T9" s="464"/>
      <c r="U9" s="463"/>
      <c r="V9" s="463"/>
      <c r="W9" s="463"/>
      <c r="X9" s="463"/>
      <c r="Y9" s="463"/>
      <c r="Z9" s="463"/>
      <c r="AA9" s="463"/>
      <c r="AB9" s="463"/>
      <c r="AC9" s="463"/>
      <c r="AD9" s="463"/>
      <c r="AE9" s="463"/>
      <c r="AF9" s="463"/>
      <c r="AG9" s="463"/>
      <c r="AH9" s="463"/>
      <c r="AI9" s="463"/>
      <c r="AJ9" s="463"/>
      <c r="AK9" s="463"/>
      <c r="AL9" s="463"/>
      <c r="AM9" s="463"/>
      <c r="AN9" s="463"/>
      <c r="AO9" s="463"/>
    </row>
    <row r="10" spans="1:41" ht="19.95" customHeight="1" x14ac:dyDescent="0.2">
      <c r="A10" s="462"/>
      <c r="B10" s="1243">
        <v>1.1000000000000001</v>
      </c>
      <c r="C10" s="1258" t="s">
        <v>1630</v>
      </c>
      <c r="D10" s="1254"/>
      <c r="E10" s="1254"/>
      <c r="F10" s="1254"/>
      <c r="G10" s="1254"/>
      <c r="H10" s="1254"/>
      <c r="I10" s="1254"/>
      <c r="J10" s="1254"/>
      <c r="K10" s="1254"/>
      <c r="L10" s="1254"/>
      <c r="M10" s="1254"/>
      <c r="N10" s="1254"/>
      <c r="O10" s="1254"/>
      <c r="P10" s="1254"/>
      <c r="Q10" s="1254"/>
      <c r="R10" s="1254"/>
      <c r="S10" s="1253"/>
      <c r="T10" s="464"/>
      <c r="U10" s="463"/>
      <c r="V10" s="463"/>
      <c r="W10" s="463"/>
      <c r="X10" s="463"/>
      <c r="Y10" s="463"/>
      <c r="Z10" s="463"/>
      <c r="AA10" s="463"/>
      <c r="AB10" s="463"/>
      <c r="AC10" s="463"/>
      <c r="AD10" s="463"/>
      <c r="AE10" s="463"/>
      <c r="AF10" s="463"/>
      <c r="AG10" s="463"/>
      <c r="AH10" s="463"/>
      <c r="AI10" s="463"/>
      <c r="AJ10" s="463"/>
      <c r="AK10" s="463"/>
      <c r="AL10" s="463"/>
      <c r="AM10" s="463"/>
      <c r="AN10" s="463"/>
      <c r="AO10" s="463"/>
    </row>
    <row r="11" spans="1:41" ht="19.95" customHeight="1" x14ac:dyDescent="0.2">
      <c r="A11" s="462"/>
      <c r="B11" s="1243">
        <v>1.2</v>
      </c>
      <c r="C11" s="1258" t="s">
        <v>1631</v>
      </c>
      <c r="D11" s="1254"/>
      <c r="E11" s="1254"/>
      <c r="F11" s="1254"/>
      <c r="G11" s="1254"/>
      <c r="H11" s="1254"/>
      <c r="I11" s="1254"/>
      <c r="J11" s="1254"/>
      <c r="K11" s="1254"/>
      <c r="L11" s="1254"/>
      <c r="M11" s="1254"/>
      <c r="N11" s="1254"/>
      <c r="O11" s="1254"/>
      <c r="P11" s="1254"/>
      <c r="Q11" s="1254"/>
      <c r="R11" s="1254"/>
      <c r="S11" s="1253"/>
      <c r="T11" s="464"/>
      <c r="U11" s="463"/>
      <c r="V11" s="463"/>
      <c r="W11" s="463"/>
      <c r="X11" s="463"/>
      <c r="Y11" s="463"/>
      <c r="Z11" s="463"/>
      <c r="AA11" s="463"/>
      <c r="AB11" s="463"/>
      <c r="AC11" s="463"/>
      <c r="AD11" s="463"/>
      <c r="AE11" s="463"/>
      <c r="AF11" s="463"/>
      <c r="AG11" s="463"/>
      <c r="AH11" s="463"/>
      <c r="AI11" s="463"/>
      <c r="AJ11" s="463"/>
      <c r="AK11" s="463"/>
      <c r="AL11" s="463"/>
      <c r="AM11" s="463"/>
      <c r="AN11" s="463"/>
      <c r="AO11" s="463"/>
    </row>
    <row r="12" spans="1:41" ht="19.95" customHeight="1" x14ac:dyDescent="0.2">
      <c r="A12" s="462"/>
      <c r="B12" s="1243" t="s">
        <v>1632</v>
      </c>
      <c r="C12" s="1258" t="s">
        <v>2010</v>
      </c>
      <c r="D12" s="1253">
        <v>0</v>
      </c>
      <c r="E12" s="1253">
        <v>0.2</v>
      </c>
      <c r="F12" s="1253">
        <v>0.4</v>
      </c>
      <c r="G12" s="1253">
        <v>0.7</v>
      </c>
      <c r="H12" s="1253">
        <v>1.25</v>
      </c>
      <c r="I12" s="1253">
        <v>1.75</v>
      </c>
      <c r="J12" s="1253">
        <v>2.25</v>
      </c>
      <c r="K12" s="1253">
        <v>2.75</v>
      </c>
      <c r="L12" s="1253">
        <v>3.25</v>
      </c>
      <c r="M12" s="1253">
        <v>3.75</v>
      </c>
      <c r="N12" s="1253">
        <v>4.5</v>
      </c>
      <c r="O12" s="1253">
        <v>5.25</v>
      </c>
      <c r="P12" s="1253">
        <v>6</v>
      </c>
      <c r="Q12" s="1253">
        <v>8</v>
      </c>
      <c r="R12" s="1253">
        <v>12.5</v>
      </c>
      <c r="S12" s="1253"/>
      <c r="T12" s="464"/>
      <c r="U12" s="463"/>
      <c r="V12" s="463"/>
      <c r="W12" s="463"/>
      <c r="X12" s="463"/>
      <c r="Y12" s="463"/>
      <c r="Z12" s="463"/>
      <c r="AA12" s="463"/>
      <c r="AB12" s="463"/>
      <c r="AC12" s="463"/>
      <c r="AD12" s="463"/>
      <c r="AE12" s="463"/>
      <c r="AF12" s="463"/>
      <c r="AG12" s="463"/>
      <c r="AH12" s="463"/>
      <c r="AI12" s="463"/>
      <c r="AJ12" s="463"/>
      <c r="AK12" s="463"/>
      <c r="AL12" s="463"/>
      <c r="AM12" s="463"/>
      <c r="AN12" s="463"/>
      <c r="AO12" s="463"/>
    </row>
    <row r="13" spans="1:41" ht="19.95" customHeight="1" x14ac:dyDescent="0.2">
      <c r="A13" s="462"/>
      <c r="B13" s="1243">
        <v>1.3</v>
      </c>
      <c r="C13" s="1258" t="s">
        <v>1633</v>
      </c>
      <c r="D13" s="1255">
        <f xml:space="preserve"> (D12/100) *D10</f>
        <v>0</v>
      </c>
      <c r="E13" s="1255">
        <f xml:space="preserve"> (E12/100) *E10</f>
        <v>0</v>
      </c>
      <c r="F13" s="1255">
        <f t="shared" ref="F13:R13" si="0" xml:space="preserve"> (F12/100) *F10</f>
        <v>0</v>
      </c>
      <c r="G13" s="1255">
        <f t="shared" si="0"/>
        <v>0</v>
      </c>
      <c r="H13" s="1255">
        <f t="shared" si="0"/>
        <v>0</v>
      </c>
      <c r="I13" s="1255">
        <f t="shared" si="0"/>
        <v>0</v>
      </c>
      <c r="J13" s="1255">
        <f t="shared" si="0"/>
        <v>0</v>
      </c>
      <c r="K13" s="1255">
        <f t="shared" si="0"/>
        <v>0</v>
      </c>
      <c r="L13" s="1255">
        <f t="shared" si="0"/>
        <v>0</v>
      </c>
      <c r="M13" s="1255">
        <f t="shared" si="0"/>
        <v>0</v>
      </c>
      <c r="N13" s="1255">
        <f t="shared" si="0"/>
        <v>0</v>
      </c>
      <c r="O13" s="1255">
        <f t="shared" si="0"/>
        <v>0</v>
      </c>
      <c r="P13" s="1255">
        <f t="shared" si="0"/>
        <v>0</v>
      </c>
      <c r="Q13" s="1255">
        <f t="shared" si="0"/>
        <v>0</v>
      </c>
      <c r="R13" s="1255">
        <f t="shared" si="0"/>
        <v>0</v>
      </c>
      <c r="S13" s="1253"/>
      <c r="T13" s="464"/>
      <c r="U13" s="463"/>
      <c r="V13" s="463"/>
      <c r="W13" s="463"/>
      <c r="X13" s="463"/>
      <c r="Y13" s="463"/>
      <c r="Z13" s="463"/>
      <c r="AA13" s="463"/>
      <c r="AB13" s="463"/>
      <c r="AC13" s="463"/>
      <c r="AD13" s="463"/>
      <c r="AE13" s="463"/>
      <c r="AF13" s="463"/>
      <c r="AG13" s="463"/>
      <c r="AH13" s="463"/>
      <c r="AI13" s="463"/>
      <c r="AJ13" s="463"/>
      <c r="AK13" s="463"/>
      <c r="AL13" s="463"/>
      <c r="AM13" s="463"/>
      <c r="AN13" s="463"/>
      <c r="AO13" s="463"/>
    </row>
    <row r="14" spans="1:41" ht="19.95" customHeight="1" x14ac:dyDescent="0.2">
      <c r="A14" s="462"/>
      <c r="B14" s="1243">
        <v>1.4</v>
      </c>
      <c r="C14" s="1258" t="s">
        <v>1634</v>
      </c>
      <c r="D14" s="1255">
        <f>(D12/100)*D11</f>
        <v>0</v>
      </c>
      <c r="E14" s="1255">
        <f>(E12/100)*E11</f>
        <v>0</v>
      </c>
      <c r="F14" s="1255">
        <f t="shared" ref="F14:R14" si="1">(F12/100)*F11</f>
        <v>0</v>
      </c>
      <c r="G14" s="1255">
        <f t="shared" si="1"/>
        <v>0</v>
      </c>
      <c r="H14" s="1255">
        <f t="shared" si="1"/>
        <v>0</v>
      </c>
      <c r="I14" s="1255">
        <f t="shared" si="1"/>
        <v>0</v>
      </c>
      <c r="J14" s="1255">
        <f t="shared" si="1"/>
        <v>0</v>
      </c>
      <c r="K14" s="1255">
        <f t="shared" si="1"/>
        <v>0</v>
      </c>
      <c r="L14" s="1255">
        <f t="shared" si="1"/>
        <v>0</v>
      </c>
      <c r="M14" s="1255">
        <f t="shared" si="1"/>
        <v>0</v>
      </c>
      <c r="N14" s="1255">
        <f t="shared" si="1"/>
        <v>0</v>
      </c>
      <c r="O14" s="1255">
        <f t="shared" si="1"/>
        <v>0</v>
      </c>
      <c r="P14" s="1255">
        <f t="shared" si="1"/>
        <v>0</v>
      </c>
      <c r="Q14" s="1255">
        <f t="shared" si="1"/>
        <v>0</v>
      </c>
      <c r="R14" s="1255">
        <f t="shared" si="1"/>
        <v>0</v>
      </c>
      <c r="S14" s="1253"/>
      <c r="T14" s="464"/>
      <c r="U14" s="463"/>
      <c r="V14" s="463"/>
      <c r="W14" s="463"/>
      <c r="X14" s="463"/>
      <c r="Y14" s="463"/>
      <c r="Z14" s="463"/>
      <c r="AA14" s="463"/>
      <c r="AB14" s="463"/>
      <c r="AC14" s="463"/>
      <c r="AD14" s="463"/>
      <c r="AE14" s="463"/>
      <c r="AF14" s="463"/>
      <c r="AG14" s="463"/>
      <c r="AH14" s="463"/>
      <c r="AI14" s="463"/>
      <c r="AJ14" s="463"/>
      <c r="AK14" s="463"/>
      <c r="AL14" s="463"/>
      <c r="AM14" s="463"/>
      <c r="AN14" s="463"/>
      <c r="AO14" s="463"/>
    </row>
    <row r="15" spans="1:41" ht="19.95" customHeight="1" x14ac:dyDescent="0.2">
      <c r="A15" s="462"/>
      <c r="B15" s="1243">
        <v>1.5</v>
      </c>
      <c r="C15" s="1259" t="s">
        <v>1635</v>
      </c>
      <c r="D15" s="1253">
        <f>IF(ABS(D13)&gt;ABS(D14),ABS(D14),ABS(D13))</f>
        <v>0</v>
      </c>
      <c r="E15" s="1253">
        <f t="shared" ref="E15:R15" si="2">IF(ABS(E13)&gt;ABS(E14),ABS(E14),ABS(E13))</f>
        <v>0</v>
      </c>
      <c r="F15" s="1253">
        <f t="shared" si="2"/>
        <v>0</v>
      </c>
      <c r="G15" s="1253">
        <f t="shared" si="2"/>
        <v>0</v>
      </c>
      <c r="H15" s="1253">
        <f t="shared" si="2"/>
        <v>0</v>
      </c>
      <c r="I15" s="1253">
        <f t="shared" si="2"/>
        <v>0</v>
      </c>
      <c r="J15" s="1253">
        <f t="shared" si="2"/>
        <v>0</v>
      </c>
      <c r="K15" s="1253">
        <f t="shared" si="2"/>
        <v>0</v>
      </c>
      <c r="L15" s="1253">
        <f t="shared" si="2"/>
        <v>0</v>
      </c>
      <c r="M15" s="1253">
        <f t="shared" si="2"/>
        <v>0</v>
      </c>
      <c r="N15" s="1253">
        <f t="shared" si="2"/>
        <v>0</v>
      </c>
      <c r="O15" s="1253">
        <f t="shared" si="2"/>
        <v>0</v>
      </c>
      <c r="P15" s="1253">
        <f t="shared" si="2"/>
        <v>0</v>
      </c>
      <c r="Q15" s="1253">
        <f t="shared" si="2"/>
        <v>0</v>
      </c>
      <c r="R15" s="1253">
        <f t="shared" si="2"/>
        <v>0</v>
      </c>
      <c r="S15" s="1253"/>
      <c r="T15" s="464"/>
      <c r="U15" s="463"/>
      <c r="V15" s="463"/>
      <c r="W15" s="463"/>
      <c r="X15" s="463"/>
      <c r="Y15" s="463"/>
      <c r="Z15" s="463"/>
      <c r="AA15" s="463"/>
      <c r="AB15" s="463"/>
      <c r="AC15" s="463"/>
      <c r="AD15" s="463"/>
      <c r="AE15" s="463"/>
      <c r="AF15" s="463"/>
      <c r="AG15" s="463"/>
      <c r="AH15" s="463"/>
      <c r="AI15" s="463"/>
      <c r="AJ15" s="463"/>
      <c r="AK15" s="463"/>
      <c r="AL15" s="463"/>
      <c r="AM15" s="463"/>
      <c r="AN15" s="463"/>
      <c r="AO15" s="463"/>
    </row>
    <row r="16" spans="1:41" ht="19.95" customHeight="1" x14ac:dyDescent="0.2">
      <c r="A16" s="462"/>
      <c r="B16" s="1243">
        <v>1.6</v>
      </c>
      <c r="C16" s="1260" t="s">
        <v>1636</v>
      </c>
      <c r="D16" s="1253">
        <f>IF(ABS(D13)&gt;ABS(D14),D13+D14,D14+D13)</f>
        <v>0</v>
      </c>
      <c r="E16" s="1253">
        <f>IF(ABS(E13)&gt;ABS(E14),E13+E14,E14+E13)</f>
        <v>0</v>
      </c>
      <c r="F16" s="1253">
        <f t="shared" ref="F16:R16" si="3">IF(ABS(F13)&gt;ABS(F14),F13+F14,F14+F13)</f>
        <v>0</v>
      </c>
      <c r="G16" s="1253">
        <f t="shared" si="3"/>
        <v>0</v>
      </c>
      <c r="H16" s="1253">
        <f t="shared" si="3"/>
        <v>0</v>
      </c>
      <c r="I16" s="1253">
        <f t="shared" si="3"/>
        <v>0</v>
      </c>
      <c r="J16" s="1253">
        <f t="shared" si="3"/>
        <v>0</v>
      </c>
      <c r="K16" s="1253">
        <f t="shared" si="3"/>
        <v>0</v>
      </c>
      <c r="L16" s="1253">
        <f t="shared" si="3"/>
        <v>0</v>
      </c>
      <c r="M16" s="1253">
        <f t="shared" si="3"/>
        <v>0</v>
      </c>
      <c r="N16" s="1253">
        <f t="shared" si="3"/>
        <v>0</v>
      </c>
      <c r="O16" s="1253">
        <f t="shared" si="3"/>
        <v>0</v>
      </c>
      <c r="P16" s="1253">
        <f t="shared" si="3"/>
        <v>0</v>
      </c>
      <c r="Q16" s="1253">
        <f t="shared" si="3"/>
        <v>0</v>
      </c>
      <c r="R16" s="1253">
        <f t="shared" si="3"/>
        <v>0</v>
      </c>
      <c r="S16" s="1253"/>
      <c r="T16" s="464"/>
      <c r="U16" s="463"/>
      <c r="V16" s="463"/>
      <c r="W16" s="463"/>
      <c r="X16" s="463"/>
      <c r="Y16" s="463"/>
      <c r="Z16" s="463"/>
      <c r="AA16" s="463"/>
      <c r="AB16" s="463"/>
      <c r="AC16" s="463"/>
      <c r="AD16" s="463"/>
      <c r="AE16" s="463"/>
      <c r="AF16" s="463"/>
      <c r="AG16" s="463"/>
      <c r="AH16" s="463"/>
      <c r="AI16" s="463"/>
      <c r="AJ16" s="463"/>
      <c r="AK16" s="463"/>
      <c r="AL16" s="463"/>
      <c r="AM16" s="463"/>
      <c r="AN16" s="463"/>
      <c r="AO16" s="463"/>
    </row>
    <row r="17" spans="1:41" ht="19.95" customHeight="1" x14ac:dyDescent="0.2">
      <c r="A17" s="462"/>
      <c r="B17" s="1243" t="s">
        <v>1637</v>
      </c>
      <c r="C17" s="1258" t="s">
        <v>1585</v>
      </c>
      <c r="D17" s="1253">
        <v>10</v>
      </c>
      <c r="E17" s="1253">
        <v>10</v>
      </c>
      <c r="F17" s="1253">
        <v>10</v>
      </c>
      <c r="G17" s="1253">
        <v>10</v>
      </c>
      <c r="H17" s="1253">
        <v>90</v>
      </c>
      <c r="I17" s="1253">
        <v>10</v>
      </c>
      <c r="J17" s="1253">
        <v>10</v>
      </c>
      <c r="K17" s="1253">
        <v>100</v>
      </c>
      <c r="L17" s="1253">
        <v>10</v>
      </c>
      <c r="M17" s="1253">
        <v>10</v>
      </c>
      <c r="N17" s="1253">
        <v>10</v>
      </c>
      <c r="O17" s="1253">
        <v>10</v>
      </c>
      <c r="P17" s="1253">
        <v>25</v>
      </c>
      <c r="Q17" s="1253">
        <v>10</v>
      </c>
      <c r="R17" s="1253">
        <v>10</v>
      </c>
      <c r="S17" s="1253"/>
      <c r="T17" s="464"/>
      <c r="U17" s="463"/>
      <c r="V17" s="463"/>
      <c r="W17" s="463"/>
      <c r="X17" s="463"/>
      <c r="Y17" s="463"/>
      <c r="Z17" s="463"/>
      <c r="AA17" s="463"/>
      <c r="AB17" s="463"/>
      <c r="AC17" s="463"/>
      <c r="AD17" s="463"/>
      <c r="AE17" s="463"/>
      <c r="AF17" s="463"/>
      <c r="AG17" s="463"/>
      <c r="AH17" s="463"/>
      <c r="AI17" s="463"/>
      <c r="AJ17" s="463"/>
      <c r="AK17" s="463"/>
      <c r="AL17" s="463"/>
      <c r="AM17" s="463"/>
      <c r="AN17" s="463"/>
      <c r="AO17" s="463"/>
    </row>
    <row r="18" spans="1:41" ht="19.95" customHeight="1" x14ac:dyDescent="0.2">
      <c r="A18" s="462"/>
      <c r="B18" s="1243">
        <v>1.7</v>
      </c>
      <c r="C18" s="1261" t="s">
        <v>1638</v>
      </c>
      <c r="D18" s="1255">
        <f>(D17/100)*D15</f>
        <v>0</v>
      </c>
      <c r="E18" s="1255">
        <f t="shared" ref="E18:R18" si="4">(E17/100)*E15</f>
        <v>0</v>
      </c>
      <c r="F18" s="1255">
        <f t="shared" si="4"/>
        <v>0</v>
      </c>
      <c r="G18" s="1255">
        <f t="shared" si="4"/>
        <v>0</v>
      </c>
      <c r="H18" s="1255">
        <f t="shared" si="4"/>
        <v>0</v>
      </c>
      <c r="I18" s="1255">
        <f t="shared" si="4"/>
        <v>0</v>
      </c>
      <c r="J18" s="1255">
        <f t="shared" si="4"/>
        <v>0</v>
      </c>
      <c r="K18" s="1255">
        <f t="shared" si="4"/>
        <v>0</v>
      </c>
      <c r="L18" s="1255">
        <f t="shared" si="4"/>
        <v>0</v>
      </c>
      <c r="M18" s="1255">
        <f t="shared" si="4"/>
        <v>0</v>
      </c>
      <c r="N18" s="1255">
        <f t="shared" si="4"/>
        <v>0</v>
      </c>
      <c r="O18" s="1255">
        <f t="shared" si="4"/>
        <v>0</v>
      </c>
      <c r="P18" s="1255">
        <f t="shared" si="4"/>
        <v>0</v>
      </c>
      <c r="Q18" s="1255">
        <f t="shared" si="4"/>
        <v>0</v>
      </c>
      <c r="R18" s="1255">
        <f t="shared" si="4"/>
        <v>0</v>
      </c>
      <c r="S18" s="1256">
        <f>SUM(D18:R18)</f>
        <v>0</v>
      </c>
      <c r="T18" s="464"/>
      <c r="U18" s="463"/>
      <c r="V18" s="463"/>
      <c r="W18" s="463"/>
      <c r="X18" s="463"/>
      <c r="Y18" s="463"/>
      <c r="Z18" s="463"/>
      <c r="AA18" s="463"/>
      <c r="AB18" s="463"/>
      <c r="AC18" s="463"/>
      <c r="AD18" s="463"/>
      <c r="AE18" s="463"/>
      <c r="AF18" s="463"/>
      <c r="AG18" s="463"/>
      <c r="AH18" s="463"/>
      <c r="AI18" s="463"/>
      <c r="AJ18" s="463"/>
      <c r="AK18" s="463"/>
      <c r="AL18" s="463"/>
      <c r="AM18" s="463"/>
      <c r="AN18" s="463"/>
      <c r="AO18" s="463"/>
    </row>
    <row r="19" spans="1:41" ht="19.95" customHeight="1" x14ac:dyDescent="0.2">
      <c r="A19" s="462"/>
      <c r="B19" s="1243">
        <v>2.1</v>
      </c>
      <c r="C19" s="1258" t="s">
        <v>2015</v>
      </c>
      <c r="D19" s="1253"/>
      <c r="E19" s="1253"/>
      <c r="F19" s="1253"/>
      <c r="G19" s="1253">
        <f>IF(ABS(SUMIF(D16:G16,"&gt;0"))&gt;ABS(SUMIF(D16:G16,"&lt;0")),ABS(SUMIF(D16:G16,"&lt;0")),ABS(SUMIF(D16:G16,"&gt;0")))</f>
        <v>0</v>
      </c>
      <c r="H19" s="1253"/>
      <c r="I19" s="1253"/>
      <c r="J19" s="1253">
        <f>IF(ABS(SUMIF(H16:J16,"&gt;0"))&gt;ABS(SUMIF(H16:J16,"&gt;0")),ABS(SUMIF(H16:J16,"&lt;0")),ABS(SUMIF(H16:J16,"&gt;0")))</f>
        <v>0</v>
      </c>
      <c r="K19" s="1253"/>
      <c r="L19" s="1253"/>
      <c r="M19" s="1253"/>
      <c r="N19" s="1253"/>
      <c r="O19" s="1253"/>
      <c r="P19" s="1253"/>
      <c r="Q19" s="1253"/>
      <c r="R19" s="1253">
        <f>IF(ABS(SUMIF(K16:R16,"&gt;0"))&lt;ABS(SUMIF(K16:R16,"&lt;0")),ABS(SUMIF(K16:R16,"&gt;0")),ABS(SUMIF(K16:R16,"&lt;0")))</f>
        <v>0</v>
      </c>
      <c r="S19" s="1253"/>
      <c r="T19" s="464"/>
      <c r="U19" s="463"/>
      <c r="V19" s="463"/>
      <c r="W19" s="463"/>
      <c r="X19" s="463"/>
      <c r="Y19" s="463"/>
      <c r="Z19" s="463"/>
      <c r="AA19" s="463"/>
      <c r="AB19" s="463"/>
      <c r="AC19" s="463"/>
      <c r="AD19" s="463"/>
      <c r="AE19" s="463"/>
      <c r="AF19" s="463"/>
      <c r="AG19" s="463"/>
      <c r="AH19" s="463"/>
      <c r="AI19" s="463"/>
      <c r="AJ19" s="463"/>
      <c r="AK19" s="463"/>
      <c r="AL19" s="463"/>
      <c r="AM19" s="463"/>
      <c r="AN19" s="463"/>
      <c r="AO19" s="463"/>
    </row>
    <row r="20" spans="1:41" ht="19.95" customHeight="1" x14ac:dyDescent="0.25">
      <c r="A20" s="462"/>
      <c r="B20" s="1243">
        <v>2.2000000000000002</v>
      </c>
      <c r="C20" s="1258" t="s">
        <v>2016</v>
      </c>
      <c r="D20" s="1253"/>
      <c r="E20" s="1253"/>
      <c r="F20" s="1253"/>
      <c r="G20" s="1253">
        <f>IF(ABS(SUMIF(D16:G16,"&gt;0"))&gt;ABS(SUMIF(D16:G16,"&lt;0")),ABS(SUMIF(D16:G16,"&gt;0"))+ABS(SUMIF(D16:G16,"&lt;0")),ABS(SUMIF(D16:G16,"&lt;0"))+ABS(SUMIF(D16:G16,"&gt;0")))</f>
        <v>0</v>
      </c>
      <c r="H20" s="1253"/>
      <c r="I20" s="1253"/>
      <c r="J20" s="1253">
        <f>IF(ABS(SUMIF(H16:J16,"&gt;0"))&gt;ABS(SUMIF(H16:J16,"&gt;0")),SUMIF(H16:J16,"&gt;0")+SUMIF(H16:J16,"&lt;0"),SUMIF(H16:J16,"&lt;0")+SUMIF(H16:J16,"&gt;0"))</f>
        <v>0</v>
      </c>
      <c r="K20" s="1253"/>
      <c r="L20" s="1253"/>
      <c r="M20" s="1253"/>
      <c r="N20" s="1253"/>
      <c r="O20" s="1253"/>
      <c r="P20" s="1253"/>
      <c r="Q20" s="1253"/>
      <c r="R20" s="1268">
        <f>IF(ABS(SUMIF(K16:R16,"&gt;0"))&lt;ABS(SUMIF(K16:R16,"&lt;0")),SUMIF(K16:R16,"&lt;0")+SUMIF(K16:R16,"&gt;0"),SUMIF(K16:R16,"&gt;0")+SUMIF(K16:R16,"&lt;0"))</f>
        <v>0</v>
      </c>
      <c r="S20" s="1253"/>
      <c r="T20" s="464"/>
      <c r="U20" s="463"/>
      <c r="V20" s="463"/>
      <c r="W20" s="463"/>
      <c r="X20" s="463"/>
      <c r="Y20" s="463"/>
      <c r="Z20" s="463"/>
      <c r="AA20" s="463"/>
      <c r="AB20" s="463"/>
      <c r="AC20" s="463"/>
      <c r="AD20" s="463"/>
      <c r="AE20" s="463"/>
      <c r="AF20" s="463"/>
      <c r="AG20" s="463"/>
      <c r="AH20" s="463"/>
      <c r="AI20" s="463"/>
      <c r="AJ20" s="463"/>
      <c r="AK20" s="463"/>
      <c r="AL20" s="463"/>
      <c r="AM20" s="463"/>
      <c r="AN20" s="463"/>
      <c r="AO20" s="463"/>
    </row>
    <row r="21" spans="1:41" ht="19.95" customHeight="1" x14ac:dyDescent="0.25">
      <c r="A21" s="462"/>
      <c r="B21" s="1243" t="s">
        <v>1639</v>
      </c>
      <c r="C21" s="1258" t="s">
        <v>1585</v>
      </c>
      <c r="D21" s="1253"/>
      <c r="E21" s="1253"/>
      <c r="F21" s="1253"/>
      <c r="G21" s="1257">
        <v>40</v>
      </c>
      <c r="H21" s="1253"/>
      <c r="I21" s="1253"/>
      <c r="J21" s="1253">
        <v>30</v>
      </c>
      <c r="K21" s="1253"/>
      <c r="L21" s="1253"/>
      <c r="M21" s="1253"/>
      <c r="N21" s="1253"/>
      <c r="O21" s="1253"/>
      <c r="P21" s="1253"/>
      <c r="Q21" s="1253"/>
      <c r="R21" s="1253">
        <v>30</v>
      </c>
      <c r="S21" s="1253"/>
      <c r="T21" s="464"/>
      <c r="U21" s="463"/>
      <c r="V21" s="463"/>
      <c r="W21" s="463"/>
      <c r="X21" s="463"/>
      <c r="Y21" s="463"/>
      <c r="Z21" s="463"/>
      <c r="AA21" s="463"/>
      <c r="AB21" s="463"/>
      <c r="AC21" s="463"/>
      <c r="AD21" s="463"/>
      <c r="AE21" s="463"/>
      <c r="AF21" s="463"/>
      <c r="AG21" s="463"/>
      <c r="AH21" s="463"/>
      <c r="AI21" s="463"/>
      <c r="AJ21" s="463"/>
      <c r="AK21" s="463"/>
      <c r="AL21" s="463"/>
      <c r="AM21" s="463"/>
      <c r="AN21" s="463"/>
      <c r="AO21" s="463"/>
    </row>
    <row r="22" spans="1:41" ht="19.95" customHeight="1" x14ac:dyDescent="0.25">
      <c r="A22" s="462"/>
      <c r="B22" s="1243">
        <v>2.2999999999999998</v>
      </c>
      <c r="C22" s="1261" t="s">
        <v>1640</v>
      </c>
      <c r="D22" s="1253"/>
      <c r="E22" s="1253"/>
      <c r="F22" s="1253"/>
      <c r="G22" s="1257">
        <f>(G21/100)*G19</f>
        <v>0</v>
      </c>
      <c r="H22" s="1253"/>
      <c r="I22" s="1253"/>
      <c r="J22" s="1253">
        <f>(J21/100)*J19</f>
        <v>0</v>
      </c>
      <c r="K22" s="1253"/>
      <c r="L22" s="1253"/>
      <c r="M22" s="1253"/>
      <c r="N22" s="1253"/>
      <c r="O22" s="1253"/>
      <c r="P22" s="1253"/>
      <c r="Q22" s="1253"/>
      <c r="R22" s="1253">
        <f>(R21/100)*R19</f>
        <v>0</v>
      </c>
      <c r="S22" s="1256">
        <f>SUM(D22:R22)</f>
        <v>0</v>
      </c>
      <c r="T22" s="464"/>
      <c r="U22" s="463"/>
      <c r="V22" s="463"/>
      <c r="W22" s="463"/>
      <c r="X22" s="463"/>
      <c r="Y22" s="463"/>
      <c r="Z22" s="463"/>
      <c r="AA22" s="463"/>
      <c r="AB22" s="463"/>
      <c r="AC22" s="463"/>
      <c r="AD22" s="463"/>
      <c r="AE22" s="463"/>
      <c r="AF22" s="463"/>
      <c r="AG22" s="463"/>
      <c r="AH22" s="463"/>
      <c r="AI22" s="463"/>
      <c r="AJ22" s="463"/>
      <c r="AK22" s="463"/>
      <c r="AL22" s="463"/>
      <c r="AM22" s="463"/>
      <c r="AN22" s="463"/>
      <c r="AO22" s="463"/>
    </row>
    <row r="23" spans="1:41" ht="19.95" customHeight="1" x14ac:dyDescent="0.25">
      <c r="A23" s="462"/>
      <c r="B23" s="1243">
        <v>3.1</v>
      </c>
      <c r="C23" s="1259" t="s">
        <v>2015</v>
      </c>
      <c r="D23" s="1253"/>
      <c r="E23" s="1253"/>
      <c r="F23" s="1253"/>
      <c r="G23" s="1253"/>
      <c r="H23" s="1253"/>
      <c r="I23" s="1253"/>
      <c r="J23" s="1253">
        <f>IF(ABS(G20)&lt;ABS(J20),ABS(G20),ABS(J20))</f>
        <v>0</v>
      </c>
      <c r="K23" s="1253"/>
      <c r="L23" s="1253"/>
      <c r="M23" s="1253"/>
      <c r="N23" s="1253"/>
      <c r="O23" s="1253"/>
      <c r="P23" s="1253"/>
      <c r="Q23" s="1253"/>
      <c r="R23" s="1253"/>
      <c r="S23" s="1253"/>
      <c r="T23" s="464"/>
      <c r="U23" s="463"/>
      <c r="V23" s="463"/>
      <c r="W23" s="463"/>
      <c r="X23" s="463"/>
      <c r="Y23" s="463"/>
      <c r="Z23" s="463"/>
      <c r="AA23" s="463"/>
      <c r="AB23" s="463"/>
      <c r="AC23" s="463"/>
      <c r="AD23" s="463"/>
      <c r="AE23" s="463"/>
      <c r="AF23" s="463"/>
      <c r="AG23" s="463"/>
      <c r="AH23" s="463"/>
      <c r="AI23" s="463"/>
      <c r="AJ23" s="463"/>
      <c r="AK23" s="463"/>
      <c r="AL23" s="463"/>
      <c r="AM23" s="463"/>
      <c r="AN23" s="463"/>
      <c r="AO23" s="463"/>
    </row>
    <row r="24" spans="1:41" ht="19.95" customHeight="1" x14ac:dyDescent="0.25">
      <c r="A24" s="462"/>
      <c r="B24" s="1243">
        <v>3.2</v>
      </c>
      <c r="C24" s="1260" t="s">
        <v>2017</v>
      </c>
      <c r="D24" s="1253"/>
      <c r="E24" s="1253"/>
      <c r="F24" s="1253"/>
      <c r="G24" s="1253"/>
      <c r="H24" s="1253"/>
      <c r="I24" s="1253"/>
      <c r="J24" s="1268">
        <f>IF(ABS(G20)&gt;ABS(J20),(G20)+(J20),(J20)+(G20))</f>
        <v>0</v>
      </c>
      <c r="K24" s="1253"/>
      <c r="L24" s="1253"/>
      <c r="M24" s="1253"/>
      <c r="N24" s="1253"/>
      <c r="O24" s="1253"/>
      <c r="P24" s="1253"/>
      <c r="Q24" s="1253"/>
      <c r="R24" s="1253"/>
      <c r="S24" s="1253"/>
      <c r="T24" s="464"/>
      <c r="U24" s="463"/>
      <c r="V24" s="463"/>
      <c r="W24" s="463"/>
      <c r="X24" s="463"/>
      <c r="Y24" s="463"/>
      <c r="Z24" s="463"/>
      <c r="AA24" s="463"/>
      <c r="AB24" s="463"/>
      <c r="AC24" s="463"/>
      <c r="AD24" s="463"/>
      <c r="AE24" s="463"/>
      <c r="AF24" s="463"/>
      <c r="AG24" s="463"/>
      <c r="AH24" s="463"/>
      <c r="AI24" s="463"/>
      <c r="AJ24" s="463"/>
      <c r="AK24" s="463"/>
      <c r="AL24" s="463"/>
      <c r="AM24" s="463"/>
      <c r="AN24" s="463"/>
      <c r="AO24" s="463"/>
    </row>
    <row r="25" spans="1:41" ht="19.95" customHeight="1" x14ac:dyDescent="0.25">
      <c r="A25" s="462"/>
      <c r="B25" s="1243" t="s">
        <v>395</v>
      </c>
      <c r="C25" s="1259" t="s">
        <v>1585</v>
      </c>
      <c r="D25" s="1253"/>
      <c r="E25" s="1253"/>
      <c r="F25" s="1253"/>
      <c r="G25" s="1253"/>
      <c r="H25" s="1253"/>
      <c r="I25" s="1253"/>
      <c r="J25" s="1253">
        <v>40</v>
      </c>
      <c r="K25" s="1253"/>
      <c r="L25" s="1253"/>
      <c r="M25" s="1253"/>
      <c r="N25" s="1253"/>
      <c r="O25" s="1253"/>
      <c r="P25" s="1253"/>
      <c r="Q25" s="1253"/>
      <c r="R25" s="1253"/>
      <c r="S25" s="1253"/>
      <c r="T25" s="464"/>
      <c r="U25" s="463"/>
      <c r="V25" s="463"/>
      <c r="W25" s="463"/>
      <c r="X25" s="463"/>
      <c r="Y25" s="463"/>
      <c r="Z25" s="463"/>
      <c r="AA25" s="463"/>
      <c r="AB25" s="463"/>
      <c r="AC25" s="463"/>
      <c r="AD25" s="463"/>
      <c r="AE25" s="463"/>
      <c r="AF25" s="463"/>
      <c r="AG25" s="463"/>
      <c r="AH25" s="463"/>
      <c r="AI25" s="463"/>
      <c r="AJ25" s="463"/>
      <c r="AK25" s="463"/>
      <c r="AL25" s="463"/>
      <c r="AM25" s="463"/>
      <c r="AN25" s="463"/>
      <c r="AO25" s="463"/>
    </row>
    <row r="26" spans="1:41" ht="19.95" customHeight="1" x14ac:dyDescent="0.25">
      <c r="A26" s="462"/>
      <c r="B26" s="1243">
        <v>3.3</v>
      </c>
      <c r="C26" s="1261" t="s">
        <v>1641</v>
      </c>
      <c r="D26" s="1253"/>
      <c r="E26" s="1253"/>
      <c r="F26" s="1253"/>
      <c r="G26" s="1253"/>
      <c r="H26" s="1253"/>
      <c r="I26" s="1253"/>
      <c r="J26" s="1253">
        <f>(J25/100)*J23</f>
        <v>0</v>
      </c>
      <c r="K26" s="1253"/>
      <c r="L26" s="1253"/>
      <c r="M26" s="1253"/>
      <c r="N26" s="1253"/>
      <c r="O26" s="1253"/>
      <c r="P26" s="1253"/>
      <c r="Q26" s="1253"/>
      <c r="R26" s="1253"/>
      <c r="S26" s="1256">
        <f>ROUND(SUM(D26:R26),3)</f>
        <v>0</v>
      </c>
      <c r="T26" s="464"/>
      <c r="U26" s="463"/>
      <c r="V26" s="463"/>
      <c r="W26" s="463"/>
      <c r="X26" s="463"/>
      <c r="Y26" s="463"/>
      <c r="Z26" s="463"/>
      <c r="AA26" s="463"/>
      <c r="AB26" s="463"/>
      <c r="AC26" s="463"/>
      <c r="AD26" s="463"/>
      <c r="AE26" s="463"/>
      <c r="AF26" s="463"/>
      <c r="AG26" s="463"/>
      <c r="AH26" s="463"/>
      <c r="AI26" s="463"/>
      <c r="AJ26" s="463"/>
      <c r="AK26" s="463"/>
      <c r="AL26" s="463"/>
      <c r="AM26" s="463"/>
      <c r="AN26" s="463"/>
      <c r="AO26" s="463"/>
    </row>
    <row r="27" spans="1:41" ht="19.95" customHeight="1" x14ac:dyDescent="0.25">
      <c r="A27" s="462"/>
      <c r="B27" s="1243">
        <v>4.0999999999999996</v>
      </c>
      <c r="C27" s="1259" t="s">
        <v>2015</v>
      </c>
      <c r="D27" s="1253"/>
      <c r="E27" s="1253"/>
      <c r="F27" s="1253"/>
      <c r="G27" s="1253"/>
      <c r="H27" s="1253"/>
      <c r="I27" s="1253"/>
      <c r="J27" s="1253"/>
      <c r="K27" s="1253"/>
      <c r="L27" s="1253"/>
      <c r="M27" s="1253"/>
      <c r="N27" s="1253"/>
      <c r="O27" s="1253"/>
      <c r="P27" s="1253"/>
      <c r="Q27" s="1253"/>
      <c r="R27" s="1268">
        <f>IF(ABS(R20)&lt;ABS(J24),ABS(R20),ABS(J24))</f>
        <v>0</v>
      </c>
      <c r="S27" s="1253"/>
      <c r="T27" s="464"/>
      <c r="U27" s="463"/>
      <c r="V27" s="463"/>
      <c r="W27" s="463"/>
      <c r="X27" s="463"/>
      <c r="Y27" s="463"/>
      <c r="Z27" s="463"/>
      <c r="AA27" s="463"/>
      <c r="AB27" s="463"/>
      <c r="AC27" s="463"/>
      <c r="AD27" s="463"/>
      <c r="AE27" s="463"/>
      <c r="AF27" s="463"/>
      <c r="AG27" s="463"/>
      <c r="AH27" s="463"/>
      <c r="AI27" s="463"/>
      <c r="AJ27" s="463"/>
      <c r="AK27" s="463"/>
      <c r="AL27" s="463"/>
      <c r="AM27" s="463"/>
      <c r="AN27" s="463"/>
      <c r="AO27" s="463"/>
    </row>
    <row r="28" spans="1:41" ht="19.95" customHeight="1" x14ac:dyDescent="0.25">
      <c r="A28" s="462"/>
      <c r="B28" s="1243">
        <v>4.2</v>
      </c>
      <c r="C28" s="1260" t="s">
        <v>2017</v>
      </c>
      <c r="D28" s="1253"/>
      <c r="E28" s="1253"/>
      <c r="F28" s="1253"/>
      <c r="G28" s="1253"/>
      <c r="H28" s="1253"/>
      <c r="I28" s="1253"/>
      <c r="J28" s="1253"/>
      <c r="K28" s="1253"/>
      <c r="L28" s="1253"/>
      <c r="M28" s="1253"/>
      <c r="N28" s="1253"/>
      <c r="O28" s="1253"/>
      <c r="P28" s="1253"/>
      <c r="Q28" s="1253"/>
      <c r="R28" s="1253">
        <f>IF(ABS(R20)&gt;ABS(J24),(R20)+(J24),(J24)+(R20))</f>
        <v>0</v>
      </c>
      <c r="S28" s="1253"/>
      <c r="T28" s="464"/>
      <c r="U28" s="463"/>
      <c r="V28" s="463"/>
      <c r="W28" s="463"/>
      <c r="X28" s="463"/>
      <c r="Y28" s="463"/>
      <c r="Z28" s="463"/>
      <c r="AA28" s="463"/>
      <c r="AB28" s="463"/>
      <c r="AC28" s="463"/>
      <c r="AD28" s="463"/>
      <c r="AE28" s="463"/>
      <c r="AF28" s="463"/>
      <c r="AG28" s="463"/>
      <c r="AH28" s="463"/>
      <c r="AI28" s="463"/>
      <c r="AJ28" s="463"/>
      <c r="AK28" s="463"/>
      <c r="AL28" s="463"/>
      <c r="AM28" s="463"/>
      <c r="AN28" s="463"/>
      <c r="AO28" s="463"/>
    </row>
    <row r="29" spans="1:41" ht="19.95" customHeight="1" x14ac:dyDescent="0.25">
      <c r="A29" s="462"/>
      <c r="B29" s="1243" t="s">
        <v>1642</v>
      </c>
      <c r="C29" s="1259" t="s">
        <v>1585</v>
      </c>
      <c r="D29" s="1253"/>
      <c r="E29" s="1253"/>
      <c r="F29" s="1253"/>
      <c r="G29" s="1253"/>
      <c r="H29" s="1253"/>
      <c r="I29" s="1253"/>
      <c r="J29" s="1253"/>
      <c r="K29" s="1253"/>
      <c r="L29" s="1253"/>
      <c r="M29" s="1253"/>
      <c r="N29" s="1253"/>
      <c r="O29" s="1253"/>
      <c r="P29" s="1253"/>
      <c r="Q29" s="1253"/>
      <c r="R29" s="1253">
        <v>50</v>
      </c>
      <c r="S29" s="1253"/>
      <c r="T29" s="464"/>
      <c r="U29" s="463"/>
      <c r="V29" s="463"/>
      <c r="W29" s="463"/>
      <c r="X29" s="463"/>
      <c r="Y29" s="463"/>
      <c r="Z29" s="463"/>
      <c r="AA29" s="463"/>
      <c r="AB29" s="463"/>
      <c r="AC29" s="463"/>
      <c r="AD29" s="463"/>
      <c r="AE29" s="463"/>
      <c r="AF29" s="463"/>
      <c r="AG29" s="463"/>
      <c r="AH29" s="463"/>
      <c r="AI29" s="463"/>
      <c r="AJ29" s="463"/>
      <c r="AK29" s="463"/>
      <c r="AL29" s="463"/>
      <c r="AM29" s="463"/>
      <c r="AN29" s="463"/>
      <c r="AO29" s="463"/>
    </row>
    <row r="30" spans="1:41" ht="19.95" customHeight="1" x14ac:dyDescent="0.25">
      <c r="A30" s="462"/>
      <c r="B30" s="1243">
        <v>4.3</v>
      </c>
      <c r="C30" s="1262" t="s">
        <v>1643</v>
      </c>
      <c r="D30" s="1253"/>
      <c r="E30" s="1253"/>
      <c r="F30" s="1253"/>
      <c r="G30" s="1253"/>
      <c r="H30" s="1253"/>
      <c r="I30" s="1253"/>
      <c r="J30" s="1253"/>
      <c r="K30" s="1253"/>
      <c r="L30" s="1253"/>
      <c r="M30" s="1253"/>
      <c r="N30" s="1253"/>
      <c r="O30" s="1253"/>
      <c r="P30" s="1253"/>
      <c r="Q30" s="1253"/>
      <c r="R30" s="1253">
        <f>(R29/100)*R27</f>
        <v>0</v>
      </c>
      <c r="S30" s="1256">
        <f>ROUND(R30,3)</f>
        <v>0</v>
      </c>
      <c r="T30" s="464"/>
      <c r="U30" s="463"/>
      <c r="V30" s="463"/>
      <c r="W30" s="463"/>
      <c r="X30" s="463"/>
      <c r="Y30" s="463"/>
      <c r="Z30" s="463"/>
      <c r="AA30" s="463"/>
      <c r="AB30" s="463"/>
      <c r="AC30" s="463"/>
      <c r="AD30" s="463"/>
      <c r="AE30" s="463"/>
      <c r="AF30" s="463"/>
      <c r="AG30" s="463"/>
      <c r="AH30" s="463"/>
      <c r="AI30" s="463"/>
      <c r="AJ30" s="463"/>
      <c r="AK30" s="463"/>
      <c r="AL30" s="463"/>
      <c r="AM30" s="463"/>
      <c r="AN30" s="463"/>
      <c r="AO30" s="463"/>
    </row>
    <row r="31" spans="1:41" ht="19.95" customHeight="1" x14ac:dyDescent="0.25">
      <c r="A31" s="462"/>
      <c r="B31" s="1243">
        <v>5.0999999999999996</v>
      </c>
      <c r="C31" s="1263" t="s">
        <v>1644</v>
      </c>
      <c r="D31" s="1253"/>
      <c r="E31" s="1253"/>
      <c r="F31" s="1253"/>
      <c r="G31" s="1253"/>
      <c r="H31" s="1253"/>
      <c r="I31" s="1253"/>
      <c r="J31" s="1253"/>
      <c r="K31" s="1253"/>
      <c r="L31" s="1253"/>
      <c r="M31" s="1253"/>
      <c r="N31" s="1253"/>
      <c r="O31" s="1253"/>
      <c r="P31" s="1253"/>
      <c r="Q31" s="1253"/>
      <c r="R31" s="1253"/>
      <c r="S31" s="1256">
        <f>ROUND(R28,3)</f>
        <v>0</v>
      </c>
      <c r="T31" s="464"/>
      <c r="U31" s="463"/>
      <c r="V31" s="463"/>
      <c r="W31" s="463"/>
      <c r="X31" s="463"/>
      <c r="Y31" s="463"/>
      <c r="Z31" s="463"/>
      <c r="AA31" s="463"/>
      <c r="AB31" s="463"/>
      <c r="AC31" s="463"/>
      <c r="AD31" s="463"/>
      <c r="AE31" s="463"/>
      <c r="AF31" s="463"/>
      <c r="AG31" s="463"/>
      <c r="AH31" s="463"/>
      <c r="AI31" s="463"/>
      <c r="AJ31" s="463"/>
      <c r="AK31" s="463"/>
      <c r="AL31" s="463"/>
      <c r="AM31" s="463"/>
      <c r="AN31" s="463"/>
      <c r="AO31" s="463"/>
    </row>
    <row r="32" spans="1:41" ht="19.95" customHeight="1" x14ac:dyDescent="0.25">
      <c r="A32" s="462"/>
      <c r="B32" s="1243">
        <v>6</v>
      </c>
      <c r="C32" s="1262" t="s">
        <v>1645</v>
      </c>
      <c r="D32" s="1253"/>
      <c r="E32" s="1253"/>
      <c r="F32" s="1253"/>
      <c r="G32" s="1253"/>
      <c r="H32" s="1253"/>
      <c r="I32" s="1253"/>
      <c r="J32" s="1253"/>
      <c r="K32" s="1253"/>
      <c r="L32" s="1253"/>
      <c r="M32" s="1253"/>
      <c r="N32" s="1253"/>
      <c r="O32" s="1253"/>
      <c r="P32" s="1253"/>
      <c r="Q32" s="1253"/>
      <c r="R32" s="1253"/>
      <c r="S32" s="1256">
        <f>SUM(S18 + S22 + S26+S30 + S31)</f>
        <v>0</v>
      </c>
      <c r="T32" s="464"/>
      <c r="U32" s="463"/>
      <c r="V32" s="463"/>
      <c r="W32" s="463"/>
      <c r="X32" s="463"/>
      <c r="Y32" s="463"/>
      <c r="Z32" s="463"/>
      <c r="AA32" s="463"/>
      <c r="AB32" s="463"/>
      <c r="AC32" s="463"/>
      <c r="AD32" s="463"/>
      <c r="AE32" s="463"/>
      <c r="AF32" s="463"/>
      <c r="AG32" s="463"/>
      <c r="AH32" s="463"/>
      <c r="AI32" s="463"/>
      <c r="AJ32" s="463"/>
      <c r="AK32" s="463"/>
      <c r="AL32" s="463"/>
      <c r="AM32" s="463"/>
      <c r="AN32" s="463"/>
      <c r="AO32" s="463"/>
    </row>
    <row r="33" spans="1:41" ht="19.95" customHeight="1" x14ac:dyDescent="0.25">
      <c r="A33" s="462"/>
      <c r="B33" s="1244">
        <v>7</v>
      </c>
      <c r="C33" s="1262" t="s">
        <v>2009</v>
      </c>
      <c r="D33" s="1253"/>
      <c r="E33" s="1253"/>
      <c r="F33" s="1253"/>
      <c r="G33" s="1253"/>
      <c r="H33" s="1253"/>
      <c r="I33" s="1253"/>
      <c r="J33" s="1253"/>
      <c r="K33" s="1253"/>
      <c r="L33" s="1253"/>
      <c r="M33" s="1253"/>
      <c r="N33" s="1253"/>
      <c r="O33" s="1253"/>
      <c r="P33" s="1253"/>
      <c r="Q33" s="1253"/>
      <c r="R33" s="1253"/>
      <c r="S33" s="1256">
        <f>S32*12.5</f>
        <v>0</v>
      </c>
      <c r="T33" s="464"/>
      <c r="U33" s="463"/>
      <c r="V33" s="463"/>
      <c r="W33" s="463"/>
      <c r="X33" s="463"/>
      <c r="Y33" s="463"/>
      <c r="Z33" s="463"/>
      <c r="AA33" s="463"/>
      <c r="AB33" s="463"/>
      <c r="AC33" s="463"/>
      <c r="AD33" s="463"/>
      <c r="AE33" s="463"/>
      <c r="AF33" s="463"/>
      <c r="AG33" s="463"/>
      <c r="AH33" s="463"/>
      <c r="AI33" s="463"/>
      <c r="AJ33" s="463"/>
      <c r="AK33" s="463"/>
      <c r="AL33" s="463"/>
      <c r="AM33" s="463"/>
      <c r="AN33" s="463"/>
      <c r="AO33" s="463"/>
    </row>
    <row r="34" spans="1:41" ht="15" customHeight="1" x14ac:dyDescent="0.25">
      <c r="A34" s="462"/>
      <c r="D34" s="463"/>
      <c r="E34" s="463"/>
      <c r="F34" s="463"/>
      <c r="G34" s="463"/>
      <c r="H34" s="463"/>
      <c r="I34" s="463"/>
      <c r="J34" s="463"/>
      <c r="K34" s="463"/>
      <c r="L34" s="463"/>
      <c r="M34" s="463"/>
      <c r="N34" s="463"/>
      <c r="O34" s="463"/>
      <c r="P34" s="463"/>
      <c r="Q34" s="463"/>
      <c r="R34" s="463"/>
      <c r="S34" s="463"/>
      <c r="T34" s="464"/>
      <c r="U34" s="463"/>
      <c r="V34" s="463"/>
      <c r="W34" s="463"/>
      <c r="X34" s="463"/>
      <c r="Y34" s="463"/>
      <c r="Z34" s="463"/>
      <c r="AA34" s="463"/>
      <c r="AB34" s="463"/>
      <c r="AC34" s="463"/>
      <c r="AD34" s="463"/>
      <c r="AE34" s="463"/>
      <c r="AF34" s="463"/>
      <c r="AG34" s="463"/>
      <c r="AH34" s="463"/>
      <c r="AI34" s="463"/>
      <c r="AJ34" s="463"/>
      <c r="AK34" s="463"/>
      <c r="AL34" s="463"/>
      <c r="AM34" s="463"/>
      <c r="AN34" s="463"/>
      <c r="AO34" s="463"/>
    </row>
    <row r="35" spans="1:41" ht="15" customHeight="1" x14ac:dyDescent="0.25">
      <c r="A35" s="462"/>
      <c r="B35" s="1252" t="s">
        <v>2013</v>
      </c>
      <c r="C35" s="2887" t="s">
        <v>2014</v>
      </c>
      <c r="D35" s="2887"/>
      <c r="E35" s="2887"/>
      <c r="F35" s="2887"/>
      <c r="G35" s="2887"/>
      <c r="H35" s="2887"/>
      <c r="I35" s="2887"/>
      <c r="J35" s="2887"/>
      <c r="K35" s="463"/>
      <c r="L35" s="463"/>
      <c r="M35" s="463"/>
      <c r="N35" s="463"/>
      <c r="O35" s="463"/>
      <c r="P35" s="463"/>
      <c r="Q35" s="463"/>
      <c r="R35" s="463"/>
      <c r="S35" s="463"/>
      <c r="T35" s="464"/>
      <c r="U35" s="463"/>
      <c r="V35" s="463"/>
      <c r="W35" s="463"/>
      <c r="X35" s="463"/>
      <c r="Y35" s="463"/>
      <c r="Z35" s="463"/>
      <c r="AA35" s="463"/>
      <c r="AB35" s="463"/>
      <c r="AC35" s="463"/>
      <c r="AD35" s="463"/>
      <c r="AE35" s="463"/>
      <c r="AF35" s="463"/>
      <c r="AG35" s="463"/>
      <c r="AH35" s="463"/>
      <c r="AI35" s="463"/>
      <c r="AJ35" s="463"/>
      <c r="AK35" s="463"/>
      <c r="AL35" s="463"/>
      <c r="AM35" s="463"/>
      <c r="AN35" s="463"/>
      <c r="AO35" s="463"/>
    </row>
    <row r="36" spans="1:41" ht="15" customHeight="1" x14ac:dyDescent="0.25">
      <c r="A36" s="462"/>
      <c r="B36" s="463"/>
      <c r="C36" s="2887" t="s">
        <v>1646</v>
      </c>
      <c r="D36" s="2887"/>
      <c r="E36" s="2887"/>
      <c r="F36" s="2887"/>
      <c r="G36" s="2887"/>
      <c r="H36" s="2887"/>
      <c r="I36" s="2887"/>
      <c r="J36" s="2887"/>
      <c r="K36" s="463"/>
      <c r="L36" s="463"/>
      <c r="M36" s="463"/>
      <c r="N36" s="463"/>
      <c r="O36" s="463"/>
      <c r="P36" s="463"/>
      <c r="Q36" s="463"/>
      <c r="R36" s="463"/>
      <c r="S36" s="463"/>
      <c r="T36" s="464"/>
      <c r="U36" s="463"/>
      <c r="V36" s="463"/>
      <c r="W36" s="463"/>
      <c r="X36" s="463"/>
      <c r="Y36" s="463"/>
      <c r="Z36" s="463"/>
      <c r="AA36" s="463"/>
      <c r="AB36" s="463"/>
      <c r="AC36" s="463"/>
      <c r="AD36" s="463"/>
      <c r="AE36" s="463"/>
      <c r="AF36" s="463"/>
      <c r="AG36" s="463"/>
      <c r="AH36" s="463"/>
      <c r="AI36" s="463"/>
      <c r="AJ36" s="463"/>
      <c r="AK36" s="463"/>
      <c r="AL36" s="463"/>
      <c r="AM36" s="463"/>
      <c r="AN36" s="463"/>
      <c r="AO36" s="463"/>
    </row>
    <row r="37" spans="1:41" ht="15" customHeight="1" x14ac:dyDescent="0.25">
      <c r="A37" s="462"/>
      <c r="B37" s="463"/>
      <c r="C37" s="2887" t="s">
        <v>1647</v>
      </c>
      <c r="D37" s="2887"/>
      <c r="E37" s="2887"/>
      <c r="F37" s="2887"/>
      <c r="G37" s="2887"/>
      <c r="H37" s="2887"/>
      <c r="I37" s="2887"/>
      <c r="J37" s="2887"/>
      <c r="K37" s="463"/>
      <c r="L37" s="463"/>
      <c r="M37" s="463"/>
      <c r="N37" s="463"/>
      <c r="O37" s="463"/>
      <c r="P37" s="463"/>
      <c r="Q37" s="463"/>
      <c r="R37" s="463"/>
      <c r="S37" s="463"/>
      <c r="T37" s="464"/>
      <c r="U37" s="463"/>
      <c r="V37" s="463"/>
      <c r="W37" s="463"/>
      <c r="X37" s="463"/>
      <c r="Y37" s="463"/>
      <c r="Z37" s="463"/>
      <c r="AA37" s="463"/>
      <c r="AB37" s="463"/>
      <c r="AC37" s="463"/>
      <c r="AD37" s="463"/>
      <c r="AE37" s="463"/>
      <c r="AF37" s="463"/>
      <c r="AG37" s="463"/>
      <c r="AH37" s="463"/>
      <c r="AI37" s="463"/>
      <c r="AJ37" s="463"/>
      <c r="AK37" s="463"/>
      <c r="AL37" s="463"/>
      <c r="AM37" s="463"/>
      <c r="AN37" s="463"/>
      <c r="AO37" s="463"/>
    </row>
    <row r="38" spans="1:41" ht="15" customHeight="1" x14ac:dyDescent="0.25">
      <c r="A38" s="462"/>
      <c r="B38" s="463"/>
      <c r="C38" s="2887" t="s">
        <v>1648</v>
      </c>
      <c r="D38" s="2887"/>
      <c r="E38" s="2887"/>
      <c r="F38" s="2887"/>
      <c r="G38" s="2887"/>
      <c r="H38" s="2887"/>
      <c r="I38" s="2887"/>
      <c r="J38" s="2887"/>
      <c r="K38" s="463"/>
      <c r="L38" s="463"/>
      <c r="M38" s="463"/>
      <c r="N38" s="463"/>
      <c r="O38" s="463"/>
      <c r="P38" s="463"/>
      <c r="Q38" s="463"/>
      <c r="R38" s="463"/>
      <c r="S38" s="463"/>
      <c r="T38" s="464"/>
      <c r="U38" s="463"/>
      <c r="V38" s="463"/>
      <c r="W38" s="463"/>
      <c r="X38" s="463"/>
      <c r="Y38" s="463"/>
      <c r="Z38" s="463"/>
      <c r="AA38" s="463"/>
      <c r="AB38" s="463"/>
      <c r="AC38" s="463"/>
      <c r="AD38" s="463"/>
      <c r="AE38" s="463"/>
      <c r="AF38" s="463"/>
      <c r="AG38" s="463"/>
      <c r="AH38" s="463"/>
      <c r="AI38" s="463"/>
      <c r="AJ38" s="463"/>
      <c r="AK38" s="463"/>
      <c r="AL38" s="463"/>
      <c r="AM38" s="463"/>
      <c r="AN38" s="463"/>
      <c r="AO38" s="463"/>
    </row>
    <row r="39" spans="1:41" ht="15" customHeight="1" x14ac:dyDescent="0.25">
      <c r="A39" s="462"/>
      <c r="B39" s="463"/>
      <c r="C39" s="2885" t="s">
        <v>1649</v>
      </c>
      <c r="D39" s="2885"/>
      <c r="E39" s="2885"/>
      <c r="F39" s="2885"/>
      <c r="G39" s="2885"/>
      <c r="H39" s="2885"/>
      <c r="I39" s="2885"/>
      <c r="J39" s="2885"/>
      <c r="K39" s="463"/>
      <c r="L39" s="463"/>
      <c r="M39" s="463"/>
      <c r="N39" s="463"/>
      <c r="O39" s="463"/>
      <c r="P39" s="463"/>
      <c r="Q39" s="463"/>
      <c r="R39" s="463"/>
      <c r="S39" s="463"/>
      <c r="T39" s="464"/>
      <c r="U39" s="463"/>
      <c r="V39" s="463"/>
      <c r="W39" s="463"/>
      <c r="X39" s="463"/>
      <c r="Y39" s="463"/>
      <c r="Z39" s="463"/>
      <c r="AA39" s="463"/>
      <c r="AB39" s="463"/>
      <c r="AC39" s="463"/>
      <c r="AD39" s="463"/>
      <c r="AE39" s="463"/>
      <c r="AF39" s="463"/>
      <c r="AG39" s="463"/>
      <c r="AH39" s="463"/>
      <c r="AI39" s="463"/>
      <c r="AJ39" s="463"/>
      <c r="AK39" s="463"/>
      <c r="AL39" s="463"/>
      <c r="AM39" s="463"/>
      <c r="AN39" s="463"/>
      <c r="AO39" s="463"/>
    </row>
    <row r="40" spans="1:41" ht="15" customHeight="1" x14ac:dyDescent="0.25">
      <c r="A40" s="462"/>
      <c r="B40" s="463"/>
      <c r="C40" s="2885" t="s">
        <v>1650</v>
      </c>
      <c r="D40" s="2885"/>
      <c r="E40" s="2885"/>
      <c r="F40" s="2885"/>
      <c r="G40" s="2885"/>
      <c r="H40" s="2885"/>
      <c r="I40" s="2885"/>
      <c r="J40" s="2885"/>
      <c r="K40" s="463"/>
      <c r="L40" s="463"/>
      <c r="M40" s="463"/>
      <c r="N40" s="463"/>
      <c r="O40" s="463"/>
      <c r="P40" s="463"/>
      <c r="Q40" s="463"/>
      <c r="R40" s="463"/>
      <c r="S40" s="463"/>
      <c r="T40" s="464"/>
      <c r="U40" s="463"/>
      <c r="V40" s="463"/>
      <c r="W40" s="463"/>
      <c r="X40" s="463"/>
      <c r="Y40" s="463"/>
      <c r="Z40" s="463"/>
      <c r="AA40" s="463"/>
      <c r="AB40" s="463"/>
      <c r="AC40" s="463"/>
      <c r="AD40" s="463"/>
      <c r="AE40" s="463"/>
      <c r="AF40" s="463"/>
      <c r="AG40" s="463"/>
      <c r="AH40" s="463"/>
      <c r="AI40" s="463"/>
      <c r="AJ40" s="463"/>
      <c r="AK40" s="463"/>
      <c r="AL40" s="463"/>
      <c r="AM40" s="463"/>
      <c r="AN40" s="463"/>
      <c r="AO40" s="463"/>
    </row>
    <row r="41" spans="1:41" ht="15" customHeight="1" x14ac:dyDescent="0.25">
      <c r="A41" s="462"/>
      <c r="B41" s="463"/>
      <c r="C41" s="2885" t="s">
        <v>2019</v>
      </c>
      <c r="D41" s="2885"/>
      <c r="E41" s="2885"/>
      <c r="F41" s="2885"/>
      <c r="G41" s="2885"/>
      <c r="H41" s="2885"/>
      <c r="I41" s="2885"/>
      <c r="J41" s="2885"/>
      <c r="K41" s="463"/>
      <c r="L41" s="463"/>
      <c r="M41" s="463"/>
      <c r="N41" s="463"/>
      <c r="O41" s="463"/>
      <c r="P41" s="463"/>
      <c r="Q41" s="463"/>
      <c r="R41" s="463"/>
      <c r="S41" s="463"/>
      <c r="T41" s="464"/>
      <c r="U41" s="463"/>
      <c r="V41" s="463"/>
      <c r="W41" s="463"/>
      <c r="X41" s="463"/>
      <c r="Y41" s="463"/>
      <c r="Z41" s="463"/>
      <c r="AA41" s="463"/>
      <c r="AB41" s="463"/>
      <c r="AC41" s="463"/>
      <c r="AD41" s="463"/>
      <c r="AE41" s="463"/>
      <c r="AF41" s="463"/>
      <c r="AG41" s="463"/>
      <c r="AH41" s="463"/>
      <c r="AI41" s="463"/>
      <c r="AJ41" s="463"/>
      <c r="AK41" s="463"/>
      <c r="AL41" s="463"/>
      <c r="AM41" s="463"/>
      <c r="AN41" s="463"/>
      <c r="AO41" s="463"/>
    </row>
    <row r="42" spans="1:41" ht="15" customHeight="1" x14ac:dyDescent="0.25">
      <c r="A42" s="462"/>
      <c r="B42" s="463"/>
      <c r="C42" s="2885" t="s">
        <v>1651</v>
      </c>
      <c r="D42" s="2885"/>
      <c r="E42" s="2885"/>
      <c r="F42" s="2885"/>
      <c r="G42" s="2885"/>
      <c r="H42" s="2885"/>
      <c r="I42" s="2885"/>
      <c r="J42" s="2885"/>
      <c r="K42" s="463"/>
      <c r="L42" s="463"/>
      <c r="M42" s="463"/>
      <c r="N42" s="463"/>
      <c r="O42" s="463"/>
      <c r="P42" s="463"/>
      <c r="Q42" s="463"/>
      <c r="R42" s="463"/>
      <c r="S42" s="463"/>
      <c r="T42" s="464"/>
      <c r="U42" s="463"/>
      <c r="V42" s="463"/>
      <c r="W42" s="463"/>
      <c r="X42" s="463"/>
      <c r="Y42" s="463"/>
      <c r="Z42" s="463"/>
      <c r="AA42" s="463"/>
      <c r="AB42" s="463"/>
      <c r="AC42" s="463"/>
      <c r="AD42" s="463"/>
      <c r="AE42" s="463"/>
      <c r="AF42" s="463"/>
      <c r="AG42" s="463"/>
      <c r="AH42" s="463"/>
      <c r="AI42" s="463"/>
      <c r="AJ42" s="463"/>
      <c r="AK42" s="463"/>
      <c r="AL42" s="463"/>
      <c r="AM42" s="463"/>
      <c r="AN42" s="463"/>
      <c r="AO42" s="463"/>
    </row>
    <row r="43" spans="1:41" ht="15" customHeight="1" x14ac:dyDescent="0.25">
      <c r="A43" s="462"/>
      <c r="B43" s="463"/>
      <c r="C43" s="2885" t="s">
        <v>1652</v>
      </c>
      <c r="D43" s="2885"/>
      <c r="E43" s="2885"/>
      <c r="F43" s="2885"/>
      <c r="G43" s="2885"/>
      <c r="H43" s="2885"/>
      <c r="I43" s="2885"/>
      <c r="J43" s="2885"/>
      <c r="K43" s="463"/>
      <c r="L43" s="463"/>
      <c r="M43" s="463"/>
      <c r="N43" s="463"/>
      <c r="O43" s="463"/>
      <c r="P43" s="463"/>
      <c r="Q43" s="463"/>
      <c r="R43" s="463"/>
      <c r="S43" s="463"/>
      <c r="T43" s="464"/>
      <c r="U43" s="463"/>
      <c r="V43" s="463"/>
      <c r="W43" s="463"/>
      <c r="X43" s="463"/>
      <c r="Y43" s="463"/>
      <c r="Z43" s="463"/>
      <c r="AA43" s="463"/>
      <c r="AB43" s="463"/>
      <c r="AC43" s="463"/>
      <c r="AD43" s="463"/>
      <c r="AE43" s="463"/>
      <c r="AF43" s="463"/>
      <c r="AG43" s="463"/>
      <c r="AH43" s="463"/>
      <c r="AI43" s="463"/>
      <c r="AJ43" s="463"/>
      <c r="AK43" s="463"/>
      <c r="AL43" s="463"/>
      <c r="AM43" s="463"/>
      <c r="AN43" s="463"/>
      <c r="AO43" s="463"/>
    </row>
    <row r="44" spans="1:41" ht="15" customHeight="1" x14ac:dyDescent="0.25">
      <c r="A44" s="462"/>
      <c r="B44" s="463"/>
      <c r="C44" s="2885" t="s">
        <v>2020</v>
      </c>
      <c r="D44" s="2885"/>
      <c r="E44" s="2885"/>
      <c r="F44" s="2885"/>
      <c r="G44" s="2885"/>
      <c r="H44" s="2885"/>
      <c r="I44" s="2885"/>
      <c r="J44" s="2885"/>
      <c r="K44" s="463"/>
      <c r="L44" s="463"/>
      <c r="M44" s="463"/>
      <c r="N44" s="463"/>
      <c r="O44" s="463"/>
      <c r="P44" s="463"/>
      <c r="Q44" s="463"/>
      <c r="R44" s="463"/>
      <c r="S44" s="463"/>
      <c r="T44" s="464"/>
      <c r="U44" s="463"/>
      <c r="V44" s="463"/>
      <c r="W44" s="463"/>
      <c r="X44" s="463"/>
      <c r="Y44" s="463"/>
      <c r="Z44" s="463"/>
      <c r="AA44" s="463"/>
      <c r="AB44" s="463"/>
      <c r="AC44" s="463"/>
      <c r="AD44" s="463"/>
      <c r="AE44" s="463"/>
      <c r="AF44" s="463"/>
      <c r="AG44" s="463"/>
      <c r="AH44" s="463"/>
      <c r="AI44" s="463"/>
      <c r="AJ44" s="463"/>
      <c r="AK44" s="463"/>
      <c r="AL44" s="463"/>
      <c r="AM44" s="463"/>
      <c r="AN44" s="463"/>
      <c r="AO44" s="463"/>
    </row>
    <row r="45" spans="1:41" ht="15" customHeight="1" thickBot="1" x14ac:dyDescent="0.3">
      <c r="A45" s="467"/>
      <c r="B45" s="468"/>
      <c r="C45" s="468"/>
      <c r="D45" s="468"/>
      <c r="E45" s="468"/>
      <c r="F45" s="468"/>
      <c r="G45" s="468"/>
      <c r="H45" s="468"/>
      <c r="I45" s="468"/>
      <c r="J45" s="468"/>
      <c r="K45" s="468"/>
      <c r="L45" s="468"/>
      <c r="M45" s="468"/>
      <c r="N45" s="468"/>
      <c r="O45" s="468"/>
      <c r="P45" s="468"/>
      <c r="Q45" s="468"/>
      <c r="R45" s="468"/>
      <c r="S45" s="468"/>
      <c r="T45" s="469"/>
      <c r="U45" s="463"/>
      <c r="V45" s="463"/>
      <c r="W45" s="463"/>
      <c r="X45" s="463"/>
      <c r="Y45" s="463"/>
      <c r="Z45" s="463"/>
      <c r="AA45" s="463"/>
      <c r="AB45" s="463"/>
      <c r="AC45" s="463"/>
      <c r="AD45" s="463"/>
      <c r="AE45" s="463"/>
      <c r="AF45" s="463"/>
      <c r="AG45" s="463"/>
      <c r="AH45" s="463"/>
      <c r="AI45" s="463"/>
      <c r="AJ45" s="463"/>
      <c r="AK45" s="463"/>
      <c r="AL45" s="463"/>
      <c r="AM45" s="463"/>
      <c r="AN45" s="463"/>
      <c r="AO45" s="463"/>
    </row>
    <row r="46" spans="1:41" ht="15" customHeight="1" x14ac:dyDescent="0.25">
      <c r="A46" s="463"/>
      <c r="B46" s="463"/>
      <c r="C46" s="463"/>
      <c r="D46" s="463"/>
      <c r="E46" s="463"/>
      <c r="F46" s="463"/>
      <c r="G46" s="463"/>
      <c r="H46" s="463"/>
      <c r="I46" s="463"/>
      <c r="J46" s="463"/>
      <c r="K46" s="463"/>
      <c r="L46" s="463"/>
      <c r="M46" s="463"/>
      <c r="N46" s="463"/>
      <c r="O46" s="463"/>
      <c r="P46" s="463"/>
      <c r="Q46" s="463"/>
      <c r="R46" s="463"/>
      <c r="S46" s="463"/>
      <c r="T46" s="463"/>
      <c r="U46" s="463"/>
      <c r="V46" s="463"/>
      <c r="W46" s="463"/>
      <c r="X46" s="463"/>
      <c r="Y46" s="463"/>
      <c r="Z46" s="463"/>
      <c r="AA46" s="463"/>
      <c r="AB46" s="463"/>
      <c r="AC46" s="463"/>
      <c r="AD46" s="463"/>
      <c r="AE46" s="463"/>
      <c r="AF46" s="463"/>
      <c r="AG46" s="463"/>
      <c r="AH46" s="463"/>
      <c r="AI46" s="463"/>
      <c r="AJ46" s="463"/>
      <c r="AK46" s="463"/>
      <c r="AL46" s="463"/>
      <c r="AM46" s="463"/>
      <c r="AN46" s="463"/>
      <c r="AO46" s="463"/>
    </row>
    <row r="47" spans="1:41" ht="15" customHeight="1" x14ac:dyDescent="0.25">
      <c r="A47" s="463"/>
      <c r="B47" s="463"/>
      <c r="C47" s="463"/>
      <c r="D47" s="463"/>
      <c r="E47" s="463"/>
      <c r="F47" s="463"/>
      <c r="G47" s="463"/>
      <c r="H47" s="463"/>
      <c r="I47" s="463"/>
      <c r="J47" s="463"/>
      <c r="K47" s="463"/>
      <c r="L47" s="463"/>
      <c r="M47" s="463"/>
      <c r="N47" s="463"/>
      <c r="O47" s="463"/>
      <c r="P47" s="463"/>
      <c r="Q47" s="463"/>
      <c r="R47" s="463"/>
      <c r="S47" s="463"/>
      <c r="T47" s="463"/>
      <c r="U47" s="463"/>
      <c r="V47" s="463"/>
      <c r="W47" s="463"/>
      <c r="X47" s="463"/>
      <c r="Y47" s="463"/>
      <c r="Z47" s="463"/>
      <c r="AA47" s="463"/>
      <c r="AB47" s="463"/>
      <c r="AC47" s="463"/>
      <c r="AD47" s="463"/>
      <c r="AE47" s="463"/>
      <c r="AF47" s="463"/>
      <c r="AG47" s="463"/>
      <c r="AH47" s="463"/>
      <c r="AI47" s="463"/>
      <c r="AJ47" s="463"/>
      <c r="AK47" s="463"/>
      <c r="AL47" s="463"/>
      <c r="AM47" s="463"/>
      <c r="AN47" s="463"/>
      <c r="AO47" s="463"/>
    </row>
    <row r="48" spans="1:41" ht="15" customHeight="1" x14ac:dyDescent="0.25">
      <c r="A48" s="463"/>
      <c r="B48" s="463"/>
      <c r="C48" s="463"/>
      <c r="D48" s="463"/>
      <c r="E48" s="463"/>
      <c r="F48" s="463"/>
      <c r="G48" s="463"/>
      <c r="H48" s="463"/>
      <c r="I48" s="463"/>
      <c r="J48" s="463"/>
      <c r="K48" s="463"/>
      <c r="L48" s="463"/>
      <c r="M48" s="463"/>
      <c r="N48" s="463"/>
      <c r="O48" s="463"/>
      <c r="P48" s="463"/>
      <c r="Q48" s="463"/>
      <c r="R48" s="463"/>
      <c r="S48" s="463"/>
      <c r="T48" s="463"/>
      <c r="U48" s="463"/>
      <c r="V48" s="463"/>
      <c r="W48" s="463"/>
      <c r="X48" s="463"/>
      <c r="Y48" s="463"/>
      <c r="Z48" s="463"/>
      <c r="AA48" s="463"/>
      <c r="AB48" s="463"/>
      <c r="AC48" s="463"/>
      <c r="AD48" s="463"/>
      <c r="AE48" s="463"/>
      <c r="AF48" s="463"/>
      <c r="AG48" s="463"/>
      <c r="AH48" s="463"/>
      <c r="AI48" s="463"/>
      <c r="AJ48" s="463"/>
      <c r="AK48" s="463"/>
      <c r="AL48" s="463"/>
      <c r="AM48" s="463"/>
      <c r="AN48" s="463"/>
      <c r="AO48" s="463"/>
    </row>
    <row r="49" spans="1:41" ht="15" customHeight="1" x14ac:dyDescent="0.25">
      <c r="A49" s="463"/>
      <c r="B49" s="463"/>
      <c r="C49" s="463"/>
      <c r="D49" s="463"/>
      <c r="E49" s="463"/>
      <c r="F49" s="463"/>
      <c r="G49" s="463"/>
      <c r="H49" s="463"/>
      <c r="I49" s="463"/>
      <c r="J49" s="463"/>
      <c r="K49" s="463"/>
      <c r="L49" s="463"/>
      <c r="M49" s="463"/>
      <c r="N49" s="463"/>
      <c r="O49" s="463"/>
      <c r="P49" s="463"/>
      <c r="Q49" s="463"/>
      <c r="R49" s="463"/>
      <c r="S49" s="463"/>
      <c r="T49" s="463"/>
      <c r="U49" s="463"/>
      <c r="V49" s="463"/>
      <c r="W49" s="463"/>
      <c r="X49" s="463"/>
      <c r="Y49" s="463"/>
      <c r="Z49" s="463"/>
      <c r="AA49" s="463"/>
      <c r="AB49" s="463"/>
      <c r="AC49" s="463"/>
      <c r="AD49" s="463"/>
      <c r="AE49" s="463"/>
      <c r="AF49" s="463"/>
      <c r="AG49" s="463"/>
      <c r="AH49" s="463"/>
      <c r="AI49" s="463"/>
      <c r="AJ49" s="463"/>
      <c r="AK49" s="463"/>
      <c r="AL49" s="463"/>
      <c r="AM49" s="463"/>
      <c r="AN49" s="463"/>
      <c r="AO49" s="463"/>
    </row>
    <row r="50" spans="1:41" ht="15" customHeight="1" x14ac:dyDescent="0.25">
      <c r="A50" s="463"/>
      <c r="B50" s="463"/>
      <c r="C50" s="463"/>
      <c r="D50" s="463"/>
      <c r="E50" s="463"/>
      <c r="F50" s="463"/>
      <c r="G50" s="463"/>
      <c r="H50" s="463"/>
      <c r="I50" s="463"/>
      <c r="J50" s="463"/>
      <c r="K50" s="463"/>
      <c r="L50" s="463"/>
      <c r="M50" s="463"/>
      <c r="N50" s="463"/>
      <c r="O50" s="463"/>
      <c r="P50" s="463"/>
      <c r="Q50" s="463"/>
      <c r="R50" s="463"/>
      <c r="S50" s="463"/>
      <c r="T50" s="463"/>
      <c r="U50" s="463"/>
      <c r="V50" s="463"/>
      <c r="W50" s="463"/>
      <c r="X50" s="463"/>
      <c r="Y50" s="463"/>
      <c r="Z50" s="463"/>
      <c r="AA50" s="463"/>
      <c r="AB50" s="463"/>
      <c r="AC50" s="463"/>
      <c r="AD50" s="463"/>
      <c r="AE50" s="463"/>
      <c r="AF50" s="463"/>
      <c r="AG50" s="463"/>
      <c r="AH50" s="463"/>
      <c r="AI50" s="463"/>
      <c r="AJ50" s="463"/>
      <c r="AK50" s="463"/>
      <c r="AL50" s="463"/>
      <c r="AM50" s="463"/>
      <c r="AN50" s="463"/>
      <c r="AO50" s="463"/>
    </row>
    <row r="51" spans="1:41" ht="15" customHeight="1" x14ac:dyDescent="0.25">
      <c r="A51" s="463"/>
      <c r="B51" s="463"/>
      <c r="C51" s="463"/>
      <c r="D51" s="463"/>
      <c r="E51" s="463"/>
      <c r="F51" s="463"/>
      <c r="G51" s="463"/>
      <c r="H51" s="463"/>
      <c r="I51" s="463"/>
      <c r="J51" s="463"/>
      <c r="K51" s="463"/>
      <c r="L51" s="463"/>
      <c r="M51" s="463"/>
      <c r="N51" s="463"/>
      <c r="O51" s="463"/>
      <c r="P51" s="463"/>
      <c r="Q51" s="463"/>
      <c r="R51" s="463"/>
      <c r="S51" s="463"/>
      <c r="T51" s="463"/>
      <c r="U51" s="463"/>
      <c r="V51" s="463"/>
      <c r="W51" s="463"/>
      <c r="X51" s="463"/>
      <c r="Y51" s="463"/>
      <c r="Z51" s="463"/>
      <c r="AA51" s="463"/>
      <c r="AB51" s="463"/>
      <c r="AC51" s="463"/>
      <c r="AD51" s="463"/>
      <c r="AE51" s="463"/>
      <c r="AF51" s="463"/>
      <c r="AG51" s="463"/>
      <c r="AH51" s="463"/>
      <c r="AI51" s="463"/>
      <c r="AJ51" s="463"/>
      <c r="AK51" s="463"/>
      <c r="AL51" s="463"/>
      <c r="AM51" s="463"/>
      <c r="AN51" s="463"/>
      <c r="AO51" s="463"/>
    </row>
    <row r="52" spans="1:41" ht="15" customHeight="1" x14ac:dyDescent="0.25">
      <c r="A52" s="463"/>
      <c r="B52" s="463"/>
      <c r="C52" s="463"/>
      <c r="D52" s="463"/>
      <c r="E52" s="463"/>
      <c r="F52" s="463"/>
      <c r="G52" s="463"/>
      <c r="H52" s="463"/>
      <c r="I52" s="463"/>
      <c r="J52" s="463"/>
      <c r="K52" s="463"/>
      <c r="L52" s="463"/>
      <c r="M52" s="463"/>
      <c r="N52" s="463"/>
      <c r="O52" s="463"/>
      <c r="P52" s="463"/>
      <c r="Q52" s="463"/>
      <c r="R52" s="463"/>
      <c r="S52" s="463"/>
      <c r="T52" s="463"/>
      <c r="U52" s="463"/>
      <c r="V52" s="463"/>
      <c r="W52" s="463"/>
      <c r="X52" s="463"/>
      <c r="Y52" s="463"/>
      <c r="Z52" s="463"/>
      <c r="AA52" s="463"/>
      <c r="AB52" s="463"/>
      <c r="AC52" s="463"/>
      <c r="AD52" s="463"/>
      <c r="AE52" s="463"/>
      <c r="AF52" s="463"/>
      <c r="AG52" s="463"/>
      <c r="AH52" s="463"/>
      <c r="AI52" s="463"/>
      <c r="AJ52" s="463"/>
      <c r="AK52" s="463"/>
      <c r="AL52" s="463"/>
      <c r="AM52" s="463"/>
      <c r="AN52" s="463"/>
      <c r="AO52" s="463"/>
    </row>
    <row r="53" spans="1:41" ht="15" customHeight="1" x14ac:dyDescent="0.25">
      <c r="A53" s="463"/>
      <c r="B53" s="463"/>
      <c r="C53" s="463"/>
      <c r="D53" s="463"/>
      <c r="E53" s="463"/>
      <c r="F53" s="463"/>
      <c r="G53" s="463"/>
      <c r="H53" s="463"/>
      <c r="I53" s="463"/>
      <c r="J53" s="463"/>
      <c r="K53" s="463"/>
      <c r="L53" s="463"/>
      <c r="M53" s="463"/>
      <c r="N53" s="463"/>
      <c r="O53" s="463"/>
      <c r="P53" s="463"/>
      <c r="Q53" s="463"/>
      <c r="R53" s="463"/>
      <c r="S53" s="463"/>
      <c r="T53" s="463"/>
      <c r="U53" s="463"/>
      <c r="V53" s="463"/>
      <c r="W53" s="463"/>
      <c r="X53" s="463"/>
      <c r="Y53" s="463"/>
      <c r="Z53" s="463"/>
      <c r="AA53" s="463"/>
      <c r="AB53" s="463"/>
      <c r="AC53" s="463"/>
      <c r="AD53" s="463"/>
      <c r="AE53" s="463"/>
      <c r="AF53" s="463"/>
      <c r="AG53" s="463"/>
      <c r="AH53" s="463"/>
      <c r="AI53" s="463"/>
      <c r="AJ53" s="463"/>
      <c r="AK53" s="463"/>
      <c r="AL53" s="463"/>
      <c r="AM53" s="463"/>
      <c r="AN53" s="463"/>
      <c r="AO53" s="463"/>
    </row>
    <row r="54" spans="1:41" ht="15" customHeight="1" x14ac:dyDescent="0.25">
      <c r="A54" s="463"/>
      <c r="B54" s="463"/>
      <c r="C54" s="463"/>
      <c r="D54" s="463"/>
      <c r="E54" s="463"/>
      <c r="F54" s="463"/>
      <c r="G54" s="463"/>
      <c r="H54" s="463"/>
      <c r="I54" s="463"/>
      <c r="J54" s="463"/>
      <c r="K54" s="463"/>
      <c r="L54" s="463"/>
      <c r="M54" s="463"/>
      <c r="N54" s="463"/>
      <c r="O54" s="463"/>
      <c r="P54" s="463"/>
      <c r="Q54" s="463"/>
      <c r="R54" s="463"/>
      <c r="S54" s="463"/>
      <c r="T54" s="463"/>
      <c r="U54" s="463"/>
      <c r="V54" s="463"/>
      <c r="W54" s="463"/>
      <c r="X54" s="463"/>
      <c r="Y54" s="463"/>
      <c r="Z54" s="463"/>
      <c r="AA54" s="463"/>
      <c r="AB54" s="463"/>
      <c r="AC54" s="463"/>
      <c r="AD54" s="463"/>
      <c r="AE54" s="463"/>
      <c r="AF54" s="463"/>
      <c r="AG54" s="463"/>
      <c r="AH54" s="463"/>
      <c r="AI54" s="463"/>
      <c r="AJ54" s="463"/>
      <c r="AK54" s="463"/>
      <c r="AL54" s="463"/>
      <c r="AM54" s="463"/>
      <c r="AN54" s="463"/>
      <c r="AO54" s="463"/>
    </row>
    <row r="55" spans="1:41" ht="15" customHeight="1" x14ac:dyDescent="0.25">
      <c r="A55" s="463"/>
      <c r="B55" s="463"/>
      <c r="C55" s="463"/>
      <c r="D55" s="463"/>
      <c r="E55" s="463"/>
      <c r="F55" s="463"/>
      <c r="G55" s="463"/>
      <c r="H55" s="463"/>
      <c r="I55" s="463"/>
      <c r="J55" s="463"/>
      <c r="K55" s="463"/>
      <c r="L55" s="463"/>
      <c r="M55" s="463"/>
      <c r="N55" s="463"/>
      <c r="O55" s="463"/>
      <c r="P55" s="463"/>
      <c r="Q55" s="463"/>
      <c r="R55" s="463"/>
      <c r="S55" s="463"/>
      <c r="T55" s="463"/>
      <c r="U55" s="463"/>
      <c r="V55" s="463"/>
      <c r="W55" s="463"/>
      <c r="X55" s="463"/>
      <c r="Y55" s="463"/>
      <c r="Z55" s="463"/>
      <c r="AA55" s="463"/>
      <c r="AB55" s="463"/>
      <c r="AC55" s="463"/>
      <c r="AD55" s="463"/>
      <c r="AE55" s="463"/>
      <c r="AF55" s="463"/>
      <c r="AG55" s="463"/>
      <c r="AH55" s="463"/>
      <c r="AI55" s="463"/>
      <c r="AJ55" s="463"/>
      <c r="AK55" s="463"/>
      <c r="AL55" s="463"/>
      <c r="AM55" s="463"/>
      <c r="AN55" s="463"/>
      <c r="AO55" s="463"/>
    </row>
    <row r="56" spans="1:41" ht="15" customHeight="1" x14ac:dyDescent="0.25">
      <c r="A56" s="463"/>
      <c r="B56" s="463"/>
      <c r="C56" s="463"/>
      <c r="D56" s="463"/>
      <c r="E56" s="463"/>
      <c r="F56" s="463"/>
      <c r="G56" s="463"/>
      <c r="H56" s="463"/>
      <c r="I56" s="463"/>
      <c r="J56" s="463"/>
      <c r="K56" s="463"/>
      <c r="L56" s="463"/>
      <c r="M56" s="463"/>
      <c r="N56" s="463"/>
      <c r="O56" s="463"/>
      <c r="P56" s="463"/>
      <c r="Q56" s="463"/>
      <c r="R56" s="463"/>
      <c r="S56" s="463"/>
      <c r="T56" s="463"/>
      <c r="U56" s="463"/>
      <c r="V56" s="463"/>
      <c r="W56" s="463"/>
      <c r="X56" s="463"/>
      <c r="Y56" s="463"/>
      <c r="Z56" s="463"/>
      <c r="AA56" s="463"/>
      <c r="AB56" s="463"/>
      <c r="AC56" s="463"/>
      <c r="AD56" s="463"/>
      <c r="AE56" s="463"/>
      <c r="AF56" s="463"/>
      <c r="AG56" s="463"/>
      <c r="AH56" s="463"/>
      <c r="AI56" s="463"/>
      <c r="AJ56" s="463"/>
      <c r="AK56" s="463"/>
      <c r="AL56" s="463"/>
      <c r="AM56" s="463"/>
      <c r="AN56" s="463"/>
      <c r="AO56" s="463"/>
    </row>
    <row r="57" spans="1:41" ht="15" customHeight="1" x14ac:dyDescent="0.25">
      <c r="A57" s="463"/>
      <c r="B57" s="463"/>
      <c r="C57" s="463"/>
      <c r="D57" s="463"/>
      <c r="E57" s="463"/>
      <c r="F57" s="463"/>
      <c r="G57" s="463"/>
      <c r="H57" s="463"/>
      <c r="I57" s="463"/>
      <c r="J57" s="463"/>
      <c r="K57" s="463"/>
      <c r="L57" s="463"/>
      <c r="M57" s="463"/>
      <c r="N57" s="463"/>
      <c r="O57" s="463"/>
      <c r="P57" s="463"/>
      <c r="Q57" s="463"/>
      <c r="R57" s="463"/>
      <c r="S57" s="463"/>
      <c r="T57" s="463"/>
      <c r="U57" s="463"/>
      <c r="V57" s="463"/>
      <c r="W57" s="463"/>
      <c r="X57" s="463"/>
      <c r="Y57" s="463"/>
      <c r="Z57" s="463"/>
      <c r="AA57" s="463"/>
      <c r="AB57" s="463"/>
      <c r="AC57" s="463"/>
      <c r="AD57" s="463"/>
      <c r="AE57" s="463"/>
      <c r="AF57" s="463"/>
      <c r="AG57" s="463"/>
      <c r="AH57" s="463"/>
      <c r="AI57" s="463"/>
      <c r="AJ57" s="463"/>
      <c r="AK57" s="463"/>
      <c r="AL57" s="463"/>
      <c r="AM57" s="463"/>
      <c r="AN57" s="463"/>
      <c r="AO57" s="463"/>
    </row>
    <row r="58" spans="1:41" x14ac:dyDescent="0.25">
      <c r="A58" s="463"/>
      <c r="B58" s="463"/>
      <c r="C58" s="463"/>
      <c r="D58" s="463"/>
      <c r="E58" s="463"/>
      <c r="F58" s="463"/>
      <c r="G58" s="463"/>
      <c r="H58" s="463"/>
      <c r="I58" s="463"/>
      <c r="J58" s="463"/>
      <c r="K58" s="463"/>
      <c r="L58" s="463"/>
      <c r="M58" s="463"/>
      <c r="N58" s="463"/>
      <c r="O58" s="463"/>
      <c r="P58" s="463"/>
      <c r="Q58" s="463"/>
      <c r="R58" s="463"/>
      <c r="S58" s="463"/>
      <c r="T58" s="463"/>
      <c r="U58" s="463"/>
      <c r="V58" s="463"/>
      <c r="W58" s="463"/>
      <c r="X58" s="463"/>
      <c r="Y58" s="463"/>
      <c r="Z58" s="463"/>
      <c r="AA58" s="463"/>
      <c r="AB58" s="463"/>
      <c r="AC58" s="463"/>
      <c r="AD58" s="463"/>
      <c r="AE58" s="463"/>
      <c r="AF58" s="463"/>
      <c r="AG58" s="463"/>
      <c r="AH58" s="463"/>
      <c r="AI58" s="463"/>
      <c r="AJ58" s="463"/>
      <c r="AK58" s="463"/>
      <c r="AL58" s="463"/>
      <c r="AM58" s="463"/>
      <c r="AN58" s="463"/>
      <c r="AO58" s="463"/>
    </row>
    <row r="59" spans="1:41" x14ac:dyDescent="0.25">
      <c r="A59" s="463"/>
      <c r="B59" s="463"/>
      <c r="C59" s="463"/>
      <c r="D59" s="463"/>
      <c r="E59" s="463"/>
      <c r="F59" s="463"/>
      <c r="G59" s="463"/>
      <c r="H59" s="463"/>
      <c r="I59" s="463"/>
      <c r="J59" s="463"/>
      <c r="K59" s="463"/>
      <c r="L59" s="463"/>
      <c r="M59" s="463"/>
      <c r="N59" s="463"/>
      <c r="O59" s="463"/>
      <c r="P59" s="463"/>
      <c r="Q59" s="463"/>
      <c r="R59" s="463"/>
      <c r="S59" s="463"/>
      <c r="T59" s="463"/>
      <c r="U59" s="463"/>
      <c r="V59" s="463"/>
      <c r="W59" s="463"/>
      <c r="X59" s="463"/>
      <c r="Y59" s="463"/>
      <c r="Z59" s="463"/>
      <c r="AA59" s="463"/>
      <c r="AB59" s="463"/>
      <c r="AC59" s="463"/>
      <c r="AD59" s="463"/>
      <c r="AE59" s="463"/>
      <c r="AF59" s="463"/>
      <c r="AG59" s="463"/>
      <c r="AH59" s="463"/>
      <c r="AI59" s="463"/>
      <c r="AJ59" s="463"/>
      <c r="AK59" s="463"/>
      <c r="AL59" s="463"/>
      <c r="AM59" s="463"/>
      <c r="AN59" s="463"/>
      <c r="AO59" s="463"/>
    </row>
    <row r="60" spans="1:41" x14ac:dyDescent="0.25">
      <c r="A60" s="463"/>
      <c r="B60" s="463"/>
      <c r="C60" s="463"/>
      <c r="D60" s="463"/>
      <c r="E60" s="463"/>
      <c r="F60" s="463"/>
      <c r="G60" s="463"/>
      <c r="H60" s="463"/>
      <c r="I60" s="463"/>
      <c r="J60" s="463"/>
      <c r="K60" s="463"/>
      <c r="L60" s="463"/>
      <c r="M60" s="463"/>
      <c r="N60" s="463"/>
      <c r="O60" s="463"/>
      <c r="P60" s="463"/>
      <c r="Q60" s="463"/>
      <c r="R60" s="463"/>
      <c r="S60" s="463"/>
      <c r="T60" s="463"/>
      <c r="U60" s="463"/>
      <c r="V60" s="463"/>
      <c r="W60" s="463"/>
      <c r="X60" s="463"/>
      <c r="Y60" s="463"/>
      <c r="Z60" s="463"/>
      <c r="AA60" s="463"/>
      <c r="AB60" s="463"/>
      <c r="AC60" s="463"/>
      <c r="AD60" s="463"/>
      <c r="AE60" s="463"/>
      <c r="AF60" s="463"/>
      <c r="AG60" s="463"/>
      <c r="AH60" s="463"/>
      <c r="AI60" s="463"/>
      <c r="AJ60" s="463"/>
      <c r="AK60" s="463"/>
      <c r="AL60" s="463"/>
      <c r="AM60" s="463"/>
      <c r="AN60" s="463"/>
      <c r="AO60" s="463"/>
    </row>
    <row r="61" spans="1:41" x14ac:dyDescent="0.25">
      <c r="A61" s="463"/>
      <c r="B61" s="463"/>
      <c r="C61" s="463"/>
      <c r="D61" s="463"/>
      <c r="E61" s="463"/>
      <c r="F61" s="463"/>
      <c r="G61" s="463"/>
      <c r="H61" s="463"/>
      <c r="I61" s="463"/>
      <c r="J61" s="463"/>
      <c r="K61" s="463"/>
      <c r="L61" s="463"/>
      <c r="M61" s="463"/>
      <c r="N61" s="463"/>
      <c r="O61" s="463"/>
      <c r="P61" s="463"/>
      <c r="Q61" s="463"/>
      <c r="R61" s="463"/>
      <c r="S61" s="463"/>
      <c r="T61" s="463"/>
      <c r="U61" s="463"/>
      <c r="V61" s="463"/>
      <c r="W61" s="463"/>
      <c r="X61" s="463"/>
      <c r="Y61" s="463"/>
      <c r="Z61" s="463"/>
      <c r="AA61" s="463"/>
      <c r="AB61" s="463"/>
      <c r="AC61" s="463"/>
      <c r="AD61" s="463"/>
      <c r="AE61" s="463"/>
      <c r="AF61" s="463"/>
      <c r="AG61" s="463"/>
      <c r="AH61" s="463"/>
      <c r="AI61" s="463"/>
      <c r="AJ61" s="463"/>
      <c r="AK61" s="463"/>
      <c r="AL61" s="463"/>
      <c r="AM61" s="463"/>
      <c r="AN61" s="463"/>
      <c r="AO61" s="463"/>
    </row>
    <row r="62" spans="1:41" x14ac:dyDescent="0.25">
      <c r="A62" s="463"/>
      <c r="B62" s="463"/>
      <c r="C62" s="463"/>
      <c r="D62" s="463"/>
      <c r="E62" s="463"/>
      <c r="F62" s="463"/>
      <c r="G62" s="463"/>
      <c r="H62" s="463"/>
      <c r="I62" s="463"/>
      <c r="J62" s="463"/>
      <c r="K62" s="463"/>
      <c r="L62" s="463"/>
      <c r="M62" s="463"/>
      <c r="N62" s="463"/>
      <c r="O62" s="463"/>
      <c r="P62" s="463"/>
      <c r="Q62" s="463"/>
      <c r="R62" s="463"/>
      <c r="S62" s="463"/>
      <c r="T62" s="463"/>
      <c r="U62" s="463"/>
      <c r="V62" s="463"/>
      <c r="W62" s="463"/>
      <c r="X62" s="463"/>
      <c r="Y62" s="463"/>
      <c r="Z62" s="463"/>
      <c r="AA62" s="463"/>
      <c r="AB62" s="463"/>
      <c r="AC62" s="463"/>
      <c r="AD62" s="463"/>
      <c r="AE62" s="463"/>
      <c r="AF62" s="463"/>
      <c r="AG62" s="463"/>
      <c r="AH62" s="463"/>
      <c r="AI62" s="463"/>
      <c r="AJ62" s="463"/>
      <c r="AK62" s="463"/>
      <c r="AL62" s="463"/>
      <c r="AM62" s="463"/>
      <c r="AN62" s="463"/>
      <c r="AO62" s="463"/>
    </row>
    <row r="63" spans="1:41" x14ac:dyDescent="0.25">
      <c r="A63" s="463"/>
      <c r="B63" s="463"/>
      <c r="C63" s="463"/>
      <c r="D63" s="463"/>
      <c r="E63" s="463"/>
      <c r="F63" s="463"/>
      <c r="G63" s="463"/>
      <c r="H63" s="463"/>
      <c r="I63" s="463"/>
      <c r="J63" s="463"/>
      <c r="K63" s="463"/>
      <c r="L63" s="463"/>
      <c r="M63" s="463"/>
      <c r="N63" s="463"/>
      <c r="O63" s="463"/>
      <c r="P63" s="463"/>
      <c r="Q63" s="463"/>
      <c r="R63" s="463"/>
      <c r="S63" s="463"/>
      <c r="T63" s="463"/>
      <c r="U63" s="463"/>
      <c r="V63" s="463"/>
      <c r="W63" s="463"/>
      <c r="X63" s="463"/>
      <c r="Y63" s="463"/>
      <c r="Z63" s="463"/>
      <c r="AA63" s="463"/>
      <c r="AB63" s="463"/>
      <c r="AC63" s="463"/>
      <c r="AD63" s="463"/>
      <c r="AE63" s="463"/>
      <c r="AF63" s="463"/>
      <c r="AG63" s="463"/>
      <c r="AH63" s="463"/>
      <c r="AI63" s="463"/>
      <c r="AJ63" s="463"/>
      <c r="AK63" s="463"/>
      <c r="AL63" s="463"/>
      <c r="AM63" s="463"/>
      <c r="AN63" s="463"/>
      <c r="AO63" s="463"/>
    </row>
    <row r="64" spans="1:41" x14ac:dyDescent="0.25">
      <c r="A64" s="463"/>
      <c r="B64" s="463"/>
      <c r="C64" s="463"/>
      <c r="D64" s="463"/>
      <c r="E64" s="463"/>
      <c r="F64" s="463"/>
      <c r="G64" s="463"/>
      <c r="H64" s="463"/>
      <c r="I64" s="463"/>
      <c r="J64" s="463"/>
      <c r="K64" s="463"/>
      <c r="L64" s="463"/>
      <c r="M64" s="463"/>
      <c r="N64" s="463"/>
      <c r="O64" s="463"/>
      <c r="P64" s="463"/>
      <c r="Q64" s="463"/>
      <c r="R64" s="463"/>
      <c r="S64" s="463"/>
      <c r="T64" s="463"/>
      <c r="U64" s="463"/>
      <c r="V64" s="463"/>
      <c r="W64" s="463"/>
      <c r="X64" s="463"/>
      <c r="Y64" s="463"/>
      <c r="Z64" s="463"/>
      <c r="AA64" s="463"/>
      <c r="AB64" s="463"/>
      <c r="AC64" s="463"/>
      <c r="AD64" s="463"/>
      <c r="AE64" s="463"/>
      <c r="AF64" s="463"/>
      <c r="AG64" s="463"/>
      <c r="AH64" s="463"/>
      <c r="AI64" s="463"/>
      <c r="AJ64" s="463"/>
      <c r="AK64" s="463"/>
      <c r="AL64" s="463"/>
      <c r="AM64" s="463"/>
      <c r="AN64" s="463"/>
      <c r="AO64" s="463"/>
    </row>
    <row r="65" spans="1:41" x14ac:dyDescent="0.25">
      <c r="A65" s="463"/>
      <c r="B65" s="463"/>
      <c r="C65" s="463"/>
      <c r="D65" s="463"/>
      <c r="E65" s="463"/>
      <c r="F65" s="463"/>
      <c r="G65" s="463"/>
      <c r="H65" s="463"/>
      <c r="I65" s="463"/>
      <c r="J65" s="463"/>
      <c r="K65" s="463"/>
      <c r="L65" s="463"/>
      <c r="M65" s="463"/>
      <c r="N65" s="463"/>
      <c r="O65" s="463"/>
      <c r="P65" s="463"/>
      <c r="Q65" s="463"/>
      <c r="R65" s="463"/>
      <c r="S65" s="463"/>
      <c r="T65" s="463"/>
      <c r="U65" s="463"/>
      <c r="V65" s="463"/>
      <c r="W65" s="463"/>
      <c r="X65" s="463"/>
      <c r="Y65" s="463"/>
      <c r="Z65" s="463"/>
      <c r="AA65" s="463"/>
      <c r="AB65" s="463"/>
      <c r="AC65" s="463"/>
      <c r="AD65" s="463"/>
      <c r="AE65" s="463"/>
      <c r="AF65" s="463"/>
      <c r="AG65" s="463"/>
      <c r="AH65" s="463"/>
      <c r="AI65" s="463"/>
      <c r="AJ65" s="463"/>
      <c r="AK65" s="463"/>
      <c r="AL65" s="463"/>
      <c r="AM65" s="463"/>
      <c r="AN65" s="463"/>
      <c r="AO65" s="463"/>
    </row>
    <row r="66" spans="1:41" x14ac:dyDescent="0.25">
      <c r="A66" s="463"/>
      <c r="B66" s="463"/>
      <c r="C66" s="463"/>
      <c r="D66" s="463"/>
      <c r="E66" s="463"/>
      <c r="F66" s="463"/>
      <c r="G66" s="463"/>
      <c r="H66" s="463"/>
      <c r="I66" s="463"/>
      <c r="J66" s="463"/>
      <c r="K66" s="463"/>
      <c r="L66" s="463"/>
      <c r="M66" s="463"/>
      <c r="N66" s="463"/>
      <c r="O66" s="463"/>
      <c r="P66" s="463"/>
      <c r="Q66" s="463"/>
      <c r="R66" s="463"/>
      <c r="S66" s="463"/>
      <c r="T66" s="463"/>
      <c r="U66" s="463"/>
      <c r="V66" s="463"/>
      <c r="W66" s="463"/>
      <c r="X66" s="463"/>
      <c r="Y66" s="463"/>
      <c r="Z66" s="463"/>
      <c r="AA66" s="463"/>
      <c r="AB66" s="463"/>
      <c r="AC66" s="463"/>
      <c r="AD66" s="463"/>
      <c r="AE66" s="463"/>
      <c r="AF66" s="463"/>
      <c r="AG66" s="463"/>
      <c r="AH66" s="463"/>
      <c r="AI66" s="463"/>
      <c r="AJ66" s="463"/>
      <c r="AK66" s="463"/>
      <c r="AL66" s="463"/>
      <c r="AM66" s="463"/>
      <c r="AN66" s="463"/>
      <c r="AO66" s="463"/>
    </row>
    <row r="67" spans="1:41" ht="13.5" customHeight="1" x14ac:dyDescent="0.25">
      <c r="A67" s="463"/>
      <c r="B67" s="463"/>
      <c r="C67" s="463"/>
      <c r="D67" s="463"/>
      <c r="E67" s="463"/>
      <c r="F67" s="463"/>
      <c r="G67" s="463"/>
      <c r="H67" s="463"/>
      <c r="I67" s="463"/>
      <c r="J67" s="463"/>
      <c r="K67" s="463"/>
      <c r="L67" s="463"/>
      <c r="M67" s="463"/>
      <c r="N67" s="463"/>
      <c r="O67" s="463"/>
      <c r="P67" s="463"/>
      <c r="Q67" s="463"/>
      <c r="R67" s="463"/>
      <c r="S67" s="463"/>
      <c r="T67" s="463"/>
      <c r="U67" s="463"/>
      <c r="V67" s="463"/>
      <c r="W67" s="463"/>
      <c r="X67" s="463"/>
      <c r="Y67" s="463"/>
      <c r="Z67" s="463"/>
      <c r="AA67" s="463"/>
      <c r="AB67" s="463"/>
      <c r="AC67" s="463"/>
      <c r="AD67" s="463"/>
      <c r="AE67" s="463"/>
      <c r="AF67" s="463"/>
      <c r="AG67" s="463"/>
      <c r="AH67" s="463"/>
      <c r="AI67" s="463"/>
      <c r="AJ67" s="463"/>
      <c r="AK67" s="463"/>
      <c r="AL67" s="463"/>
      <c r="AM67" s="463"/>
      <c r="AN67" s="463"/>
      <c r="AO67" s="463"/>
    </row>
    <row r="68" spans="1:41" ht="12.75" customHeight="1" x14ac:dyDescent="0.25">
      <c r="A68" s="463"/>
      <c r="B68" s="463"/>
      <c r="C68" s="463"/>
      <c r="D68" s="463"/>
      <c r="E68" s="463"/>
      <c r="F68" s="463"/>
      <c r="G68" s="463"/>
      <c r="H68" s="463"/>
      <c r="I68" s="463"/>
      <c r="J68" s="463"/>
      <c r="K68" s="463"/>
      <c r="L68" s="463"/>
      <c r="M68" s="463"/>
      <c r="N68" s="463"/>
      <c r="O68" s="463"/>
      <c r="P68" s="463"/>
      <c r="Q68" s="463"/>
      <c r="R68" s="463"/>
      <c r="S68" s="463"/>
      <c r="T68" s="463"/>
      <c r="U68" s="463"/>
      <c r="V68" s="463"/>
      <c r="W68" s="463"/>
      <c r="X68" s="463"/>
      <c r="Y68" s="463"/>
      <c r="Z68" s="463"/>
      <c r="AA68" s="463"/>
      <c r="AB68" s="463"/>
      <c r="AC68" s="463"/>
      <c r="AD68" s="463"/>
      <c r="AE68" s="463"/>
      <c r="AF68" s="463"/>
      <c r="AG68" s="463"/>
      <c r="AH68" s="463"/>
      <c r="AI68" s="463"/>
      <c r="AJ68" s="463"/>
      <c r="AK68" s="463"/>
      <c r="AL68" s="463"/>
      <c r="AM68" s="463"/>
      <c r="AN68" s="463"/>
      <c r="AO68" s="463"/>
    </row>
    <row r="69" spans="1:41" x14ac:dyDescent="0.25">
      <c r="A69" s="463"/>
      <c r="B69" s="463"/>
      <c r="C69" s="463"/>
      <c r="D69" s="463"/>
      <c r="E69" s="463"/>
      <c r="F69" s="463"/>
      <c r="G69" s="463"/>
      <c r="H69" s="463"/>
      <c r="I69" s="463"/>
      <c r="J69" s="463"/>
      <c r="K69" s="463"/>
      <c r="L69" s="463"/>
      <c r="M69" s="463"/>
      <c r="N69" s="463"/>
      <c r="O69" s="463"/>
      <c r="P69" s="463"/>
      <c r="Q69" s="463"/>
      <c r="R69" s="463"/>
      <c r="S69" s="463"/>
      <c r="T69" s="463"/>
      <c r="U69" s="463"/>
      <c r="V69" s="463"/>
      <c r="W69" s="463"/>
      <c r="X69" s="463"/>
      <c r="Y69" s="463"/>
      <c r="Z69" s="463"/>
      <c r="AA69" s="463"/>
      <c r="AB69" s="463"/>
      <c r="AC69" s="463"/>
      <c r="AD69" s="463"/>
      <c r="AE69" s="463"/>
      <c r="AF69" s="463"/>
      <c r="AG69" s="463"/>
      <c r="AH69" s="463"/>
      <c r="AI69" s="463"/>
      <c r="AJ69" s="463"/>
      <c r="AK69" s="463"/>
      <c r="AL69" s="463"/>
      <c r="AM69" s="463"/>
      <c r="AN69" s="463"/>
      <c r="AO69" s="463"/>
    </row>
    <row r="70" spans="1:41" ht="12.75" customHeight="1" x14ac:dyDescent="0.25">
      <c r="A70" s="463"/>
      <c r="B70" s="463"/>
      <c r="C70" s="463"/>
      <c r="D70" s="463"/>
      <c r="E70" s="463"/>
      <c r="F70" s="463"/>
      <c r="G70" s="463"/>
      <c r="H70" s="463"/>
      <c r="I70" s="463"/>
      <c r="J70" s="463"/>
      <c r="K70" s="463"/>
      <c r="L70" s="463"/>
      <c r="M70" s="463"/>
      <c r="N70" s="463"/>
      <c r="O70" s="463"/>
      <c r="P70" s="463"/>
      <c r="Q70" s="463"/>
      <c r="R70" s="463"/>
      <c r="S70" s="463"/>
      <c r="T70" s="463"/>
      <c r="U70" s="463"/>
      <c r="V70" s="463"/>
      <c r="W70" s="463"/>
      <c r="X70" s="463"/>
      <c r="Y70" s="463"/>
      <c r="Z70" s="463"/>
      <c r="AA70" s="463"/>
      <c r="AB70" s="463"/>
      <c r="AC70" s="463"/>
      <c r="AD70" s="463"/>
      <c r="AE70" s="463"/>
      <c r="AF70" s="463"/>
      <c r="AG70" s="463"/>
      <c r="AH70" s="463"/>
      <c r="AI70" s="463"/>
      <c r="AJ70" s="463"/>
      <c r="AK70" s="463"/>
      <c r="AL70" s="463"/>
      <c r="AM70" s="463"/>
      <c r="AN70" s="463"/>
      <c r="AO70" s="463"/>
    </row>
    <row r="71" spans="1:41" x14ac:dyDescent="0.25">
      <c r="A71" s="463"/>
      <c r="B71" s="463"/>
      <c r="C71" s="463"/>
      <c r="D71" s="463"/>
      <c r="E71" s="463"/>
      <c r="F71" s="463"/>
      <c r="G71" s="463"/>
      <c r="H71" s="463"/>
      <c r="I71" s="463"/>
      <c r="J71" s="463"/>
      <c r="K71" s="463"/>
      <c r="L71" s="463"/>
      <c r="M71" s="463"/>
      <c r="N71" s="463"/>
      <c r="O71" s="463"/>
      <c r="P71" s="463"/>
      <c r="Q71" s="463"/>
      <c r="R71" s="463"/>
      <c r="S71" s="463"/>
      <c r="T71" s="463"/>
      <c r="U71" s="463"/>
      <c r="V71" s="463"/>
      <c r="W71" s="463"/>
      <c r="X71" s="463"/>
      <c r="Y71" s="463"/>
      <c r="Z71" s="463"/>
      <c r="AA71" s="463"/>
      <c r="AB71" s="463"/>
      <c r="AC71" s="463"/>
      <c r="AD71" s="463"/>
      <c r="AE71" s="463"/>
      <c r="AF71" s="463"/>
      <c r="AG71" s="463"/>
      <c r="AH71" s="463"/>
      <c r="AI71" s="463"/>
      <c r="AJ71" s="463"/>
      <c r="AK71" s="463"/>
      <c r="AL71" s="463"/>
      <c r="AM71" s="463"/>
      <c r="AN71" s="463"/>
      <c r="AO71" s="463"/>
    </row>
    <row r="72" spans="1:41" x14ac:dyDescent="0.25">
      <c r="A72" s="463"/>
      <c r="B72" s="463"/>
      <c r="C72" s="463"/>
      <c r="D72" s="463"/>
      <c r="E72" s="463"/>
      <c r="F72" s="463"/>
      <c r="G72" s="463"/>
      <c r="H72" s="463"/>
      <c r="I72" s="463"/>
      <c r="J72" s="463"/>
      <c r="K72" s="463"/>
      <c r="L72" s="463"/>
      <c r="M72" s="463"/>
      <c r="N72" s="463"/>
      <c r="O72" s="463"/>
      <c r="P72" s="463"/>
      <c r="Q72" s="463"/>
      <c r="R72" s="463"/>
      <c r="S72" s="463"/>
      <c r="T72" s="463"/>
      <c r="U72" s="463"/>
      <c r="V72" s="463"/>
      <c r="W72" s="463"/>
      <c r="X72" s="463"/>
      <c r="Y72" s="463"/>
      <c r="Z72" s="463"/>
      <c r="AA72" s="463"/>
      <c r="AB72" s="463"/>
      <c r="AC72" s="463"/>
      <c r="AD72" s="463"/>
      <c r="AE72" s="463"/>
      <c r="AF72" s="463"/>
      <c r="AG72" s="463"/>
      <c r="AH72" s="463"/>
      <c r="AI72" s="463"/>
      <c r="AJ72" s="463"/>
      <c r="AK72" s="463"/>
      <c r="AL72" s="463"/>
      <c r="AM72" s="463"/>
      <c r="AN72" s="463"/>
      <c r="AO72" s="463"/>
    </row>
    <row r="73" spans="1:41" x14ac:dyDescent="0.25">
      <c r="A73" s="463"/>
      <c r="B73" s="463"/>
      <c r="C73" s="463"/>
      <c r="D73" s="463"/>
      <c r="E73" s="463"/>
      <c r="F73" s="463"/>
      <c r="G73" s="463"/>
      <c r="H73" s="463"/>
      <c r="I73" s="463"/>
      <c r="J73" s="463"/>
      <c r="K73" s="463"/>
      <c r="L73" s="463"/>
      <c r="M73" s="463"/>
      <c r="N73" s="463"/>
      <c r="O73" s="463"/>
      <c r="P73" s="463"/>
      <c r="Q73" s="463"/>
      <c r="R73" s="463"/>
      <c r="S73" s="463"/>
      <c r="T73" s="463"/>
      <c r="U73" s="463"/>
      <c r="V73" s="463"/>
      <c r="W73" s="463"/>
      <c r="X73" s="463"/>
      <c r="Y73" s="463"/>
      <c r="Z73" s="463"/>
      <c r="AA73" s="463"/>
      <c r="AB73" s="463"/>
      <c r="AC73" s="463"/>
      <c r="AD73" s="463"/>
      <c r="AE73" s="463"/>
      <c r="AF73" s="463"/>
      <c r="AG73" s="463"/>
      <c r="AH73" s="463"/>
      <c r="AI73" s="463"/>
      <c r="AJ73" s="463"/>
      <c r="AK73" s="463"/>
      <c r="AL73" s="463"/>
      <c r="AM73" s="463"/>
      <c r="AN73" s="463"/>
      <c r="AO73" s="463"/>
    </row>
    <row r="74" spans="1:41" x14ac:dyDescent="0.25">
      <c r="A74" s="463"/>
      <c r="B74" s="463"/>
      <c r="C74" s="463"/>
      <c r="D74" s="463"/>
      <c r="E74" s="463"/>
      <c r="F74" s="463"/>
      <c r="G74" s="463"/>
      <c r="H74" s="463"/>
      <c r="I74" s="463"/>
      <c r="J74" s="463"/>
      <c r="K74" s="463"/>
      <c r="L74" s="463"/>
      <c r="M74" s="463"/>
      <c r="N74" s="463"/>
      <c r="O74" s="463"/>
      <c r="P74" s="463"/>
      <c r="Q74" s="463"/>
      <c r="R74" s="463"/>
      <c r="S74" s="463"/>
      <c r="T74" s="463"/>
      <c r="U74" s="463"/>
      <c r="V74" s="463"/>
      <c r="W74" s="463"/>
      <c r="X74" s="463"/>
      <c r="Y74" s="463"/>
      <c r="Z74" s="463"/>
      <c r="AA74" s="463"/>
      <c r="AB74" s="463"/>
      <c r="AC74" s="463"/>
      <c r="AD74" s="463"/>
      <c r="AE74" s="463"/>
      <c r="AF74" s="463"/>
      <c r="AG74" s="463"/>
      <c r="AH74" s="463"/>
      <c r="AI74" s="463"/>
      <c r="AJ74" s="463"/>
      <c r="AK74" s="463"/>
      <c r="AL74" s="463"/>
      <c r="AM74" s="463"/>
      <c r="AN74" s="463"/>
      <c r="AO74" s="463"/>
    </row>
    <row r="75" spans="1:41" x14ac:dyDescent="0.25">
      <c r="A75" s="463"/>
      <c r="B75" s="463"/>
      <c r="C75" s="463"/>
      <c r="D75" s="463"/>
      <c r="E75" s="463"/>
      <c r="F75" s="463"/>
      <c r="G75" s="463"/>
      <c r="H75" s="463"/>
      <c r="I75" s="463"/>
      <c r="J75" s="463"/>
      <c r="K75" s="463"/>
      <c r="L75" s="463"/>
      <c r="M75" s="463"/>
      <c r="N75" s="463"/>
      <c r="O75" s="463"/>
      <c r="P75" s="463"/>
      <c r="Q75" s="463"/>
      <c r="R75" s="463"/>
      <c r="S75" s="463"/>
      <c r="T75" s="463"/>
      <c r="U75" s="463"/>
      <c r="V75" s="463"/>
      <c r="W75" s="463"/>
      <c r="X75" s="463"/>
      <c r="Y75" s="463"/>
      <c r="Z75" s="463"/>
      <c r="AA75" s="463"/>
      <c r="AB75" s="463"/>
      <c r="AC75" s="463"/>
      <c r="AD75" s="463"/>
      <c r="AE75" s="463"/>
      <c r="AF75" s="463"/>
      <c r="AG75" s="463"/>
      <c r="AH75" s="463"/>
      <c r="AI75" s="463"/>
      <c r="AJ75" s="463"/>
      <c r="AK75" s="463"/>
      <c r="AL75" s="463"/>
      <c r="AM75" s="463"/>
      <c r="AN75" s="463"/>
      <c r="AO75" s="463"/>
    </row>
    <row r="76" spans="1:41" x14ac:dyDescent="0.25">
      <c r="A76" s="463"/>
      <c r="B76" s="463"/>
      <c r="C76" s="463"/>
      <c r="D76" s="463"/>
      <c r="E76" s="463"/>
      <c r="F76" s="463"/>
      <c r="G76" s="463"/>
      <c r="H76" s="463"/>
      <c r="I76" s="463"/>
      <c r="J76" s="463"/>
      <c r="K76" s="463"/>
      <c r="L76" s="463"/>
      <c r="M76" s="463"/>
      <c r="N76" s="463"/>
      <c r="O76" s="463"/>
      <c r="P76" s="463"/>
      <c r="Q76" s="463"/>
      <c r="R76" s="463"/>
      <c r="S76" s="463"/>
      <c r="T76" s="463"/>
      <c r="U76" s="463"/>
      <c r="V76" s="463"/>
      <c r="W76" s="463"/>
      <c r="X76" s="463"/>
      <c r="Y76" s="463"/>
      <c r="Z76" s="463"/>
      <c r="AA76" s="463"/>
      <c r="AB76" s="463"/>
      <c r="AC76" s="463"/>
      <c r="AD76" s="463"/>
      <c r="AE76" s="463"/>
      <c r="AF76" s="463"/>
      <c r="AG76" s="463"/>
      <c r="AH76" s="463"/>
      <c r="AI76" s="463"/>
      <c r="AJ76" s="463"/>
      <c r="AK76" s="463"/>
      <c r="AL76" s="463"/>
      <c r="AM76" s="463"/>
      <c r="AN76" s="463"/>
      <c r="AO76" s="463"/>
    </row>
    <row r="77" spans="1:41" x14ac:dyDescent="0.25">
      <c r="A77" s="463"/>
      <c r="B77" s="463"/>
      <c r="C77" s="463"/>
      <c r="D77" s="463"/>
      <c r="E77" s="463"/>
      <c r="F77" s="463"/>
      <c r="G77" s="463"/>
      <c r="H77" s="463"/>
      <c r="I77" s="463"/>
      <c r="J77" s="463"/>
      <c r="K77" s="463"/>
      <c r="L77" s="463"/>
      <c r="M77" s="463"/>
      <c r="N77" s="463"/>
      <c r="O77" s="463"/>
      <c r="P77" s="463"/>
      <c r="Q77" s="463"/>
      <c r="R77" s="463"/>
      <c r="S77" s="463"/>
      <c r="T77" s="463"/>
      <c r="U77" s="463"/>
      <c r="V77" s="463"/>
      <c r="W77" s="463"/>
      <c r="X77" s="463"/>
      <c r="Y77" s="463"/>
      <c r="Z77" s="463"/>
      <c r="AA77" s="463"/>
      <c r="AB77" s="463"/>
      <c r="AC77" s="463"/>
      <c r="AD77" s="463"/>
      <c r="AE77" s="463"/>
      <c r="AF77" s="463"/>
      <c r="AG77" s="463"/>
      <c r="AH77" s="463"/>
      <c r="AI77" s="463"/>
      <c r="AJ77" s="463"/>
      <c r="AK77" s="463"/>
      <c r="AL77" s="463"/>
      <c r="AM77" s="463"/>
      <c r="AN77" s="463"/>
      <c r="AO77" s="463"/>
    </row>
    <row r="78" spans="1:41" x14ac:dyDescent="0.25">
      <c r="A78" s="463"/>
      <c r="B78" s="463"/>
      <c r="C78" s="463"/>
      <c r="D78" s="463"/>
      <c r="E78" s="463"/>
      <c r="F78" s="463"/>
      <c r="G78" s="463"/>
      <c r="H78" s="463"/>
      <c r="I78" s="463"/>
      <c r="J78" s="463"/>
      <c r="K78" s="463"/>
      <c r="L78" s="463"/>
      <c r="M78" s="463"/>
      <c r="N78" s="463"/>
      <c r="O78" s="463"/>
      <c r="P78" s="463"/>
      <c r="Q78" s="463"/>
      <c r="R78" s="463"/>
      <c r="S78" s="463"/>
      <c r="T78" s="463"/>
      <c r="U78" s="463"/>
      <c r="V78" s="463"/>
      <c r="W78" s="463"/>
      <c r="X78" s="463"/>
      <c r="Y78" s="463"/>
      <c r="Z78" s="463"/>
      <c r="AA78" s="463"/>
      <c r="AB78" s="463"/>
      <c r="AC78" s="463"/>
      <c r="AD78" s="463"/>
      <c r="AE78" s="463"/>
      <c r="AF78" s="463"/>
      <c r="AG78" s="463"/>
      <c r="AH78" s="463"/>
      <c r="AI78" s="463"/>
      <c r="AJ78" s="463"/>
      <c r="AK78" s="463"/>
      <c r="AL78" s="463"/>
      <c r="AM78" s="463"/>
      <c r="AN78" s="463"/>
      <c r="AO78" s="463"/>
    </row>
    <row r="79" spans="1:41" x14ac:dyDescent="0.25">
      <c r="A79" s="463"/>
      <c r="B79" s="463"/>
      <c r="C79" s="463"/>
      <c r="D79" s="463"/>
      <c r="E79" s="463"/>
      <c r="F79" s="463"/>
      <c r="G79" s="463"/>
      <c r="H79" s="463"/>
      <c r="I79" s="463"/>
      <c r="J79" s="463"/>
      <c r="K79" s="463"/>
      <c r="L79" s="463"/>
      <c r="M79" s="463"/>
      <c r="N79" s="463"/>
      <c r="O79" s="463"/>
      <c r="P79" s="463"/>
      <c r="Q79" s="463"/>
      <c r="R79" s="463"/>
      <c r="S79" s="463"/>
      <c r="T79" s="463"/>
      <c r="U79" s="463"/>
      <c r="V79" s="463"/>
      <c r="W79" s="463"/>
      <c r="X79" s="463"/>
      <c r="Y79" s="463"/>
      <c r="Z79" s="463"/>
      <c r="AA79" s="463"/>
      <c r="AB79" s="463"/>
      <c r="AC79" s="463"/>
      <c r="AD79" s="463"/>
      <c r="AE79" s="463"/>
      <c r="AF79" s="463"/>
      <c r="AG79" s="463"/>
      <c r="AH79" s="463"/>
      <c r="AI79" s="463"/>
      <c r="AJ79" s="463"/>
      <c r="AK79" s="463"/>
      <c r="AL79" s="463"/>
      <c r="AM79" s="463"/>
      <c r="AN79" s="463"/>
      <c r="AO79" s="463"/>
    </row>
    <row r="80" spans="1:41" x14ac:dyDescent="0.25">
      <c r="A80" s="463"/>
      <c r="B80" s="463"/>
      <c r="C80" s="463"/>
      <c r="D80" s="463"/>
      <c r="E80" s="463"/>
      <c r="F80" s="463"/>
      <c r="G80" s="463"/>
      <c r="H80" s="463"/>
      <c r="I80" s="463"/>
      <c r="J80" s="463"/>
      <c r="K80" s="463"/>
      <c r="L80" s="463"/>
      <c r="M80" s="463"/>
      <c r="N80" s="463"/>
      <c r="O80" s="463"/>
      <c r="P80" s="463"/>
      <c r="Q80" s="463"/>
      <c r="R80" s="463"/>
      <c r="S80" s="463"/>
      <c r="T80" s="463"/>
      <c r="U80" s="463"/>
      <c r="V80" s="463"/>
      <c r="W80" s="463"/>
      <c r="X80" s="463"/>
      <c r="Y80" s="463"/>
      <c r="Z80" s="463"/>
      <c r="AA80" s="463"/>
      <c r="AB80" s="463"/>
      <c r="AC80" s="463"/>
      <c r="AD80" s="463"/>
      <c r="AE80" s="463"/>
      <c r="AF80" s="463"/>
      <c r="AG80" s="463"/>
      <c r="AH80" s="463"/>
      <c r="AI80" s="463"/>
      <c r="AJ80" s="463"/>
      <c r="AK80" s="463"/>
      <c r="AL80" s="463"/>
      <c r="AM80" s="463"/>
      <c r="AN80" s="463"/>
      <c r="AO80" s="463"/>
    </row>
    <row r="81" spans="1:41" x14ac:dyDescent="0.25">
      <c r="A81" s="463"/>
      <c r="B81" s="463"/>
      <c r="C81" s="463"/>
      <c r="D81" s="463"/>
      <c r="E81" s="463"/>
      <c r="F81" s="463"/>
      <c r="G81" s="463"/>
      <c r="H81" s="463"/>
      <c r="I81" s="463"/>
      <c r="J81" s="463"/>
      <c r="K81" s="463"/>
      <c r="L81" s="463"/>
      <c r="M81" s="463"/>
      <c r="N81" s="463"/>
      <c r="O81" s="463"/>
      <c r="P81" s="463"/>
      <c r="Q81" s="463"/>
      <c r="R81" s="463"/>
      <c r="S81" s="463"/>
      <c r="T81" s="463"/>
      <c r="U81" s="463"/>
      <c r="V81" s="463"/>
      <c r="W81" s="463"/>
      <c r="X81" s="463"/>
      <c r="Y81" s="463"/>
      <c r="Z81" s="463"/>
      <c r="AA81" s="463"/>
      <c r="AB81" s="463"/>
      <c r="AC81" s="463"/>
      <c r="AD81" s="463"/>
      <c r="AE81" s="463"/>
      <c r="AF81" s="463"/>
      <c r="AG81" s="463"/>
      <c r="AH81" s="463"/>
      <c r="AI81" s="463"/>
      <c r="AJ81" s="463"/>
      <c r="AK81" s="463"/>
      <c r="AL81" s="463"/>
      <c r="AM81" s="463"/>
      <c r="AN81" s="463"/>
      <c r="AO81" s="463"/>
    </row>
    <row r="82" spans="1:41" x14ac:dyDescent="0.25">
      <c r="A82" s="463"/>
      <c r="B82" s="463"/>
      <c r="C82" s="463"/>
      <c r="D82" s="463"/>
      <c r="E82" s="463"/>
      <c r="F82" s="463"/>
      <c r="G82" s="463"/>
      <c r="H82" s="463"/>
      <c r="I82" s="463"/>
      <c r="J82" s="463"/>
      <c r="K82" s="463"/>
      <c r="L82" s="463"/>
      <c r="M82" s="463"/>
      <c r="N82" s="463"/>
      <c r="O82" s="463"/>
      <c r="P82" s="463"/>
      <c r="Q82" s="463"/>
      <c r="R82" s="463"/>
      <c r="S82" s="463"/>
      <c r="T82" s="463"/>
      <c r="U82" s="463"/>
      <c r="V82" s="463"/>
      <c r="W82" s="463"/>
      <c r="X82" s="463"/>
      <c r="Y82" s="463"/>
      <c r="Z82" s="463"/>
      <c r="AA82" s="463"/>
      <c r="AB82" s="463"/>
      <c r="AC82" s="463"/>
      <c r="AD82" s="463"/>
      <c r="AE82" s="463"/>
      <c r="AF82" s="463"/>
      <c r="AG82" s="463"/>
      <c r="AH82" s="463"/>
      <c r="AI82" s="463"/>
      <c r="AJ82" s="463"/>
      <c r="AK82" s="463"/>
      <c r="AL82" s="463"/>
      <c r="AM82" s="463"/>
      <c r="AN82" s="463"/>
      <c r="AO82" s="463"/>
    </row>
    <row r="83" spans="1:41" x14ac:dyDescent="0.25">
      <c r="A83" s="463"/>
      <c r="B83" s="463"/>
      <c r="C83" s="463"/>
      <c r="D83" s="463"/>
      <c r="E83" s="463"/>
      <c r="F83" s="463"/>
      <c r="G83" s="463"/>
      <c r="H83" s="463"/>
      <c r="I83" s="463"/>
      <c r="J83" s="463"/>
      <c r="K83" s="463"/>
      <c r="L83" s="463"/>
      <c r="M83" s="463"/>
      <c r="N83" s="463"/>
      <c r="O83" s="463"/>
      <c r="P83" s="463"/>
      <c r="Q83" s="463"/>
      <c r="R83" s="463"/>
      <c r="S83" s="463"/>
      <c r="T83" s="463"/>
      <c r="U83" s="463"/>
      <c r="V83" s="463"/>
      <c r="W83" s="463"/>
      <c r="X83" s="463"/>
      <c r="Y83" s="463"/>
      <c r="Z83" s="463"/>
      <c r="AA83" s="463"/>
      <c r="AB83" s="463"/>
      <c r="AC83" s="463"/>
      <c r="AD83" s="463"/>
      <c r="AE83" s="463"/>
      <c r="AF83" s="463"/>
      <c r="AG83" s="463"/>
      <c r="AH83" s="463"/>
      <c r="AI83" s="463"/>
      <c r="AJ83" s="463"/>
      <c r="AK83" s="463"/>
      <c r="AL83" s="463"/>
      <c r="AM83" s="463"/>
      <c r="AN83" s="463"/>
      <c r="AO83" s="463"/>
    </row>
    <row r="84" spans="1:41" x14ac:dyDescent="0.25">
      <c r="A84" s="463"/>
      <c r="B84" s="463"/>
      <c r="C84" s="463"/>
      <c r="D84" s="463"/>
      <c r="E84" s="463"/>
      <c r="F84" s="463"/>
      <c r="G84" s="463"/>
      <c r="H84" s="463"/>
      <c r="I84" s="463"/>
      <c r="J84" s="463"/>
      <c r="K84" s="463"/>
      <c r="L84" s="463"/>
      <c r="M84" s="463"/>
      <c r="N84" s="463"/>
      <c r="O84" s="463"/>
      <c r="P84" s="463"/>
      <c r="Q84" s="463"/>
      <c r="R84" s="463"/>
      <c r="S84" s="463"/>
      <c r="T84" s="463"/>
      <c r="U84" s="463"/>
      <c r="V84" s="463"/>
      <c r="W84" s="463"/>
      <c r="X84" s="463"/>
      <c r="Y84" s="463"/>
      <c r="Z84" s="463"/>
      <c r="AA84" s="463"/>
      <c r="AB84" s="463"/>
      <c r="AC84" s="463"/>
      <c r="AD84" s="463"/>
      <c r="AE84" s="463"/>
      <c r="AF84" s="463"/>
      <c r="AG84" s="463"/>
      <c r="AH84" s="463"/>
      <c r="AI84" s="463"/>
      <c r="AJ84" s="463"/>
      <c r="AK84" s="463"/>
      <c r="AL84" s="463"/>
      <c r="AM84" s="463"/>
      <c r="AN84" s="463"/>
      <c r="AO84" s="463"/>
    </row>
    <row r="85" spans="1:41" x14ac:dyDescent="0.25">
      <c r="A85" s="463"/>
      <c r="B85" s="463"/>
      <c r="C85" s="463"/>
      <c r="D85" s="463"/>
      <c r="E85" s="463"/>
      <c r="F85" s="463"/>
      <c r="G85" s="463"/>
      <c r="H85" s="463"/>
      <c r="I85" s="463"/>
      <c r="J85" s="463"/>
      <c r="K85" s="463"/>
      <c r="L85" s="463"/>
      <c r="M85" s="463"/>
      <c r="N85" s="463"/>
      <c r="O85" s="463"/>
      <c r="P85" s="463"/>
      <c r="Q85" s="463"/>
      <c r="R85" s="463"/>
      <c r="S85" s="463"/>
      <c r="T85" s="463"/>
      <c r="U85" s="463"/>
      <c r="V85" s="463"/>
      <c r="W85" s="463"/>
      <c r="X85" s="463"/>
      <c r="Y85" s="463"/>
      <c r="Z85" s="463"/>
      <c r="AA85" s="463"/>
      <c r="AB85" s="463"/>
      <c r="AC85" s="463"/>
      <c r="AD85" s="463"/>
      <c r="AE85" s="463"/>
      <c r="AF85" s="463"/>
      <c r="AG85" s="463"/>
      <c r="AH85" s="463"/>
      <c r="AI85" s="463"/>
      <c r="AJ85" s="463"/>
      <c r="AK85" s="463"/>
      <c r="AL85" s="463"/>
      <c r="AM85" s="463"/>
      <c r="AN85" s="463"/>
      <c r="AO85" s="463"/>
    </row>
    <row r="86" spans="1:41" x14ac:dyDescent="0.25">
      <c r="A86" s="463"/>
      <c r="B86" s="463"/>
      <c r="C86" s="463"/>
      <c r="D86" s="463"/>
      <c r="E86" s="463"/>
      <c r="F86" s="463"/>
      <c r="G86" s="463"/>
      <c r="H86" s="463"/>
      <c r="I86" s="463"/>
      <c r="J86" s="463"/>
      <c r="K86" s="463"/>
      <c r="L86" s="463"/>
      <c r="M86" s="463"/>
      <c r="N86" s="463"/>
      <c r="O86" s="463"/>
      <c r="P86" s="463"/>
      <c r="Q86" s="463"/>
      <c r="R86" s="463"/>
      <c r="S86" s="463"/>
      <c r="T86" s="463"/>
      <c r="U86" s="463"/>
      <c r="V86" s="463"/>
      <c r="W86" s="463"/>
      <c r="X86" s="463"/>
      <c r="Y86" s="463"/>
      <c r="Z86" s="463"/>
      <c r="AA86" s="463"/>
      <c r="AB86" s="463"/>
      <c r="AC86" s="463"/>
      <c r="AD86" s="463"/>
      <c r="AE86" s="463"/>
      <c r="AF86" s="463"/>
      <c r="AG86" s="463"/>
      <c r="AH86" s="463"/>
      <c r="AI86" s="463"/>
      <c r="AJ86" s="463"/>
      <c r="AK86" s="463"/>
      <c r="AL86" s="463"/>
      <c r="AM86" s="463"/>
      <c r="AN86" s="463"/>
      <c r="AO86" s="463"/>
    </row>
    <row r="87" spans="1:41" x14ac:dyDescent="0.25">
      <c r="A87" s="463"/>
      <c r="B87" s="463"/>
      <c r="C87" s="463"/>
      <c r="D87" s="463"/>
      <c r="E87" s="463"/>
      <c r="F87" s="463"/>
      <c r="G87" s="463"/>
      <c r="H87" s="463"/>
      <c r="I87" s="463"/>
      <c r="J87" s="463"/>
      <c r="K87" s="463"/>
      <c r="L87" s="463"/>
      <c r="M87" s="463"/>
      <c r="N87" s="463"/>
      <c r="O87" s="463"/>
      <c r="P87" s="463"/>
      <c r="Q87" s="463"/>
      <c r="R87" s="463"/>
      <c r="S87" s="463"/>
      <c r="T87" s="463"/>
      <c r="U87" s="463"/>
      <c r="V87" s="463"/>
      <c r="W87" s="463"/>
      <c r="X87" s="463"/>
      <c r="Y87" s="463"/>
      <c r="Z87" s="463"/>
      <c r="AA87" s="463"/>
      <c r="AB87" s="463"/>
      <c r="AC87" s="463"/>
      <c r="AD87" s="463"/>
      <c r="AE87" s="463"/>
      <c r="AF87" s="463"/>
      <c r="AG87" s="463"/>
      <c r="AH87" s="463"/>
      <c r="AI87" s="463"/>
      <c r="AJ87" s="463"/>
      <c r="AK87" s="463"/>
      <c r="AL87" s="463"/>
      <c r="AM87" s="463"/>
      <c r="AN87" s="463"/>
      <c r="AO87" s="463"/>
    </row>
    <row r="88" spans="1:41" x14ac:dyDescent="0.25">
      <c r="A88" s="463"/>
      <c r="B88" s="463"/>
      <c r="C88" s="463"/>
      <c r="D88" s="463"/>
      <c r="E88" s="463"/>
      <c r="F88" s="463"/>
      <c r="G88" s="463"/>
      <c r="H88" s="463"/>
      <c r="I88" s="463"/>
      <c r="J88" s="463"/>
      <c r="K88" s="463"/>
      <c r="L88" s="463"/>
      <c r="M88" s="463"/>
      <c r="N88" s="463"/>
      <c r="O88" s="463"/>
      <c r="P88" s="463"/>
      <c r="Q88" s="463"/>
      <c r="R88" s="463"/>
      <c r="S88" s="463"/>
      <c r="T88" s="463"/>
      <c r="U88" s="463"/>
      <c r="V88" s="463"/>
      <c r="W88" s="463"/>
      <c r="X88" s="463"/>
      <c r="Y88" s="463"/>
      <c r="Z88" s="463"/>
      <c r="AA88" s="463"/>
      <c r="AB88" s="463"/>
      <c r="AC88" s="463"/>
      <c r="AD88" s="463"/>
      <c r="AE88" s="463"/>
      <c r="AF88" s="463"/>
      <c r="AG88" s="463"/>
      <c r="AH88" s="463"/>
      <c r="AI88" s="463"/>
      <c r="AJ88" s="463"/>
      <c r="AK88" s="463"/>
      <c r="AL88" s="463"/>
      <c r="AM88" s="463"/>
      <c r="AN88" s="463"/>
      <c r="AO88" s="463"/>
    </row>
    <row r="89" spans="1:41" x14ac:dyDescent="0.25">
      <c r="A89" s="463"/>
      <c r="B89" s="463"/>
      <c r="C89" s="463"/>
      <c r="D89" s="463"/>
      <c r="E89" s="463"/>
      <c r="F89" s="463"/>
      <c r="G89" s="463"/>
      <c r="H89" s="463"/>
      <c r="I89" s="463"/>
      <c r="J89" s="463"/>
      <c r="K89" s="463"/>
      <c r="L89" s="463"/>
      <c r="M89" s="463"/>
      <c r="N89" s="463"/>
      <c r="O89" s="463"/>
      <c r="P89" s="463"/>
      <c r="Q89" s="463"/>
      <c r="R89" s="463"/>
      <c r="S89" s="463"/>
      <c r="T89" s="463"/>
      <c r="U89" s="463"/>
      <c r="V89" s="463"/>
      <c r="W89" s="463"/>
      <c r="X89" s="463"/>
      <c r="Y89" s="463"/>
      <c r="Z89" s="463"/>
      <c r="AA89" s="463"/>
      <c r="AB89" s="463"/>
      <c r="AC89" s="463"/>
      <c r="AD89" s="463"/>
      <c r="AE89" s="463"/>
      <c r="AF89" s="463"/>
      <c r="AG89" s="463"/>
      <c r="AH89" s="463"/>
      <c r="AI89" s="463"/>
      <c r="AJ89" s="463"/>
      <c r="AK89" s="463"/>
      <c r="AL89" s="463"/>
      <c r="AM89" s="463"/>
      <c r="AN89" s="463"/>
      <c r="AO89" s="463"/>
    </row>
    <row r="90" spans="1:41" x14ac:dyDescent="0.25">
      <c r="A90" s="463"/>
      <c r="B90" s="463"/>
      <c r="C90" s="463"/>
      <c r="D90" s="463"/>
      <c r="E90" s="463"/>
      <c r="F90" s="463"/>
      <c r="G90" s="463"/>
      <c r="H90" s="463"/>
      <c r="I90" s="463"/>
      <c r="J90" s="463"/>
      <c r="K90" s="463"/>
      <c r="L90" s="463"/>
      <c r="M90" s="463"/>
      <c r="N90" s="463"/>
      <c r="O90" s="463"/>
      <c r="P90" s="463"/>
      <c r="Q90" s="463"/>
      <c r="R90" s="463"/>
      <c r="S90" s="463"/>
      <c r="T90" s="463"/>
      <c r="U90" s="463"/>
      <c r="V90" s="463"/>
      <c r="W90" s="463"/>
      <c r="X90" s="463"/>
      <c r="Y90" s="463"/>
      <c r="Z90" s="463"/>
      <c r="AA90" s="463"/>
      <c r="AB90" s="463"/>
      <c r="AC90" s="463"/>
      <c r="AD90" s="463"/>
      <c r="AE90" s="463"/>
      <c r="AF90" s="463"/>
      <c r="AG90" s="463"/>
      <c r="AH90" s="463"/>
      <c r="AI90" s="463"/>
      <c r="AJ90" s="463"/>
      <c r="AK90" s="463"/>
      <c r="AL90" s="463"/>
      <c r="AM90" s="463"/>
      <c r="AN90" s="463"/>
      <c r="AO90" s="463"/>
    </row>
    <row r="91" spans="1:41" x14ac:dyDescent="0.25">
      <c r="A91" s="463"/>
      <c r="B91" s="463"/>
      <c r="C91" s="463"/>
      <c r="D91" s="463"/>
      <c r="E91" s="463"/>
      <c r="F91" s="463"/>
      <c r="G91" s="463"/>
      <c r="H91" s="463"/>
      <c r="I91" s="463"/>
      <c r="J91" s="463"/>
      <c r="K91" s="463"/>
      <c r="L91" s="463"/>
      <c r="M91" s="463"/>
      <c r="N91" s="463"/>
      <c r="O91" s="463"/>
      <c r="P91" s="463"/>
      <c r="Q91" s="463"/>
      <c r="R91" s="463"/>
      <c r="S91" s="463"/>
      <c r="T91" s="463"/>
      <c r="U91" s="463"/>
      <c r="V91" s="463"/>
      <c r="W91" s="463"/>
      <c r="X91" s="463"/>
      <c r="Y91" s="463"/>
      <c r="Z91" s="463"/>
      <c r="AA91" s="463"/>
      <c r="AB91" s="463"/>
      <c r="AC91" s="463"/>
      <c r="AD91" s="463"/>
      <c r="AE91" s="463"/>
      <c r="AF91" s="463"/>
      <c r="AG91" s="463"/>
      <c r="AH91" s="463"/>
      <c r="AI91" s="463"/>
      <c r="AJ91" s="463"/>
      <c r="AK91" s="463"/>
      <c r="AL91" s="463"/>
      <c r="AM91" s="463"/>
      <c r="AN91" s="463"/>
      <c r="AO91" s="463"/>
    </row>
    <row r="92" spans="1:41" x14ac:dyDescent="0.25">
      <c r="A92" s="463"/>
      <c r="B92" s="463"/>
      <c r="C92" s="463"/>
      <c r="D92" s="463"/>
      <c r="E92" s="463"/>
      <c r="F92" s="463"/>
      <c r="G92" s="463"/>
      <c r="H92" s="463"/>
      <c r="I92" s="463"/>
      <c r="J92" s="463"/>
      <c r="K92" s="463"/>
      <c r="L92" s="463"/>
      <c r="M92" s="463"/>
      <c r="N92" s="463"/>
      <c r="O92" s="463"/>
      <c r="P92" s="463"/>
      <c r="Q92" s="463"/>
      <c r="R92" s="463"/>
      <c r="S92" s="463"/>
      <c r="T92" s="463"/>
      <c r="U92" s="463"/>
      <c r="V92" s="463"/>
      <c r="W92" s="463"/>
      <c r="X92" s="463"/>
      <c r="Y92" s="463"/>
      <c r="Z92" s="463"/>
      <c r="AA92" s="463"/>
      <c r="AB92" s="463"/>
      <c r="AC92" s="463"/>
      <c r="AD92" s="463"/>
      <c r="AE92" s="463"/>
      <c r="AF92" s="463"/>
      <c r="AG92" s="463"/>
      <c r="AH92" s="463"/>
      <c r="AI92" s="463"/>
      <c r="AJ92" s="463"/>
      <c r="AK92" s="463"/>
      <c r="AL92" s="463"/>
      <c r="AM92" s="463"/>
      <c r="AN92" s="463"/>
      <c r="AO92" s="463"/>
    </row>
    <row r="93" spans="1:41" x14ac:dyDescent="0.25">
      <c r="A93" s="463"/>
      <c r="B93" s="463"/>
      <c r="C93" s="463"/>
      <c r="D93" s="463"/>
      <c r="E93" s="463"/>
      <c r="F93" s="463"/>
      <c r="G93" s="463"/>
      <c r="H93" s="463"/>
      <c r="I93" s="463"/>
      <c r="J93" s="463"/>
      <c r="K93" s="463"/>
      <c r="L93" s="463"/>
      <c r="M93" s="463"/>
      <c r="N93" s="463"/>
      <c r="O93" s="463"/>
      <c r="P93" s="463"/>
      <c r="Q93" s="463"/>
      <c r="R93" s="463"/>
      <c r="S93" s="463"/>
      <c r="T93" s="463"/>
      <c r="U93" s="463"/>
      <c r="V93" s="463"/>
      <c r="W93" s="463"/>
      <c r="X93" s="463"/>
      <c r="Y93" s="463"/>
      <c r="Z93" s="463"/>
      <c r="AA93" s="463"/>
      <c r="AB93" s="463"/>
      <c r="AC93" s="463"/>
      <c r="AD93" s="463"/>
      <c r="AE93" s="463"/>
      <c r="AF93" s="463"/>
      <c r="AG93" s="463"/>
      <c r="AH93" s="463"/>
      <c r="AI93" s="463"/>
      <c r="AJ93" s="463"/>
      <c r="AK93" s="463"/>
      <c r="AL93" s="463"/>
      <c r="AM93" s="463"/>
      <c r="AN93" s="463"/>
      <c r="AO93" s="463"/>
    </row>
    <row r="94" spans="1:41" x14ac:dyDescent="0.25">
      <c r="A94" s="463"/>
      <c r="B94" s="463"/>
      <c r="C94" s="463"/>
      <c r="D94" s="463"/>
      <c r="E94" s="463"/>
      <c r="F94" s="463"/>
      <c r="G94" s="463"/>
      <c r="H94" s="463"/>
      <c r="I94" s="463"/>
      <c r="J94" s="463"/>
      <c r="K94" s="463"/>
      <c r="L94" s="463"/>
      <c r="M94" s="463"/>
      <c r="N94" s="463"/>
      <c r="O94" s="463"/>
      <c r="P94" s="463"/>
      <c r="Q94" s="463"/>
      <c r="R94" s="463"/>
      <c r="S94" s="463"/>
      <c r="T94" s="463"/>
      <c r="U94" s="463"/>
      <c r="V94" s="463"/>
      <c r="W94" s="463"/>
      <c r="X94" s="463"/>
      <c r="Y94" s="463"/>
      <c r="Z94" s="463"/>
      <c r="AA94" s="463"/>
      <c r="AB94" s="463"/>
      <c r="AC94" s="463"/>
      <c r="AD94" s="463"/>
      <c r="AE94" s="463"/>
      <c r="AF94" s="463"/>
      <c r="AG94" s="463"/>
      <c r="AH94" s="463"/>
      <c r="AI94" s="463"/>
      <c r="AJ94" s="463"/>
      <c r="AK94" s="463"/>
      <c r="AL94" s="463"/>
      <c r="AM94" s="463"/>
      <c r="AN94" s="463"/>
      <c r="AO94" s="463"/>
    </row>
    <row r="95" spans="1:41" x14ac:dyDescent="0.25">
      <c r="A95" s="463"/>
      <c r="B95" s="463"/>
      <c r="C95" s="463"/>
      <c r="D95" s="463"/>
      <c r="E95" s="463"/>
      <c r="F95" s="463"/>
      <c r="G95" s="463"/>
      <c r="H95" s="463"/>
      <c r="I95" s="463"/>
      <c r="J95" s="463"/>
      <c r="K95" s="463"/>
      <c r="L95" s="463"/>
      <c r="M95" s="463"/>
      <c r="N95" s="463"/>
      <c r="O95" s="463"/>
      <c r="P95" s="463"/>
      <c r="Q95" s="463"/>
      <c r="R95" s="463"/>
      <c r="S95" s="463"/>
      <c r="T95" s="463"/>
      <c r="U95" s="463"/>
      <c r="V95" s="463"/>
      <c r="W95" s="463"/>
      <c r="X95" s="463"/>
      <c r="Y95" s="463"/>
      <c r="Z95" s="463"/>
      <c r="AA95" s="463"/>
      <c r="AB95" s="463"/>
      <c r="AC95" s="463"/>
      <c r="AD95" s="463"/>
      <c r="AE95" s="463"/>
      <c r="AF95" s="463"/>
      <c r="AG95" s="463"/>
      <c r="AH95" s="463"/>
      <c r="AI95" s="463"/>
      <c r="AJ95" s="463"/>
      <c r="AK95" s="463"/>
      <c r="AL95" s="463"/>
      <c r="AM95" s="463"/>
      <c r="AN95" s="463"/>
      <c r="AO95" s="463"/>
    </row>
    <row r="96" spans="1:41" x14ac:dyDescent="0.25">
      <c r="A96" s="463"/>
      <c r="B96" s="463"/>
      <c r="C96" s="463"/>
      <c r="D96" s="463"/>
      <c r="E96" s="463"/>
      <c r="F96" s="463"/>
      <c r="G96" s="463"/>
      <c r="H96" s="463"/>
      <c r="I96" s="463"/>
      <c r="J96" s="463"/>
      <c r="K96" s="463"/>
      <c r="L96" s="463"/>
      <c r="M96" s="463"/>
      <c r="N96" s="463"/>
      <c r="O96" s="463"/>
      <c r="P96" s="463"/>
      <c r="Q96" s="463"/>
      <c r="R96" s="463"/>
      <c r="S96" s="463"/>
      <c r="T96" s="463"/>
      <c r="U96" s="463"/>
      <c r="V96" s="463"/>
      <c r="W96" s="463"/>
      <c r="X96" s="463"/>
      <c r="Y96" s="463"/>
      <c r="Z96" s="463"/>
      <c r="AA96" s="463"/>
      <c r="AB96" s="463"/>
      <c r="AC96" s="463"/>
      <c r="AD96" s="463"/>
      <c r="AE96" s="463"/>
      <c r="AF96" s="463"/>
      <c r="AG96" s="463"/>
      <c r="AH96" s="463"/>
      <c r="AI96" s="463"/>
      <c r="AJ96" s="463"/>
      <c r="AK96" s="463"/>
      <c r="AL96" s="463"/>
      <c r="AM96" s="463"/>
      <c r="AN96" s="463"/>
      <c r="AO96" s="463"/>
    </row>
    <row r="97" spans="1:41" x14ac:dyDescent="0.25">
      <c r="A97" s="463"/>
      <c r="B97" s="463"/>
      <c r="C97" s="463"/>
      <c r="D97" s="463"/>
      <c r="E97" s="463"/>
      <c r="F97" s="463"/>
      <c r="G97" s="463"/>
      <c r="H97" s="463"/>
      <c r="I97" s="463"/>
      <c r="J97" s="463"/>
      <c r="K97" s="463"/>
      <c r="L97" s="463"/>
      <c r="M97" s="463"/>
      <c r="N97" s="463"/>
      <c r="O97" s="463"/>
      <c r="P97" s="463"/>
      <c r="Q97" s="463"/>
      <c r="R97" s="463"/>
      <c r="S97" s="463"/>
      <c r="T97" s="463"/>
      <c r="U97" s="463"/>
      <c r="V97" s="463"/>
      <c r="W97" s="463"/>
      <c r="X97" s="463"/>
      <c r="Y97" s="463"/>
      <c r="Z97" s="463"/>
      <c r="AA97" s="463"/>
      <c r="AB97" s="463"/>
      <c r="AC97" s="463"/>
      <c r="AD97" s="463"/>
      <c r="AE97" s="463"/>
      <c r="AF97" s="463"/>
      <c r="AG97" s="463"/>
      <c r="AH97" s="463"/>
      <c r="AI97" s="463"/>
      <c r="AJ97" s="463"/>
      <c r="AK97" s="463"/>
      <c r="AL97" s="463"/>
      <c r="AM97" s="463"/>
      <c r="AN97" s="463"/>
      <c r="AO97" s="463"/>
    </row>
    <row r="98" spans="1:41" x14ac:dyDescent="0.25">
      <c r="A98" s="463"/>
      <c r="B98" s="463"/>
      <c r="C98" s="463"/>
      <c r="D98" s="463"/>
      <c r="E98" s="463"/>
      <c r="F98" s="463"/>
      <c r="G98" s="463"/>
      <c r="H98" s="463"/>
      <c r="I98" s="463"/>
      <c r="J98" s="463"/>
      <c r="K98" s="463"/>
      <c r="L98" s="463"/>
      <c r="M98" s="463"/>
      <c r="N98" s="463"/>
      <c r="O98" s="463"/>
      <c r="P98" s="463"/>
      <c r="Q98" s="463"/>
      <c r="R98" s="463"/>
      <c r="S98" s="463"/>
      <c r="T98" s="463"/>
      <c r="U98" s="463"/>
      <c r="V98" s="463"/>
      <c r="W98" s="463"/>
      <c r="X98" s="463"/>
      <c r="Y98" s="463"/>
      <c r="Z98" s="463"/>
      <c r="AA98" s="463"/>
      <c r="AB98" s="463"/>
      <c r="AC98" s="463"/>
      <c r="AD98" s="463"/>
      <c r="AE98" s="463"/>
      <c r="AF98" s="463"/>
      <c r="AG98" s="463"/>
      <c r="AH98" s="463"/>
      <c r="AI98" s="463"/>
      <c r="AJ98" s="463"/>
      <c r="AK98" s="463"/>
      <c r="AL98" s="463"/>
      <c r="AM98" s="463"/>
      <c r="AN98" s="463"/>
      <c r="AO98" s="463"/>
    </row>
    <row r="99" spans="1:41" x14ac:dyDescent="0.25">
      <c r="A99" s="463"/>
      <c r="B99" s="463"/>
      <c r="C99" s="463"/>
      <c r="D99" s="463"/>
      <c r="E99" s="463"/>
      <c r="F99" s="463"/>
      <c r="G99" s="463"/>
      <c r="H99" s="463"/>
      <c r="I99" s="463"/>
      <c r="J99" s="463"/>
      <c r="K99" s="463"/>
      <c r="L99" s="463"/>
      <c r="M99" s="463"/>
      <c r="N99" s="463"/>
      <c r="O99" s="463"/>
      <c r="P99" s="463"/>
      <c r="Q99" s="463"/>
      <c r="R99" s="463"/>
      <c r="S99" s="463"/>
      <c r="T99" s="463"/>
      <c r="U99" s="463"/>
      <c r="V99" s="463"/>
      <c r="W99" s="463"/>
      <c r="X99" s="463"/>
      <c r="Y99" s="463"/>
      <c r="Z99" s="463"/>
      <c r="AA99" s="463"/>
      <c r="AB99" s="463"/>
      <c r="AC99" s="463"/>
      <c r="AD99" s="463"/>
      <c r="AE99" s="463"/>
      <c r="AF99" s="463"/>
      <c r="AG99" s="463"/>
      <c r="AH99" s="463"/>
      <c r="AI99" s="463"/>
      <c r="AJ99" s="463"/>
      <c r="AK99" s="463"/>
      <c r="AL99" s="463"/>
      <c r="AM99" s="463"/>
      <c r="AN99" s="463"/>
      <c r="AO99" s="463"/>
    </row>
    <row r="100" spans="1:41" x14ac:dyDescent="0.25">
      <c r="A100" s="463"/>
      <c r="B100" s="463"/>
      <c r="C100" s="463"/>
      <c r="D100" s="463"/>
      <c r="E100" s="463"/>
      <c r="F100" s="463"/>
      <c r="G100" s="463"/>
      <c r="H100" s="463"/>
      <c r="I100" s="463"/>
      <c r="J100" s="463"/>
      <c r="K100" s="463"/>
      <c r="L100" s="463"/>
      <c r="M100" s="463"/>
      <c r="N100" s="463"/>
      <c r="O100" s="463"/>
      <c r="P100" s="463"/>
      <c r="Q100" s="463"/>
      <c r="R100" s="463"/>
      <c r="S100" s="463"/>
      <c r="T100" s="463"/>
      <c r="U100" s="463"/>
      <c r="V100" s="463"/>
      <c r="W100" s="463"/>
      <c r="X100" s="463"/>
      <c r="Y100" s="463"/>
      <c r="Z100" s="463"/>
      <c r="AA100" s="463"/>
      <c r="AB100" s="463"/>
      <c r="AC100" s="463"/>
      <c r="AD100" s="463"/>
      <c r="AE100" s="463"/>
      <c r="AF100" s="463"/>
      <c r="AG100" s="463"/>
      <c r="AH100" s="463"/>
      <c r="AI100" s="463"/>
      <c r="AJ100" s="463"/>
      <c r="AK100" s="463"/>
      <c r="AL100" s="463"/>
      <c r="AM100" s="463"/>
      <c r="AN100" s="463"/>
      <c r="AO100" s="463"/>
    </row>
    <row r="101" spans="1:41" x14ac:dyDescent="0.25">
      <c r="A101" s="463"/>
      <c r="B101" s="463"/>
      <c r="C101" s="463"/>
      <c r="D101" s="463"/>
      <c r="E101" s="463"/>
      <c r="F101" s="463"/>
      <c r="G101" s="463"/>
      <c r="H101" s="463"/>
      <c r="I101" s="463"/>
      <c r="J101" s="463"/>
      <c r="K101" s="463"/>
      <c r="L101" s="463"/>
      <c r="M101" s="463"/>
      <c r="N101" s="463"/>
      <c r="O101" s="463"/>
      <c r="P101" s="463"/>
      <c r="Q101" s="463"/>
      <c r="R101" s="463"/>
      <c r="S101" s="463"/>
      <c r="T101" s="463"/>
      <c r="U101" s="463"/>
      <c r="V101" s="463"/>
      <c r="W101" s="463"/>
      <c r="X101" s="463"/>
      <c r="Y101" s="463"/>
      <c r="Z101" s="463"/>
      <c r="AA101" s="463"/>
      <c r="AB101" s="463"/>
      <c r="AC101" s="463"/>
      <c r="AD101" s="463"/>
      <c r="AE101" s="463"/>
      <c r="AF101" s="463"/>
      <c r="AG101" s="463"/>
      <c r="AH101" s="463"/>
      <c r="AI101" s="463"/>
      <c r="AJ101" s="463"/>
      <c r="AK101" s="463"/>
      <c r="AL101" s="463"/>
      <c r="AM101" s="463"/>
      <c r="AN101" s="463"/>
      <c r="AO101" s="463"/>
    </row>
    <row r="102" spans="1:41" x14ac:dyDescent="0.25">
      <c r="A102" s="463"/>
      <c r="B102" s="463"/>
      <c r="C102" s="463"/>
      <c r="D102" s="463"/>
      <c r="E102" s="463"/>
      <c r="F102" s="463"/>
      <c r="G102" s="463"/>
      <c r="H102" s="463"/>
      <c r="I102" s="463"/>
      <c r="J102" s="463"/>
      <c r="K102" s="463"/>
      <c r="L102" s="463"/>
      <c r="M102" s="463"/>
      <c r="N102" s="463"/>
      <c r="O102" s="463"/>
      <c r="P102" s="463"/>
      <c r="Q102" s="463"/>
      <c r="R102" s="463"/>
      <c r="S102" s="463"/>
      <c r="T102" s="463"/>
      <c r="U102" s="463"/>
      <c r="V102" s="463"/>
      <c r="W102" s="463"/>
      <c r="X102" s="463"/>
      <c r="Y102" s="463"/>
      <c r="Z102" s="463"/>
      <c r="AA102" s="463"/>
      <c r="AB102" s="463"/>
      <c r="AC102" s="463"/>
      <c r="AD102" s="463"/>
      <c r="AE102" s="463"/>
      <c r="AF102" s="463"/>
      <c r="AG102" s="463"/>
      <c r="AH102" s="463"/>
      <c r="AI102" s="463"/>
      <c r="AJ102" s="463"/>
      <c r="AK102" s="463"/>
      <c r="AL102" s="463"/>
      <c r="AM102" s="463"/>
      <c r="AN102" s="463"/>
      <c r="AO102" s="463"/>
    </row>
    <row r="103" spans="1:41" x14ac:dyDescent="0.25">
      <c r="A103" s="463"/>
      <c r="B103" s="463"/>
      <c r="C103" s="463"/>
      <c r="D103" s="463"/>
      <c r="E103" s="463"/>
      <c r="F103" s="463"/>
      <c r="G103" s="463"/>
      <c r="H103" s="463"/>
      <c r="I103" s="463"/>
      <c r="J103" s="463"/>
      <c r="K103" s="463"/>
      <c r="L103" s="463"/>
      <c r="M103" s="463"/>
      <c r="N103" s="463"/>
      <c r="O103" s="463"/>
      <c r="P103" s="463"/>
      <c r="Q103" s="463"/>
      <c r="R103" s="463"/>
      <c r="S103" s="463"/>
      <c r="T103" s="463"/>
      <c r="U103" s="463"/>
      <c r="V103" s="463"/>
      <c r="W103" s="463"/>
      <c r="X103" s="463"/>
      <c r="Y103" s="463"/>
      <c r="Z103" s="463"/>
      <c r="AA103" s="463"/>
      <c r="AB103" s="463"/>
      <c r="AC103" s="463"/>
      <c r="AD103" s="463"/>
      <c r="AE103" s="463"/>
      <c r="AF103" s="463"/>
      <c r="AG103" s="463"/>
      <c r="AH103" s="463"/>
      <c r="AI103" s="463"/>
      <c r="AJ103" s="463"/>
      <c r="AK103" s="463"/>
      <c r="AL103" s="463"/>
      <c r="AM103" s="463"/>
      <c r="AN103" s="463"/>
      <c r="AO103" s="463"/>
    </row>
    <row r="104" spans="1:41" x14ac:dyDescent="0.25">
      <c r="A104" s="463"/>
      <c r="B104" s="463"/>
      <c r="C104" s="463"/>
      <c r="D104" s="463"/>
      <c r="E104" s="463"/>
      <c r="F104" s="463"/>
      <c r="G104" s="463"/>
      <c r="H104" s="463"/>
      <c r="I104" s="463"/>
      <c r="J104" s="463"/>
      <c r="K104" s="463"/>
      <c r="L104" s="463"/>
      <c r="M104" s="463"/>
      <c r="N104" s="463"/>
      <c r="O104" s="463"/>
      <c r="P104" s="463"/>
      <c r="Q104" s="463"/>
      <c r="R104" s="463"/>
      <c r="S104" s="463"/>
      <c r="T104" s="463"/>
      <c r="U104" s="463"/>
      <c r="V104" s="463"/>
      <c r="W104" s="463"/>
      <c r="X104" s="463"/>
      <c r="Y104" s="463"/>
      <c r="Z104" s="463"/>
      <c r="AA104" s="463"/>
      <c r="AB104" s="463"/>
      <c r="AC104" s="463"/>
      <c r="AD104" s="463"/>
      <c r="AE104" s="463"/>
      <c r="AF104" s="463"/>
      <c r="AG104" s="463"/>
      <c r="AH104" s="463"/>
      <c r="AI104" s="463"/>
      <c r="AJ104" s="463"/>
      <c r="AK104" s="463"/>
      <c r="AL104" s="463"/>
      <c r="AM104" s="463"/>
      <c r="AN104" s="463"/>
      <c r="AO104" s="463"/>
    </row>
    <row r="105" spans="1:41" x14ac:dyDescent="0.25">
      <c r="A105" s="463"/>
      <c r="B105" s="463"/>
      <c r="C105" s="463"/>
      <c r="D105" s="463"/>
      <c r="E105" s="463"/>
      <c r="F105" s="463"/>
      <c r="G105" s="463"/>
      <c r="H105" s="463"/>
      <c r="I105" s="463"/>
      <c r="J105" s="463"/>
      <c r="K105" s="463"/>
      <c r="L105" s="463"/>
      <c r="M105" s="463"/>
      <c r="N105" s="463"/>
      <c r="O105" s="463"/>
      <c r="P105" s="463"/>
      <c r="Q105" s="463"/>
      <c r="R105" s="463"/>
      <c r="S105" s="463"/>
      <c r="T105" s="463"/>
      <c r="U105" s="463"/>
      <c r="V105" s="463"/>
      <c r="W105" s="463"/>
      <c r="X105" s="463"/>
      <c r="Y105" s="463"/>
      <c r="Z105" s="463"/>
      <c r="AA105" s="463"/>
      <c r="AB105" s="463"/>
      <c r="AC105" s="463"/>
      <c r="AD105" s="463"/>
      <c r="AE105" s="463"/>
      <c r="AF105" s="463"/>
      <c r="AG105" s="463"/>
      <c r="AH105" s="463"/>
      <c r="AI105" s="463"/>
      <c r="AJ105" s="463"/>
      <c r="AK105" s="463"/>
      <c r="AL105" s="463"/>
      <c r="AM105" s="463"/>
      <c r="AN105" s="463"/>
      <c r="AO105" s="463"/>
    </row>
    <row r="106" spans="1:41" x14ac:dyDescent="0.25">
      <c r="A106" s="463"/>
      <c r="B106" s="463"/>
      <c r="C106" s="463"/>
      <c r="D106" s="463"/>
      <c r="E106" s="463"/>
      <c r="F106" s="463"/>
      <c r="G106" s="463"/>
      <c r="H106" s="463"/>
      <c r="I106" s="463"/>
      <c r="J106" s="463"/>
      <c r="K106" s="463"/>
      <c r="L106" s="463"/>
      <c r="M106" s="463"/>
      <c r="N106" s="463"/>
      <c r="O106" s="463"/>
      <c r="P106" s="463"/>
      <c r="Q106" s="463"/>
      <c r="R106" s="463"/>
      <c r="S106" s="463"/>
      <c r="T106" s="463"/>
      <c r="U106" s="463"/>
      <c r="V106" s="463"/>
      <c r="W106" s="463"/>
      <c r="X106" s="463"/>
      <c r="Y106" s="463"/>
      <c r="Z106" s="463"/>
      <c r="AA106" s="463"/>
      <c r="AB106" s="463"/>
      <c r="AC106" s="463"/>
      <c r="AD106" s="463"/>
      <c r="AE106" s="463"/>
      <c r="AF106" s="463"/>
      <c r="AG106" s="463"/>
      <c r="AH106" s="463"/>
      <c r="AI106" s="463"/>
      <c r="AJ106" s="463"/>
      <c r="AK106" s="463"/>
      <c r="AL106" s="463"/>
      <c r="AM106" s="463"/>
      <c r="AN106" s="463"/>
      <c r="AO106" s="463"/>
    </row>
    <row r="107" spans="1:41" x14ac:dyDescent="0.25">
      <c r="A107" s="463"/>
      <c r="B107" s="463"/>
      <c r="C107" s="463"/>
      <c r="D107" s="463"/>
      <c r="E107" s="463"/>
      <c r="F107" s="463"/>
      <c r="G107" s="463"/>
      <c r="H107" s="463"/>
      <c r="I107" s="463"/>
      <c r="J107" s="463"/>
      <c r="K107" s="463"/>
      <c r="L107" s="463"/>
      <c r="M107" s="463"/>
      <c r="N107" s="463"/>
      <c r="O107" s="463"/>
      <c r="P107" s="463"/>
      <c r="Q107" s="463"/>
      <c r="R107" s="463"/>
      <c r="S107" s="463"/>
      <c r="T107" s="463"/>
      <c r="U107" s="463"/>
      <c r="V107" s="463"/>
      <c r="W107" s="463"/>
      <c r="X107" s="463"/>
      <c r="Y107" s="463"/>
      <c r="Z107" s="463"/>
      <c r="AA107" s="463"/>
      <c r="AB107" s="463"/>
      <c r="AC107" s="463"/>
      <c r="AD107" s="463"/>
      <c r="AE107" s="463"/>
      <c r="AF107" s="463"/>
      <c r="AG107" s="463"/>
      <c r="AH107" s="463"/>
      <c r="AI107" s="463"/>
      <c r="AJ107" s="463"/>
      <c r="AK107" s="463"/>
      <c r="AL107" s="463"/>
      <c r="AM107" s="463"/>
      <c r="AN107" s="463"/>
      <c r="AO107" s="463"/>
    </row>
    <row r="108" spans="1:41" ht="15.75" customHeight="1" x14ac:dyDescent="0.25">
      <c r="A108" s="463"/>
      <c r="B108" s="463"/>
      <c r="C108" s="463"/>
      <c r="D108" s="463"/>
      <c r="E108" s="463"/>
      <c r="F108" s="463"/>
      <c r="G108" s="463"/>
      <c r="H108" s="463"/>
      <c r="I108" s="463"/>
      <c r="J108" s="463"/>
      <c r="K108" s="463"/>
      <c r="L108" s="463"/>
      <c r="M108" s="463"/>
      <c r="N108" s="463"/>
      <c r="O108" s="463"/>
      <c r="P108" s="463"/>
      <c r="Q108" s="463"/>
      <c r="R108" s="463"/>
      <c r="S108" s="463"/>
      <c r="T108" s="463"/>
      <c r="U108" s="463"/>
      <c r="V108" s="463"/>
      <c r="W108" s="463"/>
      <c r="X108" s="463"/>
      <c r="Y108" s="463"/>
      <c r="Z108" s="463"/>
      <c r="AA108" s="463"/>
      <c r="AB108" s="463"/>
      <c r="AC108" s="463"/>
      <c r="AD108" s="463"/>
      <c r="AE108" s="463"/>
      <c r="AF108" s="463"/>
      <c r="AG108" s="463"/>
      <c r="AH108" s="463"/>
      <c r="AI108" s="463"/>
      <c r="AJ108" s="463"/>
      <c r="AK108" s="463"/>
      <c r="AL108" s="463"/>
      <c r="AM108" s="463"/>
      <c r="AN108" s="463"/>
      <c r="AO108" s="463"/>
    </row>
    <row r="109" spans="1:41" ht="15" customHeight="1" x14ac:dyDescent="0.25">
      <c r="A109" s="463"/>
      <c r="B109" s="463"/>
      <c r="C109" s="463"/>
      <c r="D109" s="463"/>
      <c r="E109" s="463"/>
      <c r="F109" s="463"/>
      <c r="G109" s="463"/>
      <c r="H109" s="463"/>
      <c r="I109" s="463"/>
      <c r="J109" s="463"/>
      <c r="K109" s="463"/>
      <c r="L109" s="463"/>
      <c r="M109" s="463"/>
      <c r="N109" s="463"/>
      <c r="O109" s="463"/>
      <c r="P109" s="463"/>
      <c r="Q109" s="463"/>
      <c r="R109" s="463"/>
      <c r="S109" s="463"/>
      <c r="T109" s="463"/>
      <c r="U109" s="463"/>
      <c r="V109" s="463"/>
      <c r="W109" s="463"/>
      <c r="X109" s="463"/>
      <c r="Y109" s="463"/>
      <c r="Z109" s="463"/>
      <c r="AA109" s="463"/>
      <c r="AB109" s="463"/>
      <c r="AC109" s="463"/>
      <c r="AD109" s="463"/>
      <c r="AE109" s="463"/>
      <c r="AF109" s="463"/>
      <c r="AG109" s="463"/>
      <c r="AH109" s="463"/>
      <c r="AI109" s="463"/>
      <c r="AJ109" s="463"/>
      <c r="AK109" s="463"/>
      <c r="AL109" s="463"/>
      <c r="AM109" s="463"/>
      <c r="AN109" s="463"/>
      <c r="AO109" s="463"/>
    </row>
    <row r="110" spans="1:41" x14ac:dyDescent="0.25">
      <c r="A110" s="463"/>
      <c r="B110" s="463"/>
      <c r="C110" s="463"/>
      <c r="D110" s="463"/>
      <c r="E110" s="463"/>
      <c r="F110" s="463"/>
      <c r="G110" s="463"/>
      <c r="H110" s="463"/>
      <c r="I110" s="463"/>
      <c r="J110" s="463"/>
      <c r="K110" s="463"/>
      <c r="L110" s="463"/>
      <c r="M110" s="463"/>
      <c r="N110" s="463"/>
      <c r="O110" s="463"/>
      <c r="P110" s="463"/>
      <c r="Q110" s="463"/>
      <c r="R110" s="463"/>
      <c r="S110" s="463"/>
      <c r="T110" s="463"/>
      <c r="U110" s="463"/>
      <c r="V110" s="463"/>
      <c r="W110" s="463"/>
      <c r="X110" s="463"/>
      <c r="Y110" s="463"/>
      <c r="Z110" s="463"/>
      <c r="AA110" s="463"/>
      <c r="AB110" s="463"/>
      <c r="AC110" s="463"/>
      <c r="AD110" s="463"/>
      <c r="AE110" s="463"/>
      <c r="AF110" s="463"/>
      <c r="AG110" s="463"/>
      <c r="AH110" s="463"/>
      <c r="AI110" s="463"/>
      <c r="AJ110" s="463"/>
      <c r="AK110" s="463"/>
      <c r="AL110" s="463"/>
      <c r="AM110" s="463"/>
      <c r="AN110" s="463"/>
      <c r="AO110" s="463"/>
    </row>
    <row r="111" spans="1:41" ht="16.5" customHeight="1" x14ac:dyDescent="0.25">
      <c r="A111" s="463"/>
      <c r="B111" s="463"/>
      <c r="C111" s="463"/>
      <c r="D111" s="463"/>
      <c r="E111" s="463"/>
      <c r="F111" s="463"/>
      <c r="G111" s="463"/>
      <c r="H111" s="463"/>
      <c r="I111" s="463"/>
      <c r="J111" s="463"/>
      <c r="K111" s="463"/>
      <c r="L111" s="463"/>
      <c r="M111" s="463"/>
      <c r="N111" s="463"/>
      <c r="O111" s="463"/>
      <c r="P111" s="463"/>
      <c r="Q111" s="463"/>
      <c r="R111" s="463"/>
      <c r="S111" s="463"/>
      <c r="T111" s="463"/>
      <c r="U111" s="463"/>
      <c r="V111" s="463"/>
      <c r="W111" s="463"/>
      <c r="X111" s="463"/>
      <c r="Y111" s="463"/>
      <c r="Z111" s="463"/>
      <c r="AA111" s="463"/>
      <c r="AB111" s="463"/>
      <c r="AC111" s="463"/>
      <c r="AD111" s="463"/>
      <c r="AE111" s="463"/>
      <c r="AF111" s="463"/>
      <c r="AG111" s="463"/>
      <c r="AH111" s="463"/>
      <c r="AI111" s="463"/>
      <c r="AJ111" s="463"/>
      <c r="AK111" s="463"/>
      <c r="AL111" s="463"/>
      <c r="AM111" s="463"/>
      <c r="AN111" s="463"/>
      <c r="AO111" s="463"/>
    </row>
    <row r="112" spans="1:41" x14ac:dyDescent="0.25">
      <c r="A112" s="463"/>
      <c r="B112" s="463"/>
      <c r="C112" s="463"/>
      <c r="D112" s="463"/>
      <c r="E112" s="463"/>
      <c r="F112" s="463"/>
      <c r="G112" s="463"/>
      <c r="H112" s="463"/>
      <c r="I112" s="463"/>
      <c r="J112" s="463"/>
      <c r="K112" s="463"/>
      <c r="L112" s="463"/>
      <c r="M112" s="463"/>
      <c r="N112" s="463"/>
      <c r="O112" s="463"/>
      <c r="P112" s="463"/>
      <c r="Q112" s="463"/>
      <c r="R112" s="463"/>
      <c r="S112" s="463"/>
      <c r="T112" s="463"/>
      <c r="U112" s="463"/>
      <c r="V112" s="463"/>
      <c r="W112" s="463"/>
      <c r="X112" s="463"/>
      <c r="Y112" s="463"/>
      <c r="Z112" s="463"/>
      <c r="AA112" s="463"/>
      <c r="AB112" s="463"/>
      <c r="AC112" s="463"/>
      <c r="AD112" s="463"/>
      <c r="AE112" s="463"/>
      <c r="AF112" s="463"/>
      <c r="AG112" s="463"/>
      <c r="AH112" s="463"/>
      <c r="AI112" s="463"/>
      <c r="AJ112" s="463"/>
      <c r="AK112" s="463"/>
      <c r="AL112" s="463"/>
      <c r="AM112" s="463"/>
      <c r="AN112" s="463"/>
      <c r="AO112" s="463"/>
    </row>
    <row r="113" spans="1:41" x14ac:dyDescent="0.25">
      <c r="A113" s="463"/>
      <c r="B113" s="463"/>
      <c r="C113" s="463"/>
      <c r="D113" s="463"/>
      <c r="E113" s="463"/>
      <c r="F113" s="463"/>
      <c r="G113" s="463"/>
      <c r="H113" s="463"/>
      <c r="I113" s="463"/>
      <c r="J113" s="463"/>
      <c r="K113" s="463"/>
      <c r="L113" s="463"/>
      <c r="M113" s="463"/>
      <c r="N113" s="463"/>
      <c r="O113" s="463"/>
      <c r="P113" s="463"/>
      <c r="Q113" s="463"/>
      <c r="R113" s="463"/>
      <c r="S113" s="463"/>
      <c r="T113" s="463"/>
      <c r="U113" s="463"/>
      <c r="V113" s="463"/>
      <c r="W113" s="463"/>
      <c r="X113" s="463"/>
      <c r="Y113" s="463"/>
      <c r="Z113" s="463"/>
      <c r="AA113" s="463"/>
      <c r="AB113" s="463"/>
      <c r="AC113" s="463"/>
      <c r="AD113" s="463"/>
      <c r="AE113" s="463"/>
      <c r="AF113" s="463"/>
      <c r="AG113" s="463"/>
      <c r="AH113" s="463"/>
      <c r="AI113" s="463"/>
      <c r="AJ113" s="463"/>
      <c r="AK113" s="463"/>
      <c r="AL113" s="463"/>
      <c r="AM113" s="463"/>
      <c r="AN113" s="463"/>
      <c r="AO113" s="463"/>
    </row>
    <row r="114" spans="1:41" x14ac:dyDescent="0.25">
      <c r="A114" s="463"/>
      <c r="B114" s="463"/>
      <c r="C114" s="463"/>
      <c r="D114" s="463"/>
      <c r="E114" s="463"/>
      <c r="F114" s="463"/>
      <c r="G114" s="463"/>
      <c r="H114" s="463"/>
      <c r="I114" s="463"/>
      <c r="J114" s="463"/>
      <c r="K114" s="463"/>
      <c r="L114" s="463"/>
      <c r="M114" s="463"/>
      <c r="N114" s="463"/>
      <c r="O114" s="463"/>
      <c r="P114" s="463"/>
      <c r="Q114" s="463"/>
      <c r="R114" s="463"/>
      <c r="S114" s="463"/>
      <c r="T114" s="463"/>
      <c r="U114" s="463"/>
      <c r="V114" s="463"/>
      <c r="W114" s="463"/>
      <c r="X114" s="463"/>
      <c r="Y114" s="463"/>
      <c r="Z114" s="463"/>
      <c r="AA114" s="463"/>
      <c r="AB114" s="463"/>
      <c r="AC114" s="463"/>
      <c r="AD114" s="463"/>
      <c r="AE114" s="463"/>
      <c r="AF114" s="463"/>
      <c r="AG114" s="463"/>
      <c r="AH114" s="463"/>
      <c r="AI114" s="463"/>
      <c r="AJ114" s="463"/>
      <c r="AK114" s="463"/>
      <c r="AL114" s="463"/>
      <c r="AM114" s="463"/>
      <c r="AN114" s="463"/>
      <c r="AO114" s="463"/>
    </row>
    <row r="115" spans="1:41" x14ac:dyDescent="0.25">
      <c r="A115" s="463"/>
      <c r="B115" s="463"/>
      <c r="C115" s="463"/>
      <c r="D115" s="463"/>
      <c r="E115" s="463"/>
      <c r="F115" s="463"/>
      <c r="G115" s="463"/>
      <c r="H115" s="463"/>
      <c r="I115" s="463"/>
      <c r="J115" s="463"/>
      <c r="K115" s="463"/>
      <c r="L115" s="463"/>
      <c r="M115" s="463"/>
      <c r="N115" s="463"/>
      <c r="O115" s="463"/>
      <c r="P115" s="463"/>
      <c r="Q115" s="463"/>
      <c r="R115" s="463"/>
      <c r="S115" s="463"/>
      <c r="T115" s="463"/>
      <c r="U115" s="463"/>
      <c r="V115" s="463"/>
      <c r="W115" s="463"/>
      <c r="X115" s="463"/>
      <c r="Y115" s="463"/>
      <c r="Z115" s="463"/>
      <c r="AA115" s="463"/>
      <c r="AB115" s="463"/>
      <c r="AC115" s="463"/>
      <c r="AD115" s="463"/>
      <c r="AE115" s="463"/>
      <c r="AF115" s="463"/>
      <c r="AG115" s="463"/>
      <c r="AH115" s="463"/>
      <c r="AI115" s="463"/>
      <c r="AJ115" s="463"/>
      <c r="AK115" s="463"/>
      <c r="AL115" s="463"/>
      <c r="AM115" s="463"/>
      <c r="AN115" s="463"/>
      <c r="AO115" s="463"/>
    </row>
    <row r="116" spans="1:41" x14ac:dyDescent="0.25">
      <c r="A116" s="463"/>
      <c r="B116" s="463"/>
      <c r="C116" s="463"/>
      <c r="D116" s="463"/>
      <c r="E116" s="463"/>
      <c r="F116" s="463"/>
      <c r="G116" s="463"/>
      <c r="H116" s="463"/>
      <c r="I116" s="463"/>
      <c r="J116" s="463"/>
      <c r="K116" s="463"/>
      <c r="L116" s="463"/>
      <c r="M116" s="463"/>
      <c r="N116" s="463"/>
      <c r="O116" s="463"/>
      <c r="P116" s="463"/>
      <c r="Q116" s="463"/>
      <c r="R116" s="463"/>
      <c r="S116" s="463"/>
      <c r="T116" s="463"/>
      <c r="U116" s="463"/>
      <c r="V116" s="463"/>
      <c r="W116" s="463"/>
      <c r="X116" s="463"/>
      <c r="Y116" s="463"/>
      <c r="Z116" s="463"/>
      <c r="AA116" s="463"/>
      <c r="AB116" s="463"/>
      <c r="AC116" s="463"/>
      <c r="AD116" s="463"/>
      <c r="AE116" s="463"/>
      <c r="AF116" s="463"/>
      <c r="AG116" s="463"/>
      <c r="AH116" s="463"/>
      <c r="AI116" s="463"/>
      <c r="AJ116" s="463"/>
      <c r="AK116" s="463"/>
      <c r="AL116" s="463"/>
      <c r="AM116" s="463"/>
      <c r="AN116" s="463"/>
      <c r="AO116" s="463"/>
    </row>
    <row r="117" spans="1:41" x14ac:dyDescent="0.25">
      <c r="A117" s="463"/>
      <c r="B117" s="463"/>
      <c r="C117" s="463"/>
      <c r="D117" s="463"/>
      <c r="E117" s="463"/>
      <c r="F117" s="463"/>
      <c r="G117" s="463"/>
      <c r="H117" s="463"/>
      <c r="I117" s="463"/>
      <c r="J117" s="463"/>
      <c r="K117" s="463"/>
      <c r="L117" s="463"/>
      <c r="M117" s="463"/>
      <c r="N117" s="463"/>
      <c r="O117" s="463"/>
      <c r="P117" s="463"/>
      <c r="Q117" s="463"/>
      <c r="R117" s="463"/>
      <c r="S117" s="463"/>
      <c r="T117" s="463"/>
      <c r="U117" s="463"/>
      <c r="V117" s="463"/>
      <c r="W117" s="463"/>
      <c r="X117" s="463"/>
      <c r="Y117" s="463"/>
      <c r="Z117" s="463"/>
      <c r="AA117" s="463"/>
      <c r="AB117" s="463"/>
      <c r="AC117" s="463"/>
      <c r="AD117" s="463"/>
      <c r="AE117" s="463"/>
      <c r="AF117" s="463"/>
      <c r="AG117" s="463"/>
      <c r="AH117" s="463"/>
      <c r="AI117" s="463"/>
      <c r="AJ117" s="463"/>
      <c r="AK117" s="463"/>
      <c r="AL117" s="463"/>
      <c r="AM117" s="463"/>
      <c r="AN117" s="463"/>
      <c r="AO117" s="463"/>
    </row>
    <row r="118" spans="1:41" x14ac:dyDescent="0.25">
      <c r="A118" s="463"/>
      <c r="B118" s="463"/>
      <c r="C118" s="463"/>
      <c r="D118" s="463"/>
      <c r="E118" s="463"/>
      <c r="F118" s="463"/>
      <c r="G118" s="463"/>
      <c r="H118" s="463"/>
      <c r="I118" s="463"/>
      <c r="J118" s="463"/>
      <c r="K118" s="463"/>
      <c r="L118" s="463"/>
      <c r="M118" s="463"/>
      <c r="N118" s="463"/>
      <c r="O118" s="463"/>
      <c r="P118" s="463"/>
      <c r="Q118" s="463"/>
      <c r="R118" s="463"/>
      <c r="S118" s="463"/>
      <c r="T118" s="463"/>
      <c r="U118" s="463"/>
      <c r="V118" s="463"/>
      <c r="W118" s="463"/>
      <c r="X118" s="463"/>
      <c r="Y118" s="463"/>
      <c r="Z118" s="463"/>
      <c r="AA118" s="463"/>
      <c r="AB118" s="463"/>
      <c r="AC118" s="463"/>
      <c r="AD118" s="463"/>
      <c r="AE118" s="463"/>
      <c r="AF118" s="463"/>
      <c r="AG118" s="463"/>
      <c r="AH118" s="463"/>
      <c r="AI118" s="463"/>
      <c r="AJ118" s="463"/>
      <c r="AK118" s="463"/>
      <c r="AL118" s="463"/>
      <c r="AM118" s="463"/>
      <c r="AN118" s="463"/>
      <c r="AO118" s="463"/>
    </row>
    <row r="119" spans="1:41" x14ac:dyDescent="0.25">
      <c r="A119" s="463"/>
      <c r="B119" s="463"/>
      <c r="C119" s="463"/>
      <c r="D119" s="463"/>
      <c r="E119" s="463"/>
      <c r="F119" s="463"/>
      <c r="G119" s="463"/>
      <c r="H119" s="463"/>
      <c r="I119" s="463"/>
      <c r="J119" s="463"/>
      <c r="K119" s="463"/>
      <c r="L119" s="463"/>
      <c r="M119" s="463"/>
      <c r="N119" s="463"/>
      <c r="O119" s="463"/>
      <c r="P119" s="463"/>
      <c r="Q119" s="463"/>
      <c r="R119" s="463"/>
      <c r="S119" s="463"/>
      <c r="T119" s="463"/>
      <c r="U119" s="463"/>
      <c r="V119" s="463"/>
      <c r="W119" s="463"/>
      <c r="X119" s="463"/>
      <c r="Y119" s="463"/>
      <c r="Z119" s="463"/>
      <c r="AA119" s="463"/>
      <c r="AB119" s="463"/>
      <c r="AC119" s="463"/>
      <c r="AD119" s="463"/>
      <c r="AE119" s="463"/>
      <c r="AF119" s="463"/>
      <c r="AG119" s="463"/>
      <c r="AH119" s="463"/>
      <c r="AI119" s="463"/>
      <c r="AJ119" s="463"/>
      <c r="AK119" s="463"/>
      <c r="AL119" s="463"/>
      <c r="AM119" s="463"/>
      <c r="AN119" s="463"/>
      <c r="AO119" s="463"/>
    </row>
    <row r="120" spans="1:41" x14ac:dyDescent="0.25">
      <c r="A120" s="463"/>
      <c r="B120" s="463"/>
      <c r="C120" s="463"/>
      <c r="D120" s="463"/>
      <c r="E120" s="463"/>
      <c r="F120" s="463"/>
      <c r="G120" s="463"/>
      <c r="H120" s="463"/>
      <c r="I120" s="463"/>
      <c r="J120" s="463"/>
      <c r="K120" s="463"/>
      <c r="L120" s="463"/>
      <c r="M120" s="463"/>
      <c r="N120" s="463"/>
      <c r="O120" s="463"/>
      <c r="P120" s="463"/>
      <c r="Q120" s="463"/>
      <c r="R120" s="463"/>
      <c r="S120" s="463"/>
      <c r="T120" s="463"/>
      <c r="U120" s="463"/>
      <c r="V120" s="463"/>
      <c r="W120" s="463"/>
      <c r="X120" s="463"/>
      <c r="Y120" s="463"/>
      <c r="Z120" s="463"/>
      <c r="AA120" s="463"/>
      <c r="AB120" s="463"/>
      <c r="AC120" s="463"/>
      <c r="AD120" s="463"/>
      <c r="AE120" s="463"/>
      <c r="AF120" s="463"/>
      <c r="AG120" s="463"/>
      <c r="AH120" s="463"/>
      <c r="AI120" s="463"/>
      <c r="AJ120" s="463"/>
      <c r="AK120" s="463"/>
      <c r="AL120" s="463"/>
      <c r="AM120" s="463"/>
      <c r="AN120" s="463"/>
      <c r="AO120" s="463"/>
    </row>
    <row r="121" spans="1:41" x14ac:dyDescent="0.25">
      <c r="A121" s="463"/>
      <c r="B121" s="463"/>
      <c r="C121" s="463"/>
      <c r="D121" s="463"/>
      <c r="E121" s="463"/>
      <c r="F121" s="463"/>
      <c r="G121" s="463"/>
      <c r="H121" s="463"/>
      <c r="I121" s="463"/>
      <c r="J121" s="463"/>
      <c r="K121" s="463"/>
      <c r="L121" s="463"/>
      <c r="M121" s="463"/>
      <c r="N121" s="463"/>
      <c r="O121" s="463"/>
      <c r="P121" s="463"/>
      <c r="Q121" s="463"/>
      <c r="R121" s="463"/>
      <c r="S121" s="463"/>
      <c r="T121" s="463"/>
      <c r="U121" s="463"/>
      <c r="V121" s="463"/>
      <c r="W121" s="463"/>
      <c r="X121" s="463"/>
      <c r="Y121" s="463"/>
      <c r="Z121" s="463"/>
      <c r="AA121" s="463"/>
      <c r="AB121" s="463"/>
      <c r="AC121" s="463"/>
      <c r="AD121" s="463"/>
      <c r="AE121" s="463"/>
      <c r="AF121" s="463"/>
      <c r="AG121" s="463"/>
      <c r="AH121" s="463"/>
      <c r="AI121" s="463"/>
      <c r="AJ121" s="463"/>
      <c r="AK121" s="463"/>
      <c r="AL121" s="463"/>
      <c r="AM121" s="463"/>
      <c r="AN121" s="463"/>
      <c r="AO121" s="463"/>
    </row>
    <row r="122" spans="1:41" x14ac:dyDescent="0.25">
      <c r="A122" s="463"/>
      <c r="B122" s="463"/>
      <c r="C122" s="463"/>
      <c r="D122" s="463"/>
      <c r="E122" s="463"/>
      <c r="F122" s="463"/>
      <c r="G122" s="463"/>
      <c r="H122" s="463"/>
      <c r="I122" s="463"/>
      <c r="J122" s="463"/>
      <c r="K122" s="463"/>
      <c r="L122" s="463"/>
      <c r="M122" s="463"/>
      <c r="N122" s="463"/>
      <c r="O122" s="463"/>
      <c r="P122" s="463"/>
      <c r="Q122" s="463"/>
      <c r="R122" s="463"/>
      <c r="S122" s="463"/>
      <c r="T122" s="463"/>
      <c r="U122" s="463"/>
      <c r="V122" s="463"/>
      <c r="W122" s="463"/>
      <c r="X122" s="463"/>
      <c r="Y122" s="463"/>
      <c r="Z122" s="463"/>
      <c r="AA122" s="463"/>
      <c r="AB122" s="463"/>
      <c r="AC122" s="463"/>
      <c r="AD122" s="463"/>
      <c r="AE122" s="463"/>
      <c r="AF122" s="463"/>
      <c r="AG122" s="463"/>
      <c r="AH122" s="463"/>
      <c r="AI122" s="463"/>
      <c r="AJ122" s="463"/>
      <c r="AK122" s="463"/>
      <c r="AL122" s="463"/>
      <c r="AM122" s="463"/>
      <c r="AN122" s="463"/>
      <c r="AO122" s="463"/>
    </row>
    <row r="123" spans="1:41" x14ac:dyDescent="0.25">
      <c r="A123" s="463"/>
      <c r="B123" s="463"/>
      <c r="C123" s="463"/>
      <c r="D123" s="463"/>
      <c r="E123" s="463"/>
      <c r="F123" s="463"/>
      <c r="G123" s="463"/>
      <c r="H123" s="463"/>
      <c r="I123" s="463"/>
      <c r="J123" s="463"/>
      <c r="K123" s="463"/>
      <c r="L123" s="463"/>
      <c r="M123" s="463"/>
      <c r="N123" s="463"/>
      <c r="O123" s="463"/>
      <c r="P123" s="463"/>
      <c r="Q123" s="463"/>
      <c r="R123" s="463"/>
      <c r="S123" s="463"/>
      <c r="T123" s="463"/>
      <c r="U123" s="463"/>
      <c r="V123" s="463"/>
      <c r="W123" s="463"/>
      <c r="X123" s="463"/>
      <c r="Y123" s="463"/>
      <c r="Z123" s="463"/>
      <c r="AA123" s="463"/>
      <c r="AB123" s="463"/>
      <c r="AC123" s="463"/>
      <c r="AD123" s="463"/>
      <c r="AE123" s="463"/>
      <c r="AF123" s="463"/>
      <c r="AG123" s="463"/>
      <c r="AH123" s="463"/>
      <c r="AI123" s="463"/>
      <c r="AJ123" s="463"/>
      <c r="AK123" s="463"/>
      <c r="AL123" s="463"/>
      <c r="AM123" s="463"/>
      <c r="AN123" s="463"/>
      <c r="AO123" s="463"/>
    </row>
    <row r="124" spans="1:41" x14ac:dyDescent="0.25">
      <c r="A124" s="463"/>
      <c r="B124" s="463"/>
      <c r="C124" s="463"/>
      <c r="D124" s="463"/>
      <c r="E124" s="463"/>
      <c r="F124" s="463"/>
      <c r="G124" s="463"/>
      <c r="H124" s="463"/>
      <c r="I124" s="463"/>
      <c r="J124" s="463"/>
      <c r="K124" s="463"/>
      <c r="L124" s="463"/>
      <c r="M124" s="463"/>
      <c r="N124" s="463"/>
      <c r="O124" s="463"/>
      <c r="P124" s="463"/>
      <c r="Q124" s="463"/>
      <c r="R124" s="463"/>
      <c r="S124" s="463"/>
      <c r="T124" s="463"/>
      <c r="U124" s="463"/>
      <c r="V124" s="463"/>
      <c r="W124" s="463"/>
      <c r="X124" s="463"/>
      <c r="Y124" s="463"/>
      <c r="Z124" s="463"/>
      <c r="AA124" s="463"/>
      <c r="AB124" s="463"/>
      <c r="AC124" s="463"/>
      <c r="AD124" s="463"/>
      <c r="AE124" s="463"/>
      <c r="AF124" s="463"/>
      <c r="AG124" s="463"/>
      <c r="AH124" s="463"/>
      <c r="AI124" s="463"/>
      <c r="AJ124" s="463"/>
      <c r="AK124" s="463"/>
      <c r="AL124" s="463"/>
      <c r="AM124" s="463"/>
      <c r="AN124" s="463"/>
      <c r="AO124" s="463"/>
    </row>
    <row r="125" spans="1:41" x14ac:dyDescent="0.25">
      <c r="A125" s="463"/>
      <c r="B125" s="463"/>
      <c r="C125" s="463"/>
      <c r="D125" s="463"/>
      <c r="E125" s="463"/>
      <c r="F125" s="463"/>
      <c r="G125" s="463"/>
      <c r="H125" s="463"/>
      <c r="I125" s="463"/>
      <c r="J125" s="463"/>
      <c r="K125" s="463"/>
      <c r="L125" s="463"/>
      <c r="M125" s="463"/>
      <c r="N125" s="463"/>
      <c r="O125" s="463"/>
      <c r="P125" s="463"/>
      <c r="Q125" s="463"/>
      <c r="R125" s="463"/>
      <c r="S125" s="463"/>
      <c r="T125" s="463"/>
      <c r="U125" s="463"/>
      <c r="V125" s="463"/>
      <c r="W125" s="463"/>
      <c r="X125" s="463"/>
      <c r="Y125" s="463"/>
      <c r="Z125" s="463"/>
      <c r="AA125" s="463"/>
      <c r="AB125" s="463"/>
      <c r="AC125" s="463"/>
      <c r="AD125" s="463"/>
      <c r="AE125" s="463"/>
      <c r="AF125" s="463"/>
      <c r="AG125" s="463"/>
      <c r="AH125" s="463"/>
      <c r="AI125" s="463"/>
      <c r="AJ125" s="463"/>
      <c r="AK125" s="463"/>
      <c r="AL125" s="463"/>
      <c r="AM125" s="463"/>
      <c r="AN125" s="463"/>
      <c r="AO125" s="463"/>
    </row>
    <row r="126" spans="1:41" x14ac:dyDescent="0.25">
      <c r="A126" s="463"/>
      <c r="B126" s="463"/>
      <c r="C126" s="463"/>
      <c r="D126" s="463"/>
      <c r="E126" s="463"/>
      <c r="F126" s="463"/>
      <c r="G126" s="463"/>
      <c r="H126" s="463"/>
      <c r="I126" s="463"/>
      <c r="J126" s="463"/>
      <c r="K126" s="463"/>
      <c r="L126" s="463"/>
      <c r="M126" s="463"/>
      <c r="N126" s="463"/>
      <c r="O126" s="463"/>
      <c r="P126" s="463"/>
      <c r="Q126" s="463"/>
      <c r="R126" s="463"/>
      <c r="S126" s="463"/>
      <c r="T126" s="463"/>
      <c r="U126" s="463"/>
      <c r="V126" s="463"/>
      <c r="W126" s="463"/>
      <c r="X126" s="463"/>
      <c r="Y126" s="463"/>
      <c r="Z126" s="463"/>
      <c r="AA126" s="463"/>
      <c r="AB126" s="463"/>
      <c r="AC126" s="463"/>
      <c r="AD126" s="463"/>
      <c r="AE126" s="463"/>
      <c r="AF126" s="463"/>
      <c r="AG126" s="463"/>
      <c r="AH126" s="463"/>
      <c r="AI126" s="463"/>
      <c r="AJ126" s="463"/>
      <c r="AK126" s="463"/>
      <c r="AL126" s="463"/>
      <c r="AM126" s="463"/>
      <c r="AN126" s="463"/>
      <c r="AO126" s="463"/>
    </row>
    <row r="127" spans="1:41" x14ac:dyDescent="0.25">
      <c r="A127" s="463"/>
      <c r="B127" s="463"/>
      <c r="C127" s="463"/>
      <c r="D127" s="463"/>
      <c r="E127" s="463"/>
      <c r="F127" s="463"/>
      <c r="G127" s="463"/>
      <c r="H127" s="463"/>
      <c r="I127" s="463"/>
      <c r="J127" s="463"/>
      <c r="K127" s="463"/>
      <c r="L127" s="463"/>
      <c r="M127" s="463"/>
      <c r="N127" s="463"/>
      <c r="O127" s="463"/>
      <c r="P127" s="463"/>
      <c r="Q127" s="463"/>
      <c r="R127" s="463"/>
      <c r="S127" s="463"/>
      <c r="T127" s="463"/>
      <c r="U127" s="463"/>
      <c r="V127" s="463"/>
      <c r="W127" s="463"/>
      <c r="X127" s="463"/>
      <c r="Y127" s="463"/>
      <c r="Z127" s="463"/>
      <c r="AA127" s="463"/>
      <c r="AB127" s="463"/>
      <c r="AC127" s="463"/>
      <c r="AD127" s="463"/>
      <c r="AE127" s="463"/>
      <c r="AF127" s="463"/>
      <c r="AG127" s="463"/>
      <c r="AH127" s="463"/>
      <c r="AI127" s="463"/>
      <c r="AJ127" s="463"/>
      <c r="AK127" s="463"/>
      <c r="AL127" s="463"/>
      <c r="AM127" s="463"/>
      <c r="AN127" s="463"/>
      <c r="AO127" s="463"/>
    </row>
    <row r="128" spans="1:41" x14ac:dyDescent="0.25">
      <c r="A128" s="463"/>
      <c r="B128" s="463"/>
      <c r="C128" s="463"/>
      <c r="D128" s="463"/>
      <c r="E128" s="463"/>
      <c r="F128" s="463"/>
      <c r="G128" s="463"/>
      <c r="H128" s="463"/>
      <c r="I128" s="463"/>
      <c r="J128" s="463"/>
      <c r="K128" s="463"/>
      <c r="L128" s="463"/>
      <c r="M128" s="463"/>
      <c r="N128" s="463"/>
      <c r="O128" s="463"/>
      <c r="P128" s="463"/>
      <c r="Q128" s="463"/>
      <c r="R128" s="463"/>
      <c r="S128" s="463"/>
      <c r="T128" s="463"/>
      <c r="U128" s="463"/>
      <c r="V128" s="463"/>
      <c r="W128" s="463"/>
      <c r="X128" s="463"/>
      <c r="Y128" s="463"/>
      <c r="Z128" s="463"/>
      <c r="AA128" s="463"/>
      <c r="AB128" s="463"/>
      <c r="AC128" s="463"/>
      <c r="AD128" s="463"/>
      <c r="AE128" s="463"/>
      <c r="AF128" s="463"/>
      <c r="AG128" s="463"/>
      <c r="AH128" s="463"/>
      <c r="AI128" s="463"/>
      <c r="AJ128" s="463"/>
      <c r="AK128" s="463"/>
      <c r="AL128" s="463"/>
      <c r="AM128" s="463"/>
      <c r="AN128" s="463"/>
      <c r="AO128" s="463"/>
    </row>
    <row r="129" spans="1:41" x14ac:dyDescent="0.25">
      <c r="A129" s="463"/>
      <c r="B129" s="463"/>
      <c r="C129" s="463"/>
      <c r="D129" s="463"/>
      <c r="E129" s="463"/>
      <c r="F129" s="463"/>
      <c r="G129" s="463"/>
      <c r="H129" s="463"/>
      <c r="I129" s="463"/>
      <c r="J129" s="463"/>
      <c r="K129" s="463"/>
      <c r="L129" s="463"/>
      <c r="M129" s="463"/>
      <c r="N129" s="463"/>
      <c r="O129" s="463"/>
      <c r="P129" s="463"/>
      <c r="Q129" s="463"/>
      <c r="R129" s="463"/>
      <c r="S129" s="463"/>
      <c r="T129" s="463"/>
      <c r="U129" s="463"/>
      <c r="V129" s="463"/>
      <c r="W129" s="463"/>
      <c r="X129" s="463"/>
      <c r="Y129" s="463"/>
      <c r="Z129" s="463"/>
      <c r="AA129" s="463"/>
      <c r="AB129" s="463"/>
      <c r="AC129" s="463"/>
      <c r="AD129" s="463"/>
      <c r="AE129" s="463"/>
      <c r="AF129" s="463"/>
      <c r="AG129" s="463"/>
      <c r="AH129" s="463"/>
      <c r="AI129" s="463"/>
      <c r="AJ129" s="463"/>
      <c r="AK129" s="463"/>
      <c r="AL129" s="463"/>
      <c r="AM129" s="463"/>
      <c r="AN129" s="463"/>
      <c r="AO129" s="463"/>
    </row>
    <row r="130" spans="1:41" x14ac:dyDescent="0.25">
      <c r="A130" s="463"/>
      <c r="B130" s="463"/>
      <c r="C130" s="463"/>
      <c r="D130" s="463"/>
      <c r="E130" s="463"/>
      <c r="F130" s="463"/>
      <c r="G130" s="463"/>
      <c r="H130" s="463"/>
      <c r="I130" s="463"/>
      <c r="J130" s="463"/>
      <c r="K130" s="463"/>
      <c r="L130" s="463"/>
      <c r="M130" s="463"/>
      <c r="N130" s="463"/>
      <c r="O130" s="463"/>
      <c r="P130" s="463"/>
      <c r="Q130" s="463"/>
      <c r="R130" s="463"/>
      <c r="S130" s="463"/>
      <c r="T130" s="463"/>
      <c r="U130" s="463"/>
      <c r="V130" s="463"/>
      <c r="W130" s="463"/>
      <c r="X130" s="463"/>
      <c r="Y130" s="463"/>
      <c r="Z130" s="463"/>
      <c r="AA130" s="463"/>
      <c r="AB130" s="463"/>
      <c r="AC130" s="463"/>
      <c r="AD130" s="463"/>
      <c r="AE130" s="463"/>
      <c r="AF130" s="463"/>
      <c r="AG130" s="463"/>
      <c r="AH130" s="463"/>
      <c r="AI130" s="463"/>
      <c r="AJ130" s="463"/>
      <c r="AK130" s="463"/>
      <c r="AL130" s="463"/>
      <c r="AM130" s="463"/>
      <c r="AN130" s="463"/>
      <c r="AO130" s="463"/>
    </row>
    <row r="131" spans="1:41" x14ac:dyDescent="0.25">
      <c r="A131" s="463"/>
      <c r="B131" s="463"/>
      <c r="C131" s="463"/>
      <c r="D131" s="463"/>
      <c r="E131" s="463"/>
      <c r="F131" s="463"/>
      <c r="G131" s="463"/>
      <c r="H131" s="463"/>
      <c r="I131" s="463"/>
      <c r="J131" s="463"/>
      <c r="K131" s="463"/>
      <c r="L131" s="463"/>
      <c r="M131" s="463"/>
      <c r="N131" s="463"/>
      <c r="O131" s="463"/>
      <c r="P131" s="463"/>
      <c r="Q131" s="463"/>
      <c r="R131" s="463"/>
      <c r="S131" s="463"/>
      <c r="T131" s="463"/>
      <c r="U131" s="463"/>
      <c r="V131" s="463"/>
      <c r="W131" s="463"/>
      <c r="X131" s="463"/>
      <c r="Y131" s="463"/>
      <c r="Z131" s="463"/>
      <c r="AA131" s="463"/>
      <c r="AB131" s="463"/>
      <c r="AC131" s="463"/>
      <c r="AD131" s="463"/>
      <c r="AE131" s="463"/>
      <c r="AF131" s="463"/>
      <c r="AG131" s="463"/>
      <c r="AH131" s="463"/>
      <c r="AI131" s="463"/>
      <c r="AJ131" s="463"/>
      <c r="AK131" s="463"/>
      <c r="AL131" s="463"/>
      <c r="AM131" s="463"/>
      <c r="AN131" s="463"/>
      <c r="AO131" s="463"/>
    </row>
    <row r="132" spans="1:41" x14ac:dyDescent="0.25">
      <c r="A132" s="463"/>
      <c r="B132" s="463"/>
      <c r="C132" s="463"/>
      <c r="D132" s="463"/>
      <c r="E132" s="463"/>
      <c r="F132" s="463"/>
      <c r="G132" s="463"/>
      <c r="H132" s="463"/>
      <c r="I132" s="463"/>
      <c r="J132" s="463"/>
      <c r="K132" s="463"/>
      <c r="L132" s="463"/>
      <c r="M132" s="463"/>
      <c r="N132" s="463"/>
      <c r="O132" s="463"/>
      <c r="P132" s="463"/>
      <c r="Q132" s="463"/>
      <c r="R132" s="463"/>
      <c r="S132" s="463"/>
      <c r="T132" s="463"/>
      <c r="U132" s="463"/>
      <c r="V132" s="463"/>
      <c r="W132" s="463"/>
      <c r="X132" s="463"/>
      <c r="Y132" s="463"/>
      <c r="Z132" s="463"/>
      <c r="AA132" s="463"/>
      <c r="AB132" s="463"/>
      <c r="AC132" s="463"/>
      <c r="AD132" s="463"/>
      <c r="AE132" s="463"/>
      <c r="AF132" s="463"/>
      <c r="AG132" s="463"/>
      <c r="AH132" s="463"/>
      <c r="AI132" s="463"/>
      <c r="AJ132" s="463"/>
      <c r="AK132" s="463"/>
      <c r="AL132" s="463"/>
      <c r="AM132" s="463"/>
      <c r="AN132" s="463"/>
      <c r="AO132" s="463"/>
    </row>
    <row r="133" spans="1:41" x14ac:dyDescent="0.25">
      <c r="A133" s="463"/>
      <c r="B133" s="463"/>
      <c r="C133" s="463"/>
      <c r="D133" s="463"/>
      <c r="E133" s="463"/>
      <c r="F133" s="463"/>
      <c r="G133" s="463"/>
      <c r="H133" s="463"/>
      <c r="I133" s="463"/>
      <c r="J133" s="463"/>
      <c r="K133" s="463"/>
      <c r="L133" s="463"/>
      <c r="M133" s="463"/>
      <c r="N133" s="463"/>
      <c r="O133" s="463"/>
      <c r="P133" s="463"/>
      <c r="Q133" s="463"/>
      <c r="R133" s="463"/>
      <c r="S133" s="463"/>
      <c r="T133" s="463"/>
      <c r="U133" s="463"/>
      <c r="V133" s="463"/>
      <c r="W133" s="463"/>
      <c r="X133" s="463"/>
      <c r="Y133" s="463"/>
      <c r="Z133" s="463"/>
      <c r="AA133" s="463"/>
      <c r="AB133" s="463"/>
      <c r="AC133" s="463"/>
      <c r="AD133" s="463"/>
      <c r="AE133" s="463"/>
      <c r="AF133" s="463"/>
      <c r="AG133" s="463"/>
      <c r="AH133" s="463"/>
      <c r="AI133" s="463"/>
      <c r="AJ133" s="463"/>
      <c r="AK133" s="463"/>
      <c r="AL133" s="463"/>
      <c r="AM133" s="463"/>
      <c r="AN133" s="463"/>
      <c r="AO133" s="463"/>
    </row>
    <row r="134" spans="1:41" x14ac:dyDescent="0.25">
      <c r="A134" s="463"/>
      <c r="B134" s="463"/>
      <c r="C134" s="463"/>
      <c r="D134" s="463"/>
      <c r="E134" s="463"/>
      <c r="F134" s="463"/>
      <c r="G134" s="463"/>
      <c r="H134" s="463"/>
      <c r="I134" s="463"/>
      <c r="J134" s="463"/>
      <c r="K134" s="463"/>
      <c r="L134" s="463"/>
      <c r="M134" s="463"/>
      <c r="N134" s="463"/>
      <c r="O134" s="463"/>
      <c r="P134" s="463"/>
      <c r="Q134" s="463"/>
      <c r="R134" s="463"/>
      <c r="S134" s="463"/>
      <c r="T134" s="463"/>
      <c r="U134" s="463"/>
      <c r="V134" s="463"/>
      <c r="W134" s="463"/>
      <c r="X134" s="463"/>
      <c r="Y134" s="463"/>
      <c r="Z134" s="463"/>
      <c r="AA134" s="463"/>
      <c r="AB134" s="463"/>
      <c r="AC134" s="463"/>
      <c r="AD134" s="463"/>
      <c r="AE134" s="463"/>
      <c r="AF134" s="463"/>
      <c r="AG134" s="463"/>
      <c r="AH134" s="463"/>
      <c r="AI134" s="463"/>
      <c r="AJ134" s="463"/>
      <c r="AK134" s="463"/>
      <c r="AL134" s="463"/>
      <c r="AM134" s="463"/>
      <c r="AN134" s="463"/>
      <c r="AO134" s="463"/>
    </row>
    <row r="135" spans="1:41" x14ac:dyDescent="0.25">
      <c r="A135" s="463"/>
      <c r="B135" s="463"/>
      <c r="C135" s="463"/>
      <c r="D135" s="463"/>
      <c r="E135" s="463"/>
      <c r="F135" s="463"/>
      <c r="G135" s="463"/>
      <c r="H135" s="463"/>
      <c r="I135" s="463"/>
      <c r="J135" s="463"/>
      <c r="K135" s="463"/>
      <c r="L135" s="463"/>
      <c r="M135" s="463"/>
      <c r="N135" s="463"/>
      <c r="O135" s="463"/>
      <c r="P135" s="463"/>
      <c r="Q135" s="463"/>
      <c r="R135" s="463"/>
      <c r="S135" s="463"/>
      <c r="T135" s="463"/>
      <c r="U135" s="463"/>
      <c r="V135" s="463"/>
      <c r="W135" s="463"/>
      <c r="X135" s="463"/>
      <c r="Y135" s="463"/>
      <c r="Z135" s="463"/>
      <c r="AA135" s="463"/>
      <c r="AB135" s="463"/>
      <c r="AC135" s="463"/>
      <c r="AD135" s="463"/>
      <c r="AE135" s="463"/>
      <c r="AF135" s="463"/>
      <c r="AG135" s="463"/>
      <c r="AH135" s="463"/>
      <c r="AI135" s="463"/>
      <c r="AJ135" s="463"/>
      <c r="AK135" s="463"/>
      <c r="AL135" s="463"/>
      <c r="AM135" s="463"/>
      <c r="AN135" s="463"/>
      <c r="AO135" s="463"/>
    </row>
    <row r="136" spans="1:41" x14ac:dyDescent="0.25">
      <c r="A136" s="463"/>
      <c r="B136" s="463"/>
      <c r="C136" s="463"/>
      <c r="D136" s="463"/>
      <c r="E136" s="463"/>
      <c r="F136" s="463"/>
      <c r="G136" s="463"/>
      <c r="H136" s="463"/>
      <c r="I136" s="463"/>
      <c r="J136" s="463"/>
      <c r="K136" s="463"/>
      <c r="L136" s="463"/>
      <c r="M136" s="463"/>
      <c r="N136" s="463"/>
      <c r="O136" s="463"/>
      <c r="P136" s="463"/>
      <c r="Q136" s="463"/>
      <c r="R136" s="463"/>
      <c r="S136" s="463"/>
      <c r="T136" s="463"/>
      <c r="U136" s="463"/>
      <c r="V136" s="463"/>
      <c r="W136" s="463"/>
      <c r="X136" s="463"/>
      <c r="Y136" s="463"/>
      <c r="Z136" s="463"/>
      <c r="AA136" s="463"/>
      <c r="AB136" s="463"/>
      <c r="AC136" s="463"/>
      <c r="AD136" s="463"/>
      <c r="AE136" s="463"/>
      <c r="AF136" s="463"/>
      <c r="AG136" s="463"/>
      <c r="AH136" s="463"/>
      <c r="AI136" s="463"/>
      <c r="AJ136" s="463"/>
      <c r="AK136" s="463"/>
      <c r="AL136" s="463"/>
      <c r="AM136" s="463"/>
      <c r="AN136" s="463"/>
      <c r="AO136" s="463"/>
    </row>
    <row r="137" spans="1:41" x14ac:dyDescent="0.25">
      <c r="A137" s="463"/>
      <c r="B137" s="463"/>
      <c r="C137" s="463"/>
      <c r="D137" s="463"/>
      <c r="E137" s="463"/>
      <c r="F137" s="463"/>
      <c r="G137" s="463"/>
      <c r="H137" s="463"/>
      <c r="I137" s="463"/>
      <c r="J137" s="463"/>
      <c r="K137" s="463"/>
      <c r="L137" s="463"/>
      <c r="M137" s="463"/>
      <c r="N137" s="463"/>
      <c r="O137" s="463"/>
      <c r="P137" s="463"/>
      <c r="Q137" s="463"/>
      <c r="R137" s="463"/>
      <c r="S137" s="463"/>
      <c r="T137" s="463"/>
      <c r="U137" s="463"/>
      <c r="V137" s="463"/>
      <c r="W137" s="463"/>
      <c r="X137" s="463"/>
      <c r="Y137" s="463"/>
      <c r="Z137" s="463"/>
      <c r="AA137" s="463"/>
      <c r="AB137" s="463"/>
      <c r="AC137" s="463"/>
      <c r="AD137" s="463"/>
      <c r="AE137" s="463"/>
      <c r="AF137" s="463"/>
      <c r="AG137" s="463"/>
      <c r="AH137" s="463"/>
      <c r="AI137" s="463"/>
      <c r="AJ137" s="463"/>
      <c r="AK137" s="463"/>
      <c r="AL137" s="463"/>
      <c r="AM137" s="463"/>
      <c r="AN137" s="463"/>
      <c r="AO137" s="463"/>
    </row>
    <row r="138" spans="1:41" x14ac:dyDescent="0.25">
      <c r="A138" s="463"/>
      <c r="B138" s="463"/>
      <c r="C138" s="463"/>
      <c r="D138" s="463"/>
      <c r="E138" s="463"/>
      <c r="F138" s="463"/>
      <c r="G138" s="463"/>
      <c r="H138" s="463"/>
      <c r="I138" s="463"/>
      <c r="J138" s="463"/>
      <c r="K138" s="463"/>
      <c r="L138" s="463"/>
      <c r="M138" s="463"/>
      <c r="N138" s="463"/>
      <c r="O138" s="463"/>
      <c r="P138" s="463"/>
      <c r="Q138" s="463"/>
      <c r="R138" s="463"/>
      <c r="S138" s="463"/>
      <c r="T138" s="463"/>
      <c r="U138" s="463"/>
      <c r="V138" s="463"/>
      <c r="W138" s="463"/>
      <c r="X138" s="463"/>
      <c r="Y138" s="463"/>
      <c r="Z138" s="463"/>
      <c r="AA138" s="463"/>
      <c r="AB138" s="463"/>
      <c r="AC138" s="463"/>
      <c r="AD138" s="463"/>
      <c r="AE138" s="463"/>
      <c r="AF138" s="463"/>
      <c r="AG138" s="463"/>
      <c r="AH138" s="463"/>
      <c r="AI138" s="463"/>
      <c r="AJ138" s="463"/>
      <c r="AK138" s="463"/>
      <c r="AL138" s="463"/>
      <c r="AM138" s="463"/>
      <c r="AN138" s="463"/>
      <c r="AO138" s="463"/>
    </row>
    <row r="139" spans="1:41" x14ac:dyDescent="0.25">
      <c r="A139" s="463"/>
      <c r="B139" s="463"/>
      <c r="C139" s="463"/>
      <c r="D139" s="463"/>
      <c r="E139" s="463"/>
      <c r="F139" s="463"/>
      <c r="G139" s="463"/>
      <c r="H139" s="463"/>
      <c r="I139" s="463"/>
      <c r="J139" s="463"/>
      <c r="K139" s="463"/>
      <c r="L139" s="463"/>
      <c r="M139" s="463"/>
      <c r="N139" s="463"/>
      <c r="O139" s="463"/>
      <c r="P139" s="463"/>
      <c r="Q139" s="463"/>
      <c r="R139" s="463"/>
      <c r="S139" s="463"/>
      <c r="T139" s="463"/>
      <c r="U139" s="463"/>
      <c r="V139" s="463"/>
      <c r="W139" s="463"/>
      <c r="X139" s="463"/>
      <c r="Y139" s="463"/>
      <c r="Z139" s="463"/>
      <c r="AA139" s="463"/>
      <c r="AB139" s="463"/>
      <c r="AC139" s="463"/>
      <c r="AD139" s="463"/>
      <c r="AE139" s="463"/>
      <c r="AF139" s="463"/>
      <c r="AG139" s="463"/>
      <c r="AH139" s="463"/>
      <c r="AI139" s="463"/>
      <c r="AJ139" s="463"/>
      <c r="AK139" s="463"/>
      <c r="AL139" s="463"/>
      <c r="AM139" s="463"/>
      <c r="AN139" s="463"/>
      <c r="AO139" s="463"/>
    </row>
    <row r="140" spans="1:41" x14ac:dyDescent="0.25">
      <c r="A140" s="463"/>
      <c r="B140" s="463"/>
      <c r="C140" s="463"/>
      <c r="D140" s="463"/>
      <c r="E140" s="463"/>
      <c r="F140" s="463"/>
      <c r="G140" s="463"/>
      <c r="H140" s="463"/>
      <c r="I140" s="463"/>
      <c r="J140" s="463"/>
      <c r="K140" s="463"/>
      <c r="L140" s="463"/>
      <c r="M140" s="463"/>
      <c r="N140" s="463"/>
      <c r="O140" s="463"/>
      <c r="P140" s="463"/>
      <c r="Q140" s="463"/>
      <c r="R140" s="463"/>
      <c r="S140" s="463"/>
      <c r="T140" s="463"/>
      <c r="U140" s="463"/>
      <c r="V140" s="463"/>
      <c r="W140" s="463"/>
      <c r="X140" s="463"/>
      <c r="Y140" s="463"/>
      <c r="Z140" s="463"/>
      <c r="AA140" s="463"/>
      <c r="AB140" s="463"/>
      <c r="AC140" s="463"/>
      <c r="AD140" s="463"/>
      <c r="AE140" s="463"/>
      <c r="AF140" s="463"/>
      <c r="AG140" s="463"/>
      <c r="AH140" s="463"/>
      <c r="AI140" s="463"/>
      <c r="AJ140" s="463"/>
      <c r="AK140" s="463"/>
      <c r="AL140" s="463"/>
      <c r="AM140" s="463"/>
      <c r="AN140" s="463"/>
      <c r="AO140" s="463"/>
    </row>
    <row r="141" spans="1:41" x14ac:dyDescent="0.25">
      <c r="A141" s="463"/>
      <c r="B141" s="463"/>
      <c r="C141" s="463"/>
      <c r="D141" s="463"/>
      <c r="E141" s="463"/>
      <c r="F141" s="463"/>
      <c r="G141" s="463"/>
      <c r="H141" s="463"/>
      <c r="I141" s="463"/>
      <c r="J141" s="463"/>
      <c r="K141" s="463"/>
      <c r="L141" s="463"/>
      <c r="M141" s="463"/>
      <c r="N141" s="463"/>
      <c r="O141" s="463"/>
      <c r="P141" s="463"/>
      <c r="Q141" s="463"/>
      <c r="R141" s="463"/>
      <c r="S141" s="463"/>
      <c r="T141" s="463"/>
      <c r="U141" s="463"/>
      <c r="V141" s="463"/>
      <c r="W141" s="463"/>
      <c r="X141" s="463"/>
      <c r="Y141" s="463"/>
      <c r="Z141" s="463"/>
      <c r="AA141" s="463"/>
      <c r="AB141" s="463"/>
      <c r="AC141" s="463"/>
      <c r="AD141" s="463"/>
      <c r="AE141" s="463"/>
      <c r="AF141" s="463"/>
      <c r="AG141" s="463"/>
      <c r="AH141" s="463"/>
      <c r="AI141" s="463"/>
      <c r="AJ141" s="463"/>
      <c r="AK141" s="463"/>
      <c r="AL141" s="463"/>
      <c r="AM141" s="463"/>
      <c r="AN141" s="463"/>
      <c r="AO141" s="463"/>
    </row>
    <row r="142" spans="1:41" x14ac:dyDescent="0.25">
      <c r="A142" s="463"/>
      <c r="B142" s="463"/>
      <c r="C142" s="463"/>
      <c r="D142" s="463"/>
      <c r="E142" s="463"/>
      <c r="F142" s="463"/>
      <c r="G142" s="463"/>
      <c r="H142" s="463"/>
      <c r="I142" s="463"/>
      <c r="J142" s="463"/>
      <c r="K142" s="463"/>
      <c r="L142" s="463"/>
      <c r="M142" s="463"/>
      <c r="N142" s="463"/>
      <c r="O142" s="463"/>
      <c r="P142" s="463"/>
      <c r="Q142" s="463"/>
      <c r="R142" s="463"/>
      <c r="S142" s="463"/>
      <c r="T142" s="463"/>
      <c r="U142" s="463"/>
      <c r="V142" s="463"/>
      <c r="W142" s="463"/>
      <c r="X142" s="463"/>
      <c r="Y142" s="463"/>
      <c r="Z142" s="463"/>
      <c r="AA142" s="463"/>
      <c r="AB142" s="463"/>
      <c r="AC142" s="463"/>
      <c r="AD142" s="463"/>
      <c r="AE142" s="463"/>
      <c r="AF142" s="463"/>
      <c r="AG142" s="463"/>
      <c r="AH142" s="463"/>
      <c r="AI142" s="463"/>
      <c r="AJ142" s="463"/>
      <c r="AK142" s="463"/>
      <c r="AL142" s="463"/>
      <c r="AM142" s="463"/>
      <c r="AN142" s="463"/>
      <c r="AO142" s="463"/>
    </row>
    <row r="143" spans="1:41" x14ac:dyDescent="0.25">
      <c r="A143" s="463"/>
      <c r="B143" s="463"/>
      <c r="C143" s="463"/>
      <c r="D143" s="463"/>
      <c r="E143" s="463"/>
      <c r="F143" s="463"/>
      <c r="G143" s="463"/>
      <c r="H143" s="463"/>
      <c r="I143" s="463"/>
      <c r="J143" s="463"/>
      <c r="K143" s="463"/>
      <c r="L143" s="463"/>
      <c r="M143" s="463"/>
      <c r="N143" s="463"/>
      <c r="O143" s="463"/>
      <c r="P143" s="463"/>
      <c r="Q143" s="463"/>
      <c r="R143" s="463"/>
      <c r="S143" s="463"/>
      <c r="T143" s="463"/>
      <c r="U143" s="463"/>
      <c r="V143" s="463"/>
      <c r="W143" s="463"/>
      <c r="X143" s="463"/>
      <c r="Y143" s="463"/>
      <c r="Z143" s="463"/>
      <c r="AA143" s="463"/>
      <c r="AB143" s="463"/>
      <c r="AC143" s="463"/>
      <c r="AD143" s="463"/>
      <c r="AE143" s="463"/>
      <c r="AF143" s="463"/>
      <c r="AG143" s="463"/>
      <c r="AH143" s="463"/>
      <c r="AI143" s="463"/>
      <c r="AJ143" s="463"/>
      <c r="AK143" s="463"/>
      <c r="AL143" s="463"/>
      <c r="AM143" s="463"/>
      <c r="AN143" s="463"/>
      <c r="AO143" s="463"/>
    </row>
    <row r="144" spans="1:41" x14ac:dyDescent="0.25">
      <c r="A144" s="463"/>
      <c r="B144" s="463"/>
      <c r="C144" s="463"/>
      <c r="D144" s="463"/>
      <c r="E144" s="463"/>
      <c r="F144" s="463"/>
      <c r="G144" s="463"/>
      <c r="H144" s="463"/>
      <c r="I144" s="463"/>
      <c r="J144" s="463"/>
      <c r="K144" s="463"/>
      <c r="L144" s="463"/>
      <c r="M144" s="463"/>
      <c r="N144" s="463"/>
      <c r="O144" s="463"/>
      <c r="P144" s="463"/>
      <c r="Q144" s="463"/>
      <c r="R144" s="463"/>
      <c r="S144" s="463"/>
      <c r="T144" s="463"/>
      <c r="U144" s="463"/>
      <c r="V144" s="463"/>
      <c r="W144" s="463"/>
      <c r="X144" s="463"/>
      <c r="Y144" s="463"/>
      <c r="Z144" s="463"/>
      <c r="AA144" s="463"/>
      <c r="AB144" s="463"/>
      <c r="AC144" s="463"/>
      <c r="AD144" s="463"/>
      <c r="AE144" s="463"/>
      <c r="AF144" s="463"/>
      <c r="AG144" s="463"/>
      <c r="AH144" s="463"/>
      <c r="AI144" s="463"/>
      <c r="AJ144" s="463"/>
      <c r="AK144" s="463"/>
      <c r="AL144" s="463"/>
      <c r="AM144" s="463"/>
      <c r="AN144" s="463"/>
      <c r="AO144" s="463"/>
    </row>
    <row r="145" spans="1:41" x14ac:dyDescent="0.25">
      <c r="A145" s="463"/>
      <c r="B145" s="463"/>
      <c r="C145" s="463"/>
      <c r="D145" s="463"/>
      <c r="E145" s="463"/>
      <c r="F145" s="463"/>
      <c r="G145" s="463"/>
      <c r="H145" s="463"/>
      <c r="I145" s="463"/>
      <c r="J145" s="463"/>
      <c r="K145" s="463"/>
      <c r="L145" s="463"/>
      <c r="M145" s="463"/>
      <c r="N145" s="463"/>
      <c r="O145" s="463"/>
      <c r="P145" s="463"/>
      <c r="Q145" s="463"/>
      <c r="R145" s="463"/>
      <c r="S145" s="463"/>
      <c r="T145" s="463"/>
      <c r="U145" s="463"/>
      <c r="V145" s="463"/>
      <c r="W145" s="463"/>
      <c r="X145" s="463"/>
      <c r="Y145" s="463"/>
      <c r="Z145" s="463"/>
      <c r="AA145" s="463"/>
      <c r="AB145" s="463"/>
      <c r="AC145" s="463"/>
      <c r="AD145" s="463"/>
      <c r="AE145" s="463"/>
      <c r="AF145" s="463"/>
      <c r="AG145" s="463"/>
      <c r="AH145" s="463"/>
      <c r="AI145" s="463"/>
      <c r="AJ145" s="463"/>
      <c r="AK145" s="463"/>
      <c r="AL145" s="463"/>
      <c r="AM145" s="463"/>
      <c r="AN145" s="463"/>
      <c r="AO145" s="463"/>
    </row>
    <row r="146" spans="1:41" x14ac:dyDescent="0.25">
      <c r="A146" s="463"/>
      <c r="B146" s="463"/>
      <c r="C146" s="463"/>
      <c r="D146" s="463"/>
      <c r="E146" s="463"/>
      <c r="F146" s="463"/>
      <c r="G146" s="463"/>
      <c r="H146" s="463"/>
      <c r="I146" s="463"/>
      <c r="J146" s="463"/>
      <c r="K146" s="463"/>
      <c r="L146" s="463"/>
      <c r="M146" s="463"/>
      <c r="N146" s="463"/>
      <c r="O146" s="463"/>
      <c r="P146" s="463"/>
      <c r="Q146" s="463"/>
      <c r="R146" s="463"/>
      <c r="S146" s="463"/>
      <c r="T146" s="463"/>
      <c r="U146" s="463"/>
      <c r="V146" s="463"/>
      <c r="W146" s="463"/>
      <c r="X146" s="463"/>
      <c r="Y146" s="463"/>
      <c r="Z146" s="463"/>
      <c r="AA146" s="463"/>
      <c r="AB146" s="463"/>
      <c r="AC146" s="463"/>
      <c r="AD146" s="463"/>
      <c r="AE146" s="463"/>
      <c r="AF146" s="463"/>
      <c r="AG146" s="463"/>
      <c r="AH146" s="463"/>
      <c r="AI146" s="463"/>
      <c r="AJ146" s="463"/>
      <c r="AK146" s="463"/>
      <c r="AL146" s="463"/>
      <c r="AM146" s="463"/>
      <c r="AN146" s="463"/>
      <c r="AO146" s="463"/>
    </row>
    <row r="147" spans="1:41" x14ac:dyDescent="0.25">
      <c r="A147" s="463"/>
      <c r="B147" s="463"/>
      <c r="C147" s="463"/>
      <c r="D147" s="463"/>
      <c r="E147" s="463"/>
      <c r="F147" s="463"/>
      <c r="G147" s="463"/>
      <c r="H147" s="463"/>
      <c r="I147" s="463"/>
      <c r="J147" s="463"/>
      <c r="K147" s="463"/>
      <c r="L147" s="463"/>
      <c r="M147" s="463"/>
      <c r="N147" s="463"/>
      <c r="O147" s="463"/>
      <c r="P147" s="463"/>
      <c r="Q147" s="463"/>
      <c r="R147" s="463"/>
      <c r="S147" s="463"/>
      <c r="T147" s="463"/>
      <c r="U147" s="463"/>
      <c r="V147" s="463"/>
      <c r="W147" s="463"/>
      <c r="X147" s="463"/>
      <c r="Y147" s="463"/>
      <c r="Z147" s="463"/>
      <c r="AA147" s="463"/>
      <c r="AB147" s="463"/>
      <c r="AC147" s="463"/>
      <c r="AD147" s="463"/>
      <c r="AE147" s="463"/>
      <c r="AF147" s="463"/>
      <c r="AG147" s="463"/>
      <c r="AH147" s="463"/>
      <c r="AI147" s="463"/>
      <c r="AJ147" s="463"/>
      <c r="AK147" s="463"/>
      <c r="AL147" s="463"/>
      <c r="AM147" s="463"/>
      <c r="AN147" s="463"/>
      <c r="AO147" s="463"/>
    </row>
    <row r="148" spans="1:41" x14ac:dyDescent="0.25">
      <c r="A148" s="463"/>
      <c r="B148" s="463"/>
      <c r="C148" s="463"/>
      <c r="D148" s="463"/>
      <c r="E148" s="463"/>
      <c r="F148" s="463"/>
      <c r="G148" s="463"/>
      <c r="H148" s="463"/>
      <c r="I148" s="463"/>
      <c r="J148" s="463"/>
      <c r="K148" s="463"/>
      <c r="L148" s="463"/>
      <c r="M148" s="463"/>
      <c r="N148" s="463"/>
      <c r="O148" s="463"/>
      <c r="P148" s="463"/>
      <c r="Q148" s="463"/>
      <c r="R148" s="463"/>
      <c r="S148" s="463"/>
      <c r="T148" s="463"/>
      <c r="U148" s="463"/>
      <c r="V148" s="463"/>
      <c r="W148" s="463"/>
      <c r="X148" s="463"/>
      <c r="Y148" s="463"/>
      <c r="Z148" s="463"/>
      <c r="AA148" s="463"/>
      <c r="AB148" s="463"/>
      <c r="AC148" s="463"/>
      <c r="AD148" s="463"/>
      <c r="AE148" s="463"/>
      <c r="AF148" s="463"/>
      <c r="AG148" s="463"/>
      <c r="AH148" s="463"/>
      <c r="AI148" s="463"/>
      <c r="AJ148" s="463"/>
      <c r="AK148" s="463"/>
      <c r="AL148" s="463"/>
      <c r="AM148" s="463"/>
      <c r="AN148" s="463"/>
      <c r="AO148" s="463"/>
    </row>
    <row r="149" spans="1:41" ht="13.5" customHeight="1" x14ac:dyDescent="0.25">
      <c r="A149" s="463"/>
      <c r="B149" s="463"/>
      <c r="C149" s="463"/>
      <c r="D149" s="463"/>
      <c r="E149" s="463"/>
      <c r="F149" s="463"/>
      <c r="G149" s="463"/>
      <c r="H149" s="463"/>
      <c r="I149" s="463"/>
      <c r="J149" s="463"/>
      <c r="K149" s="463"/>
      <c r="L149" s="463"/>
      <c r="M149" s="463"/>
      <c r="N149" s="463"/>
      <c r="O149" s="463"/>
      <c r="P149" s="463"/>
      <c r="Q149" s="463"/>
      <c r="R149" s="463"/>
      <c r="S149" s="463"/>
      <c r="T149" s="463"/>
      <c r="U149" s="463"/>
      <c r="V149" s="463"/>
      <c r="W149" s="463"/>
      <c r="X149" s="463"/>
      <c r="Y149" s="463"/>
      <c r="Z149" s="463"/>
      <c r="AA149" s="463"/>
      <c r="AB149" s="463"/>
      <c r="AC149" s="463"/>
      <c r="AD149" s="463"/>
      <c r="AE149" s="463"/>
      <c r="AF149" s="463"/>
      <c r="AG149" s="463"/>
      <c r="AH149" s="463"/>
      <c r="AI149" s="463"/>
      <c r="AJ149" s="463"/>
      <c r="AK149" s="463"/>
      <c r="AL149" s="463"/>
      <c r="AM149" s="463"/>
      <c r="AN149" s="463"/>
      <c r="AO149" s="463"/>
    </row>
    <row r="150" spans="1:41" ht="12.75" customHeight="1" x14ac:dyDescent="0.25">
      <c r="A150" s="463"/>
      <c r="B150" s="463"/>
      <c r="C150" s="463"/>
      <c r="D150" s="463"/>
      <c r="E150" s="463"/>
      <c r="F150" s="463"/>
      <c r="G150" s="463"/>
      <c r="H150" s="463"/>
      <c r="I150" s="463"/>
      <c r="J150" s="463"/>
      <c r="K150" s="463"/>
      <c r="L150" s="463"/>
      <c r="M150" s="463"/>
      <c r="N150" s="463"/>
      <c r="O150" s="463"/>
      <c r="P150" s="463"/>
      <c r="Q150" s="463"/>
      <c r="R150" s="463"/>
      <c r="S150" s="463"/>
      <c r="T150" s="463"/>
      <c r="U150" s="463"/>
      <c r="V150" s="463"/>
      <c r="W150" s="463"/>
      <c r="X150" s="463"/>
      <c r="Y150" s="463"/>
      <c r="Z150" s="463"/>
      <c r="AA150" s="463"/>
      <c r="AB150" s="463"/>
      <c r="AC150" s="463"/>
      <c r="AD150" s="463"/>
      <c r="AE150" s="463"/>
      <c r="AF150" s="463"/>
      <c r="AG150" s="463"/>
      <c r="AH150" s="463"/>
      <c r="AI150" s="463"/>
      <c r="AJ150" s="463"/>
      <c r="AK150" s="463"/>
      <c r="AL150" s="463"/>
      <c r="AM150" s="463"/>
      <c r="AN150" s="463"/>
      <c r="AO150" s="463"/>
    </row>
    <row r="151" spans="1:41" x14ac:dyDescent="0.25">
      <c r="A151" s="463"/>
      <c r="B151" s="463"/>
      <c r="C151" s="463"/>
      <c r="D151" s="463"/>
      <c r="E151" s="463"/>
      <c r="F151" s="463"/>
      <c r="G151" s="463"/>
      <c r="H151" s="463"/>
      <c r="I151" s="463"/>
      <c r="J151" s="463"/>
      <c r="K151" s="463"/>
      <c r="L151" s="463"/>
      <c r="M151" s="463"/>
      <c r="N151" s="463"/>
      <c r="O151" s="463"/>
      <c r="P151" s="463"/>
      <c r="Q151" s="463"/>
      <c r="R151" s="463"/>
      <c r="S151" s="463"/>
      <c r="T151" s="463"/>
      <c r="U151" s="463"/>
      <c r="V151" s="463"/>
      <c r="W151" s="463"/>
      <c r="X151" s="463"/>
      <c r="Y151" s="463"/>
      <c r="Z151" s="463"/>
      <c r="AA151" s="463"/>
      <c r="AB151" s="463"/>
      <c r="AC151" s="463"/>
      <c r="AD151" s="463"/>
      <c r="AE151" s="463"/>
      <c r="AF151" s="463"/>
      <c r="AG151" s="463"/>
      <c r="AH151" s="463"/>
      <c r="AI151" s="463"/>
      <c r="AJ151" s="463"/>
      <c r="AK151" s="463"/>
      <c r="AL151" s="463"/>
      <c r="AM151" s="463"/>
      <c r="AN151" s="463"/>
      <c r="AO151" s="463"/>
    </row>
    <row r="152" spans="1:41" ht="12.75" customHeight="1" x14ac:dyDescent="0.25">
      <c r="A152" s="463"/>
      <c r="B152" s="463"/>
      <c r="C152" s="463"/>
      <c r="D152" s="463"/>
      <c r="E152" s="463"/>
      <c r="F152" s="463"/>
      <c r="G152" s="463"/>
      <c r="H152" s="463"/>
      <c r="I152" s="463"/>
      <c r="J152" s="463"/>
      <c r="K152" s="463"/>
      <c r="L152" s="463"/>
      <c r="M152" s="463"/>
      <c r="N152" s="463"/>
      <c r="O152" s="463"/>
      <c r="P152" s="463"/>
      <c r="Q152" s="463"/>
      <c r="R152" s="463"/>
      <c r="S152" s="463"/>
      <c r="T152" s="463"/>
      <c r="U152" s="463"/>
      <c r="V152" s="463"/>
      <c r="W152" s="463"/>
      <c r="X152" s="463"/>
      <c r="Y152" s="463"/>
      <c r="Z152" s="463"/>
      <c r="AA152" s="463"/>
      <c r="AB152" s="463"/>
      <c r="AC152" s="463"/>
      <c r="AD152" s="463"/>
      <c r="AE152" s="463"/>
      <c r="AF152" s="463"/>
      <c r="AG152" s="463"/>
      <c r="AH152" s="463"/>
      <c r="AI152" s="463"/>
      <c r="AJ152" s="463"/>
      <c r="AK152" s="463"/>
      <c r="AL152" s="463"/>
      <c r="AM152" s="463"/>
      <c r="AN152" s="463"/>
      <c r="AO152" s="463"/>
    </row>
    <row r="153" spans="1:41" x14ac:dyDescent="0.25">
      <c r="A153" s="463"/>
      <c r="B153" s="463"/>
      <c r="C153" s="463"/>
      <c r="D153" s="463"/>
      <c r="E153" s="463"/>
      <c r="F153" s="463"/>
      <c r="G153" s="463"/>
      <c r="H153" s="463"/>
      <c r="I153" s="463"/>
      <c r="J153" s="463"/>
      <c r="K153" s="463"/>
      <c r="L153" s="463"/>
      <c r="M153" s="463"/>
      <c r="N153" s="463"/>
      <c r="O153" s="463"/>
      <c r="P153" s="463"/>
      <c r="Q153" s="463"/>
      <c r="R153" s="463"/>
      <c r="S153" s="463"/>
      <c r="T153" s="463"/>
      <c r="U153" s="463"/>
      <c r="V153" s="463"/>
      <c r="W153" s="463"/>
      <c r="X153" s="463"/>
      <c r="Y153" s="463"/>
      <c r="Z153" s="463"/>
      <c r="AA153" s="463"/>
      <c r="AB153" s="463"/>
      <c r="AC153" s="463"/>
      <c r="AD153" s="463"/>
      <c r="AE153" s="463"/>
      <c r="AF153" s="463"/>
      <c r="AG153" s="463"/>
      <c r="AH153" s="463"/>
      <c r="AI153" s="463"/>
      <c r="AJ153" s="463"/>
      <c r="AK153" s="463"/>
      <c r="AL153" s="463"/>
      <c r="AM153" s="463"/>
      <c r="AN153" s="463"/>
      <c r="AO153" s="463"/>
    </row>
    <row r="154" spans="1:41" x14ac:dyDescent="0.25">
      <c r="A154" s="463"/>
      <c r="B154" s="463"/>
      <c r="C154" s="463"/>
      <c r="D154" s="463"/>
      <c r="E154" s="463"/>
      <c r="F154" s="463"/>
      <c r="G154" s="463"/>
      <c r="H154" s="463"/>
      <c r="I154" s="463"/>
      <c r="J154" s="463"/>
      <c r="K154" s="463"/>
      <c r="L154" s="463"/>
      <c r="M154" s="463"/>
      <c r="N154" s="463"/>
      <c r="O154" s="463"/>
      <c r="P154" s="463"/>
      <c r="Q154" s="463"/>
      <c r="R154" s="463"/>
      <c r="S154" s="463"/>
      <c r="T154" s="463"/>
      <c r="U154" s="463"/>
      <c r="V154" s="463"/>
      <c r="W154" s="463"/>
      <c r="X154" s="463"/>
      <c r="Y154" s="463"/>
      <c r="Z154" s="463"/>
      <c r="AA154" s="463"/>
      <c r="AB154" s="463"/>
      <c r="AC154" s="463"/>
      <c r="AD154" s="463"/>
      <c r="AE154" s="463"/>
      <c r="AF154" s="463"/>
      <c r="AG154" s="463"/>
      <c r="AH154" s="463"/>
      <c r="AI154" s="463"/>
      <c r="AJ154" s="463"/>
      <c r="AK154" s="463"/>
      <c r="AL154" s="463"/>
      <c r="AM154" s="463"/>
      <c r="AN154" s="463"/>
      <c r="AO154" s="463"/>
    </row>
    <row r="155" spans="1:41" x14ac:dyDescent="0.25">
      <c r="A155" s="463"/>
      <c r="B155" s="463"/>
      <c r="C155" s="463"/>
      <c r="D155" s="463"/>
      <c r="E155" s="463"/>
      <c r="F155" s="463"/>
      <c r="G155" s="463"/>
      <c r="H155" s="463"/>
      <c r="I155" s="463"/>
      <c r="J155" s="463"/>
      <c r="K155" s="463"/>
      <c r="L155" s="463"/>
      <c r="M155" s="463"/>
      <c r="N155" s="463"/>
      <c r="O155" s="463"/>
      <c r="P155" s="463"/>
      <c r="Q155" s="463"/>
      <c r="R155" s="463"/>
      <c r="S155" s="463"/>
      <c r="T155" s="463"/>
      <c r="U155" s="463"/>
      <c r="V155" s="463"/>
      <c r="W155" s="463"/>
      <c r="X155" s="463"/>
      <c r="Y155" s="463"/>
      <c r="Z155" s="463"/>
      <c r="AA155" s="463"/>
      <c r="AB155" s="463"/>
      <c r="AC155" s="463"/>
      <c r="AD155" s="463"/>
      <c r="AE155" s="463"/>
      <c r="AF155" s="463"/>
      <c r="AG155" s="463"/>
      <c r="AH155" s="463"/>
      <c r="AI155" s="463"/>
      <c r="AJ155" s="463"/>
      <c r="AK155" s="463"/>
      <c r="AL155" s="463"/>
      <c r="AM155" s="463"/>
      <c r="AN155" s="463"/>
      <c r="AO155" s="463"/>
    </row>
    <row r="156" spans="1:41" x14ac:dyDescent="0.25">
      <c r="A156" s="463"/>
      <c r="B156" s="463"/>
      <c r="C156" s="463"/>
      <c r="D156" s="463"/>
      <c r="E156" s="463"/>
      <c r="F156" s="463"/>
      <c r="G156" s="463"/>
      <c r="H156" s="463"/>
      <c r="I156" s="463"/>
      <c r="J156" s="463"/>
      <c r="K156" s="463"/>
      <c r="L156" s="463"/>
      <c r="M156" s="463"/>
      <c r="N156" s="463"/>
      <c r="O156" s="463"/>
      <c r="P156" s="463"/>
      <c r="Q156" s="463"/>
      <c r="R156" s="463"/>
      <c r="S156" s="463"/>
      <c r="T156" s="463"/>
      <c r="U156" s="463"/>
      <c r="V156" s="463"/>
      <c r="W156" s="463"/>
      <c r="X156" s="463"/>
      <c r="Y156" s="463"/>
      <c r="Z156" s="463"/>
      <c r="AA156" s="463"/>
      <c r="AB156" s="463"/>
      <c r="AC156" s="463"/>
      <c r="AD156" s="463"/>
      <c r="AE156" s="463"/>
      <c r="AF156" s="463"/>
      <c r="AG156" s="463"/>
      <c r="AH156" s="463"/>
      <c r="AI156" s="463"/>
      <c r="AJ156" s="463"/>
      <c r="AK156" s="463"/>
      <c r="AL156" s="463"/>
      <c r="AM156" s="463"/>
      <c r="AN156" s="463"/>
      <c r="AO156" s="463"/>
    </row>
    <row r="157" spans="1:41" x14ac:dyDescent="0.25">
      <c r="A157" s="463"/>
      <c r="B157" s="463"/>
      <c r="C157" s="463"/>
      <c r="D157" s="463"/>
      <c r="E157" s="463"/>
      <c r="F157" s="463"/>
      <c r="G157" s="463"/>
      <c r="H157" s="463"/>
      <c r="I157" s="463"/>
      <c r="J157" s="463"/>
      <c r="K157" s="463"/>
      <c r="L157" s="463"/>
      <c r="M157" s="463"/>
      <c r="N157" s="463"/>
      <c r="O157" s="463"/>
      <c r="P157" s="463"/>
      <c r="Q157" s="463"/>
      <c r="R157" s="463"/>
      <c r="S157" s="463"/>
      <c r="T157" s="463"/>
      <c r="U157" s="463"/>
      <c r="V157" s="463"/>
      <c r="W157" s="463"/>
      <c r="X157" s="463"/>
      <c r="Y157" s="463"/>
      <c r="Z157" s="463"/>
      <c r="AA157" s="463"/>
      <c r="AB157" s="463"/>
      <c r="AC157" s="463"/>
      <c r="AD157" s="463"/>
      <c r="AE157" s="463"/>
      <c r="AF157" s="463"/>
      <c r="AG157" s="463"/>
      <c r="AH157" s="463"/>
      <c r="AI157" s="463"/>
      <c r="AJ157" s="463"/>
      <c r="AK157" s="463"/>
      <c r="AL157" s="463"/>
      <c r="AM157" s="463"/>
      <c r="AN157" s="463"/>
      <c r="AO157" s="463"/>
    </row>
    <row r="158" spans="1:41" x14ac:dyDescent="0.25">
      <c r="A158" s="463"/>
      <c r="B158" s="463"/>
      <c r="C158" s="463"/>
      <c r="D158" s="463"/>
      <c r="E158" s="463"/>
      <c r="F158" s="463"/>
      <c r="G158" s="463"/>
      <c r="H158" s="463"/>
      <c r="I158" s="463"/>
      <c r="J158" s="463"/>
      <c r="K158" s="463"/>
      <c r="L158" s="463"/>
      <c r="M158" s="463"/>
      <c r="N158" s="463"/>
      <c r="O158" s="463"/>
      <c r="P158" s="463"/>
      <c r="Q158" s="463"/>
      <c r="R158" s="463"/>
      <c r="S158" s="463"/>
      <c r="T158" s="463"/>
      <c r="U158" s="463"/>
      <c r="V158" s="463"/>
      <c r="W158" s="463"/>
      <c r="X158" s="463"/>
      <c r="Y158" s="463"/>
      <c r="Z158" s="463"/>
      <c r="AA158" s="463"/>
      <c r="AB158" s="463"/>
      <c r="AC158" s="463"/>
      <c r="AD158" s="463"/>
      <c r="AE158" s="463"/>
      <c r="AF158" s="463"/>
      <c r="AG158" s="463"/>
      <c r="AH158" s="463"/>
      <c r="AI158" s="463"/>
      <c r="AJ158" s="463"/>
      <c r="AK158" s="463"/>
      <c r="AL158" s="463"/>
      <c r="AM158" s="463"/>
      <c r="AN158" s="463"/>
      <c r="AO158" s="463"/>
    </row>
    <row r="159" spans="1:41" x14ac:dyDescent="0.25">
      <c r="A159" s="463"/>
      <c r="B159" s="463"/>
      <c r="C159" s="463"/>
      <c r="D159" s="463"/>
      <c r="E159" s="463"/>
      <c r="F159" s="463"/>
      <c r="G159" s="463"/>
      <c r="H159" s="463"/>
      <c r="I159" s="463"/>
      <c r="J159" s="463"/>
      <c r="K159" s="463"/>
      <c r="L159" s="463"/>
      <c r="M159" s="463"/>
      <c r="N159" s="463"/>
      <c r="O159" s="463"/>
      <c r="P159" s="463"/>
      <c r="Q159" s="463"/>
      <c r="R159" s="463"/>
      <c r="S159" s="463"/>
      <c r="T159" s="463"/>
      <c r="U159" s="463"/>
      <c r="V159" s="463"/>
      <c r="W159" s="463"/>
      <c r="X159" s="463"/>
      <c r="Y159" s="463"/>
      <c r="Z159" s="463"/>
      <c r="AA159" s="463"/>
      <c r="AB159" s="463"/>
      <c r="AC159" s="463"/>
      <c r="AD159" s="463"/>
      <c r="AE159" s="463"/>
      <c r="AF159" s="463"/>
      <c r="AG159" s="463"/>
      <c r="AH159" s="463"/>
      <c r="AI159" s="463"/>
      <c r="AJ159" s="463"/>
      <c r="AK159" s="463"/>
      <c r="AL159" s="463"/>
      <c r="AM159" s="463"/>
      <c r="AN159" s="463"/>
      <c r="AO159" s="463"/>
    </row>
    <row r="160" spans="1:41" x14ac:dyDescent="0.25">
      <c r="A160" s="463"/>
      <c r="B160" s="463"/>
      <c r="C160" s="463"/>
      <c r="D160" s="463"/>
      <c r="E160" s="463"/>
      <c r="F160" s="463"/>
      <c r="G160" s="463"/>
      <c r="H160" s="463"/>
      <c r="I160" s="463"/>
      <c r="J160" s="463"/>
      <c r="K160" s="463"/>
      <c r="L160" s="463"/>
      <c r="M160" s="463"/>
      <c r="N160" s="463"/>
      <c r="O160" s="463"/>
      <c r="P160" s="463"/>
      <c r="Q160" s="463"/>
      <c r="R160" s="463"/>
      <c r="S160" s="463"/>
      <c r="T160" s="463"/>
      <c r="U160" s="463"/>
      <c r="V160" s="463"/>
      <c r="W160" s="463"/>
      <c r="X160" s="463"/>
      <c r="Y160" s="463"/>
      <c r="Z160" s="463"/>
      <c r="AA160" s="463"/>
      <c r="AB160" s="463"/>
      <c r="AC160" s="463"/>
      <c r="AD160" s="463"/>
      <c r="AE160" s="463"/>
      <c r="AF160" s="463"/>
      <c r="AG160" s="463"/>
      <c r="AH160" s="463"/>
      <c r="AI160" s="463"/>
      <c r="AJ160" s="463"/>
      <c r="AK160" s="463"/>
      <c r="AL160" s="463"/>
      <c r="AM160" s="463"/>
      <c r="AN160" s="463"/>
      <c r="AO160" s="463"/>
    </row>
    <row r="161" spans="1:41" x14ac:dyDescent="0.25">
      <c r="A161" s="463"/>
      <c r="B161" s="463"/>
      <c r="C161" s="463"/>
      <c r="D161" s="463"/>
      <c r="E161" s="463"/>
      <c r="F161" s="463"/>
      <c r="G161" s="463"/>
      <c r="H161" s="463"/>
      <c r="I161" s="463"/>
      <c r="J161" s="463"/>
      <c r="K161" s="463"/>
      <c r="L161" s="463"/>
      <c r="M161" s="463"/>
      <c r="N161" s="463"/>
      <c r="O161" s="463"/>
      <c r="P161" s="463"/>
      <c r="Q161" s="463"/>
      <c r="R161" s="463"/>
      <c r="S161" s="463"/>
      <c r="T161" s="463"/>
      <c r="U161" s="463"/>
      <c r="V161" s="463"/>
      <c r="W161" s="463"/>
      <c r="X161" s="463"/>
      <c r="Y161" s="463"/>
      <c r="Z161" s="463"/>
      <c r="AA161" s="463"/>
      <c r="AB161" s="463"/>
      <c r="AC161" s="463"/>
      <c r="AD161" s="463"/>
      <c r="AE161" s="463"/>
      <c r="AF161" s="463"/>
      <c r="AG161" s="463"/>
      <c r="AH161" s="463"/>
      <c r="AI161" s="463"/>
      <c r="AJ161" s="463"/>
      <c r="AK161" s="463"/>
      <c r="AL161" s="463"/>
      <c r="AM161" s="463"/>
      <c r="AN161" s="463"/>
      <c r="AO161" s="463"/>
    </row>
    <row r="162" spans="1:41" x14ac:dyDescent="0.25">
      <c r="A162" s="463"/>
      <c r="B162" s="463"/>
      <c r="C162" s="463"/>
      <c r="D162" s="463"/>
      <c r="E162" s="463"/>
      <c r="F162" s="463"/>
      <c r="G162" s="463"/>
      <c r="H162" s="463"/>
      <c r="I162" s="463"/>
      <c r="J162" s="463"/>
      <c r="K162" s="463"/>
      <c r="L162" s="463"/>
      <c r="M162" s="463"/>
      <c r="N162" s="463"/>
      <c r="O162" s="463"/>
      <c r="P162" s="463"/>
      <c r="Q162" s="463"/>
      <c r="R162" s="463"/>
      <c r="S162" s="463"/>
      <c r="T162" s="463"/>
      <c r="U162" s="463"/>
      <c r="V162" s="463"/>
      <c r="W162" s="463"/>
      <c r="X162" s="463"/>
      <c r="Y162" s="463"/>
      <c r="Z162" s="463"/>
      <c r="AA162" s="463"/>
      <c r="AB162" s="463"/>
      <c r="AC162" s="463"/>
      <c r="AD162" s="463"/>
      <c r="AE162" s="463"/>
      <c r="AF162" s="463"/>
      <c r="AG162" s="463"/>
      <c r="AH162" s="463"/>
      <c r="AI162" s="463"/>
      <c r="AJ162" s="463"/>
      <c r="AK162" s="463"/>
      <c r="AL162" s="463"/>
      <c r="AM162" s="463"/>
      <c r="AN162" s="463"/>
      <c r="AO162" s="463"/>
    </row>
    <row r="190" ht="13.5" customHeight="1" x14ac:dyDescent="0.25"/>
    <row r="191" ht="12.75" customHeight="1" x14ac:dyDescent="0.25"/>
    <row r="193" ht="12.75" customHeight="1" x14ac:dyDescent="0.25"/>
    <row r="231" ht="13.5" customHeight="1" x14ac:dyDescent="0.25"/>
    <row r="232" ht="12.75" customHeight="1" x14ac:dyDescent="0.25"/>
    <row r="234" ht="12.75" customHeight="1" x14ac:dyDescent="0.25"/>
    <row r="272" ht="13.5" customHeight="1" x14ac:dyDescent="0.25"/>
    <row r="273" ht="12.75" customHeight="1" x14ac:dyDescent="0.25"/>
    <row r="275" ht="12.75" customHeight="1" x14ac:dyDescent="0.25"/>
  </sheetData>
  <sheetProtection algorithmName="SHA-512" hashValue="x549i6Dqf/USbMXak4th1bO0svB849+jnjhnB2tgX4tn0Kxwt2vGIEeR+5YvpitcwTOC9iVxLC8UKU/Se3Hc0Q==" saltValue="jm7uYa2Lge2MjGEuxclTMA==" spinCount="100000" sheet="1" objects="1" scenarios="1" selectLockedCells="1"/>
  <mergeCells count="15">
    <mergeCell ref="C43:J43"/>
    <mergeCell ref="C44:J44"/>
    <mergeCell ref="C35:J35"/>
    <mergeCell ref="C36:J36"/>
    <mergeCell ref="C37:J37"/>
    <mergeCell ref="C38:J38"/>
    <mergeCell ref="C39:J39"/>
    <mergeCell ref="A2:T3"/>
    <mergeCell ref="S7:S8"/>
    <mergeCell ref="C40:J40"/>
    <mergeCell ref="C41:J41"/>
    <mergeCell ref="C42:J42"/>
    <mergeCell ref="D6:G6"/>
    <mergeCell ref="H6:J6"/>
    <mergeCell ref="K6:R6"/>
  </mergeCells>
  <pageMargins left="0.7" right="0.7" top="1" bottom="1" header="0.3" footer="0.3"/>
  <pageSetup paperSize="5" scale="54" orientation="landscape"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pageSetUpPr fitToPage="1"/>
  </sheetPr>
  <dimension ref="A1:AO275"/>
  <sheetViews>
    <sheetView topLeftCell="A2" zoomScaleNormal="100" workbookViewId="0">
      <selection activeCell="D10" sqref="D10"/>
    </sheetView>
  </sheetViews>
  <sheetFormatPr defaultColWidth="9.33203125" defaultRowHeight="13.2" x14ac:dyDescent="0.25"/>
  <cols>
    <col min="1" max="1" width="2.6640625" style="296" customWidth="1"/>
    <col min="2" max="2" width="6.6640625" style="296" customWidth="1"/>
    <col min="3" max="3" width="75.6640625" style="296" customWidth="1"/>
    <col min="4" max="18" width="12.6640625" style="296" customWidth="1"/>
    <col min="19" max="19" width="15.6640625" style="296" customWidth="1"/>
    <col min="20" max="20" width="2.6640625" style="296" customWidth="1"/>
    <col min="21" max="16384" width="9.33203125" style="296"/>
  </cols>
  <sheetData>
    <row r="1" spans="1:41" ht="12.75" x14ac:dyDescent="0.2">
      <c r="A1" s="459"/>
      <c r="B1" s="460"/>
      <c r="C1" s="460"/>
      <c r="D1" s="460"/>
      <c r="E1" s="460"/>
      <c r="F1" s="460"/>
      <c r="G1" s="460"/>
      <c r="H1" s="460"/>
      <c r="I1" s="460"/>
      <c r="J1" s="460"/>
      <c r="K1" s="460"/>
      <c r="L1" s="460"/>
      <c r="M1" s="460"/>
      <c r="N1" s="460"/>
      <c r="O1" s="460"/>
      <c r="P1" s="460"/>
      <c r="Q1" s="460"/>
      <c r="R1" s="460"/>
      <c r="S1" s="460"/>
      <c r="T1" s="461"/>
      <c r="U1" s="463"/>
      <c r="V1" s="463"/>
      <c r="W1" s="463"/>
      <c r="X1" s="463"/>
      <c r="Y1" s="463"/>
      <c r="Z1" s="463"/>
      <c r="AA1" s="463"/>
      <c r="AB1" s="463"/>
      <c r="AC1" s="463"/>
      <c r="AD1" s="463"/>
      <c r="AE1" s="463"/>
      <c r="AF1" s="463"/>
      <c r="AG1" s="463"/>
      <c r="AH1" s="463"/>
      <c r="AI1" s="463"/>
      <c r="AJ1" s="463"/>
      <c r="AK1" s="463"/>
      <c r="AL1" s="463"/>
      <c r="AM1" s="463"/>
      <c r="AN1" s="463"/>
      <c r="AO1" s="463"/>
    </row>
    <row r="2" spans="1:41" ht="17.399999999999999" customHeight="1" x14ac:dyDescent="0.25">
      <c r="A2" s="2888" t="s">
        <v>2018</v>
      </c>
      <c r="B2" s="2889"/>
      <c r="C2" s="2889"/>
      <c r="D2" s="2889"/>
      <c r="E2" s="2889"/>
      <c r="F2" s="2889"/>
      <c r="G2" s="2889"/>
      <c r="H2" s="2889"/>
      <c r="I2" s="2889"/>
      <c r="J2" s="2889"/>
      <c r="K2" s="2889"/>
      <c r="L2" s="2889"/>
      <c r="M2" s="2889"/>
      <c r="N2" s="2889"/>
      <c r="O2" s="2889"/>
      <c r="P2" s="2889"/>
      <c r="Q2" s="2889"/>
      <c r="R2" s="2889"/>
      <c r="S2" s="2889"/>
      <c r="T2" s="2890"/>
      <c r="U2" s="463"/>
      <c r="V2" s="463"/>
      <c r="W2" s="463"/>
      <c r="X2" s="463"/>
      <c r="Y2" s="463"/>
      <c r="Z2" s="463"/>
      <c r="AA2" s="463"/>
      <c r="AB2" s="463"/>
      <c r="AC2" s="463"/>
      <c r="AD2" s="463"/>
      <c r="AE2" s="463"/>
      <c r="AF2" s="463"/>
      <c r="AG2" s="463"/>
      <c r="AH2" s="463"/>
      <c r="AI2" s="463"/>
      <c r="AJ2" s="463"/>
      <c r="AK2" s="463"/>
      <c r="AL2" s="463"/>
      <c r="AM2" s="463"/>
      <c r="AN2" s="463"/>
      <c r="AO2" s="463"/>
    </row>
    <row r="3" spans="1:41" ht="13.2" customHeight="1" x14ac:dyDescent="0.25">
      <c r="A3" s="2888"/>
      <c r="B3" s="2889"/>
      <c r="C3" s="2889"/>
      <c r="D3" s="2889"/>
      <c r="E3" s="2889"/>
      <c r="F3" s="2889"/>
      <c r="G3" s="2889"/>
      <c r="H3" s="2889"/>
      <c r="I3" s="2889"/>
      <c r="J3" s="2889"/>
      <c r="K3" s="2889"/>
      <c r="L3" s="2889"/>
      <c r="M3" s="2889"/>
      <c r="N3" s="2889"/>
      <c r="O3" s="2889"/>
      <c r="P3" s="2889"/>
      <c r="Q3" s="2889"/>
      <c r="R3" s="2889"/>
      <c r="S3" s="2889"/>
      <c r="T3" s="2890"/>
      <c r="U3" s="463"/>
      <c r="V3" s="463"/>
      <c r="W3" s="463"/>
      <c r="X3" s="463"/>
      <c r="Y3" s="463"/>
      <c r="Z3" s="463"/>
      <c r="AA3" s="463"/>
      <c r="AB3" s="463"/>
      <c r="AC3" s="463"/>
      <c r="AD3" s="463"/>
      <c r="AE3" s="463"/>
      <c r="AF3" s="463"/>
      <c r="AG3" s="463"/>
      <c r="AH3" s="463"/>
      <c r="AI3" s="463"/>
      <c r="AJ3" s="463"/>
      <c r="AK3" s="463"/>
      <c r="AL3" s="463"/>
      <c r="AM3" s="463"/>
      <c r="AN3" s="463"/>
      <c r="AO3" s="463"/>
    </row>
    <row r="4" spans="1:41" ht="12.75" hidden="1" x14ac:dyDescent="0.2">
      <c r="A4" s="462"/>
      <c r="B4" s="463"/>
      <c r="C4" s="463"/>
      <c r="D4" s="471"/>
      <c r="E4" s="471"/>
      <c r="F4" s="471"/>
      <c r="G4" s="471"/>
      <c r="H4" s="471"/>
      <c r="I4" s="471"/>
      <c r="J4" s="471"/>
      <c r="K4" s="471"/>
      <c r="L4" s="471"/>
      <c r="M4" s="471"/>
      <c r="N4" s="471"/>
      <c r="O4" s="471"/>
      <c r="P4" s="471"/>
      <c r="Q4" s="471"/>
      <c r="R4" s="480"/>
      <c r="S4" s="463"/>
      <c r="T4" s="464"/>
      <c r="U4" s="463"/>
      <c r="V4" s="463"/>
      <c r="W4" s="463"/>
      <c r="X4" s="463"/>
      <c r="Y4" s="463"/>
      <c r="Z4" s="463"/>
      <c r="AA4" s="463"/>
      <c r="AB4" s="463"/>
      <c r="AC4" s="463"/>
      <c r="AD4" s="463"/>
      <c r="AE4" s="463"/>
      <c r="AF4" s="463"/>
      <c r="AG4" s="463"/>
      <c r="AH4" s="463"/>
      <c r="AI4" s="463"/>
      <c r="AJ4" s="463"/>
      <c r="AK4" s="463"/>
      <c r="AL4" s="463"/>
      <c r="AM4" s="463"/>
      <c r="AN4" s="463"/>
      <c r="AO4" s="463"/>
    </row>
    <row r="5" spans="1:41" ht="12.75" x14ac:dyDescent="0.2">
      <c r="A5" s="462"/>
      <c r="B5" s="481"/>
      <c r="C5" s="463"/>
      <c r="D5" s="463"/>
      <c r="E5" s="463"/>
      <c r="F5" s="463"/>
      <c r="G5" s="463"/>
      <c r="H5" s="463"/>
      <c r="I5" s="463"/>
      <c r="J5" s="463"/>
      <c r="K5" s="463"/>
      <c r="L5" s="463"/>
      <c r="M5" s="463"/>
      <c r="N5" s="463"/>
      <c r="O5" s="463"/>
      <c r="P5" s="463"/>
      <c r="Q5" s="463"/>
      <c r="R5" s="463"/>
      <c r="S5" s="1245" t="s">
        <v>1111</v>
      </c>
      <c r="T5" s="464"/>
      <c r="U5" s="463"/>
      <c r="V5" s="463"/>
      <c r="W5" s="463"/>
      <c r="X5" s="463"/>
      <c r="Y5" s="463"/>
      <c r="Z5" s="463"/>
      <c r="AA5" s="463"/>
      <c r="AB5" s="463"/>
      <c r="AC5" s="463"/>
      <c r="AD5" s="463"/>
      <c r="AE5" s="463"/>
      <c r="AF5" s="463"/>
      <c r="AG5" s="463"/>
      <c r="AH5" s="463"/>
      <c r="AI5" s="463"/>
      <c r="AJ5" s="463"/>
      <c r="AK5" s="463"/>
      <c r="AL5" s="463"/>
      <c r="AM5" s="463"/>
      <c r="AN5" s="463"/>
      <c r="AO5" s="463"/>
    </row>
    <row r="6" spans="1:41" ht="19.95" customHeight="1" x14ac:dyDescent="0.2">
      <c r="A6" s="462"/>
      <c r="B6" s="1250"/>
      <c r="C6" s="1267"/>
      <c r="D6" s="2886" t="s">
        <v>1625</v>
      </c>
      <c r="E6" s="2886"/>
      <c r="F6" s="2886"/>
      <c r="G6" s="2886"/>
      <c r="H6" s="2886" t="s">
        <v>1626</v>
      </c>
      <c r="I6" s="2886"/>
      <c r="J6" s="2886"/>
      <c r="K6" s="2886" t="s">
        <v>1627</v>
      </c>
      <c r="L6" s="2886"/>
      <c r="M6" s="2886"/>
      <c r="N6" s="2886"/>
      <c r="O6" s="2886"/>
      <c r="P6" s="2886"/>
      <c r="Q6" s="2886"/>
      <c r="R6" s="2886"/>
      <c r="T6" s="464"/>
      <c r="U6" s="463"/>
      <c r="V6" s="463"/>
      <c r="W6" s="463"/>
      <c r="X6" s="463"/>
      <c r="Y6" s="463"/>
      <c r="Z6" s="463"/>
      <c r="AA6" s="463"/>
      <c r="AB6" s="463"/>
      <c r="AC6" s="463"/>
      <c r="AD6" s="463"/>
      <c r="AE6" s="463"/>
      <c r="AF6" s="463"/>
      <c r="AG6" s="463"/>
      <c r="AH6" s="463"/>
      <c r="AI6" s="463"/>
      <c r="AJ6" s="463"/>
      <c r="AK6" s="463"/>
      <c r="AL6" s="463"/>
      <c r="AM6" s="463"/>
      <c r="AN6" s="463"/>
      <c r="AO6" s="463"/>
    </row>
    <row r="7" spans="1:41" ht="19.95" customHeight="1" x14ac:dyDescent="0.25">
      <c r="A7" s="462"/>
      <c r="B7" s="1242"/>
      <c r="C7" s="1266" t="s">
        <v>2011</v>
      </c>
      <c r="D7" s="1246" t="s">
        <v>1854</v>
      </c>
      <c r="E7" s="1246" t="s">
        <v>1986</v>
      </c>
      <c r="F7" s="1246" t="s">
        <v>1987</v>
      </c>
      <c r="G7" s="1246" t="s">
        <v>1988</v>
      </c>
      <c r="H7" s="1246" t="s">
        <v>1989</v>
      </c>
      <c r="I7" s="1246" t="s">
        <v>1992</v>
      </c>
      <c r="J7" s="1246" t="s">
        <v>1993</v>
      </c>
      <c r="K7" s="1246" t="s">
        <v>1996</v>
      </c>
      <c r="L7" s="1246" t="s">
        <v>1997</v>
      </c>
      <c r="M7" s="1246" t="s">
        <v>2000</v>
      </c>
      <c r="N7" s="1246" t="s">
        <v>2001</v>
      </c>
      <c r="O7" s="1246" t="s">
        <v>2004</v>
      </c>
      <c r="P7" s="1246" t="s">
        <v>2005</v>
      </c>
      <c r="Q7" s="1246" t="s">
        <v>2007</v>
      </c>
      <c r="R7" s="1246" t="s">
        <v>2008</v>
      </c>
      <c r="S7" s="2691" t="s">
        <v>1628</v>
      </c>
      <c r="T7" s="464"/>
      <c r="U7" s="463"/>
      <c r="V7" s="463"/>
      <c r="W7" s="463"/>
      <c r="X7" s="463"/>
      <c r="Y7" s="463"/>
      <c r="Z7" s="463"/>
      <c r="AA7" s="463"/>
      <c r="AB7" s="463"/>
      <c r="AC7" s="463"/>
      <c r="AD7" s="463"/>
      <c r="AE7" s="463"/>
      <c r="AF7" s="463"/>
      <c r="AG7" s="463"/>
      <c r="AH7" s="463"/>
      <c r="AI7" s="463"/>
      <c r="AJ7" s="463"/>
      <c r="AK7" s="463"/>
      <c r="AL7" s="463"/>
      <c r="AM7" s="463"/>
      <c r="AN7" s="463"/>
      <c r="AO7" s="463"/>
    </row>
    <row r="8" spans="1:41" ht="19.95" customHeight="1" x14ac:dyDescent="0.25">
      <c r="A8" s="462"/>
      <c r="B8" s="1242"/>
      <c r="C8" s="1249" t="s">
        <v>2012</v>
      </c>
      <c r="D8" s="1246" t="s">
        <v>1854</v>
      </c>
      <c r="E8" s="1246" t="s">
        <v>1986</v>
      </c>
      <c r="F8" s="1246" t="s">
        <v>1987</v>
      </c>
      <c r="G8" s="1246" t="s">
        <v>1988</v>
      </c>
      <c r="H8" s="1246" t="s">
        <v>1990</v>
      </c>
      <c r="I8" s="1246" t="s">
        <v>1991</v>
      </c>
      <c r="J8" s="1246" t="s">
        <v>1994</v>
      </c>
      <c r="K8" s="1246" t="s">
        <v>1995</v>
      </c>
      <c r="L8" s="1246" t="s">
        <v>1998</v>
      </c>
      <c r="M8" s="1246" t="s">
        <v>1999</v>
      </c>
      <c r="N8" s="1246" t="s">
        <v>2002</v>
      </c>
      <c r="O8" s="1246" t="s">
        <v>2003</v>
      </c>
      <c r="P8" s="1246" t="s">
        <v>2006</v>
      </c>
      <c r="Q8" s="1247"/>
      <c r="R8" s="1247"/>
      <c r="S8" s="2693"/>
      <c r="T8" s="464"/>
      <c r="U8" s="463"/>
      <c r="V8" s="463"/>
      <c r="W8" s="463"/>
      <c r="X8" s="463"/>
      <c r="Y8" s="463"/>
      <c r="Z8" s="463"/>
      <c r="AA8" s="463"/>
      <c r="AB8" s="463"/>
      <c r="AC8" s="463"/>
      <c r="AD8" s="463"/>
      <c r="AE8" s="463"/>
      <c r="AF8" s="463"/>
      <c r="AG8" s="463"/>
      <c r="AH8" s="463"/>
      <c r="AI8" s="463"/>
      <c r="AJ8" s="463"/>
      <c r="AK8" s="463"/>
      <c r="AL8" s="463"/>
      <c r="AM8" s="463"/>
      <c r="AN8" s="463"/>
      <c r="AO8" s="463"/>
    </row>
    <row r="9" spans="1:41" ht="19.95" customHeight="1" x14ac:dyDescent="0.2">
      <c r="A9" s="462"/>
      <c r="B9" s="1243"/>
      <c r="C9" s="1691" t="s">
        <v>1629</v>
      </c>
      <c r="D9" s="1690"/>
      <c r="E9" s="1690"/>
      <c r="F9" s="1690"/>
      <c r="G9" s="1690"/>
      <c r="H9" s="1690"/>
      <c r="I9" s="1690"/>
      <c r="J9" s="1690"/>
      <c r="K9" s="1690"/>
      <c r="L9" s="1690"/>
      <c r="M9" s="1690"/>
      <c r="N9" s="1690"/>
      <c r="O9" s="1690"/>
      <c r="P9" s="1690"/>
      <c r="Q9" s="1690"/>
      <c r="R9" s="1690"/>
      <c r="S9" s="1690"/>
      <c r="T9" s="464"/>
      <c r="U9" s="463"/>
      <c r="V9" s="463"/>
      <c r="W9" s="463"/>
      <c r="X9" s="463"/>
      <c r="Y9" s="463"/>
      <c r="Z9" s="463"/>
      <c r="AA9" s="463"/>
      <c r="AB9" s="463"/>
      <c r="AC9" s="463"/>
      <c r="AD9" s="463"/>
      <c r="AE9" s="463"/>
      <c r="AF9" s="463"/>
      <c r="AG9" s="463"/>
      <c r="AH9" s="463"/>
      <c r="AI9" s="463"/>
      <c r="AJ9" s="463"/>
      <c r="AK9" s="463"/>
      <c r="AL9" s="463"/>
      <c r="AM9" s="463"/>
      <c r="AN9" s="463"/>
      <c r="AO9" s="463"/>
    </row>
    <row r="10" spans="1:41" ht="19.95" customHeight="1" x14ac:dyDescent="0.2">
      <c r="A10" s="462"/>
      <c r="B10" s="1243">
        <v>1.1000000000000001</v>
      </c>
      <c r="C10" s="1258" t="s">
        <v>1630</v>
      </c>
      <c r="D10" s="1254"/>
      <c r="E10" s="1254"/>
      <c r="F10" s="1254"/>
      <c r="G10" s="1254"/>
      <c r="H10" s="1254"/>
      <c r="I10" s="1254"/>
      <c r="J10" s="1254"/>
      <c r="K10" s="1254"/>
      <c r="L10" s="1254"/>
      <c r="M10" s="1254"/>
      <c r="N10" s="1254"/>
      <c r="O10" s="1254"/>
      <c r="P10" s="1254"/>
      <c r="Q10" s="1254"/>
      <c r="R10" s="1254"/>
      <c r="S10" s="1253"/>
      <c r="T10" s="464"/>
      <c r="U10" s="463"/>
      <c r="V10" s="463"/>
      <c r="W10" s="463"/>
      <c r="X10" s="463"/>
      <c r="Y10" s="463"/>
      <c r="Z10" s="463"/>
      <c r="AA10" s="463"/>
      <c r="AB10" s="463"/>
      <c r="AC10" s="463"/>
      <c r="AD10" s="463"/>
      <c r="AE10" s="463"/>
      <c r="AF10" s="463"/>
      <c r="AG10" s="463"/>
      <c r="AH10" s="463"/>
      <c r="AI10" s="463"/>
      <c r="AJ10" s="463"/>
      <c r="AK10" s="463"/>
      <c r="AL10" s="463"/>
      <c r="AM10" s="463"/>
      <c r="AN10" s="463"/>
      <c r="AO10" s="463"/>
    </row>
    <row r="11" spans="1:41" ht="19.95" customHeight="1" x14ac:dyDescent="0.2">
      <c r="A11" s="462"/>
      <c r="B11" s="1243">
        <v>1.2</v>
      </c>
      <c r="C11" s="1258" t="s">
        <v>1631</v>
      </c>
      <c r="D11" s="1254"/>
      <c r="E11" s="1254"/>
      <c r="F11" s="1254"/>
      <c r="G11" s="1254"/>
      <c r="H11" s="1254"/>
      <c r="I11" s="1254"/>
      <c r="J11" s="1254"/>
      <c r="K11" s="1254"/>
      <c r="L11" s="1254"/>
      <c r="M11" s="1254"/>
      <c r="N11" s="1254"/>
      <c r="O11" s="1254"/>
      <c r="P11" s="1254"/>
      <c r="Q11" s="1254"/>
      <c r="R11" s="1254"/>
      <c r="S11" s="1253"/>
      <c r="T11" s="464"/>
      <c r="U11" s="463"/>
      <c r="V11" s="463"/>
      <c r="W11" s="463"/>
      <c r="X11" s="463"/>
      <c r="Y11" s="463"/>
      <c r="Z11" s="463"/>
      <c r="AA11" s="463"/>
      <c r="AB11" s="463"/>
      <c r="AC11" s="463"/>
      <c r="AD11" s="463"/>
      <c r="AE11" s="463"/>
      <c r="AF11" s="463"/>
      <c r="AG11" s="463"/>
      <c r="AH11" s="463"/>
      <c r="AI11" s="463"/>
      <c r="AJ11" s="463"/>
      <c r="AK11" s="463"/>
      <c r="AL11" s="463"/>
      <c r="AM11" s="463"/>
      <c r="AN11" s="463"/>
      <c r="AO11" s="463"/>
    </row>
    <row r="12" spans="1:41" ht="19.95" customHeight="1" x14ac:dyDescent="0.2">
      <c r="A12" s="462"/>
      <c r="B12" s="1243" t="s">
        <v>1632</v>
      </c>
      <c r="C12" s="1258" t="s">
        <v>2010</v>
      </c>
      <c r="D12" s="1253">
        <v>0</v>
      </c>
      <c r="E12" s="1253">
        <v>0.2</v>
      </c>
      <c r="F12" s="1253">
        <v>0.4</v>
      </c>
      <c r="G12" s="1253">
        <v>0.7</v>
      </c>
      <c r="H12" s="1253">
        <v>1.25</v>
      </c>
      <c r="I12" s="1253">
        <v>1.75</v>
      </c>
      <c r="J12" s="1253">
        <v>2.25</v>
      </c>
      <c r="K12" s="1253">
        <v>2.75</v>
      </c>
      <c r="L12" s="1253">
        <v>3.25</v>
      </c>
      <c r="M12" s="1253">
        <v>3.75</v>
      </c>
      <c r="N12" s="1253">
        <v>4.5</v>
      </c>
      <c r="O12" s="1253">
        <v>5.25</v>
      </c>
      <c r="P12" s="1253">
        <v>6</v>
      </c>
      <c r="Q12" s="1253">
        <v>8</v>
      </c>
      <c r="R12" s="1253">
        <v>12.5</v>
      </c>
      <c r="S12" s="1253"/>
      <c r="T12" s="464"/>
      <c r="U12" s="463"/>
      <c r="V12" s="463"/>
      <c r="W12" s="463"/>
      <c r="X12" s="463"/>
      <c r="Y12" s="463"/>
      <c r="Z12" s="463"/>
      <c r="AA12" s="463"/>
      <c r="AB12" s="463"/>
      <c r="AC12" s="463"/>
      <c r="AD12" s="463"/>
      <c r="AE12" s="463"/>
      <c r="AF12" s="463"/>
      <c r="AG12" s="463"/>
      <c r="AH12" s="463"/>
      <c r="AI12" s="463"/>
      <c r="AJ12" s="463"/>
      <c r="AK12" s="463"/>
      <c r="AL12" s="463"/>
      <c r="AM12" s="463"/>
      <c r="AN12" s="463"/>
      <c r="AO12" s="463"/>
    </row>
    <row r="13" spans="1:41" ht="19.95" customHeight="1" x14ac:dyDescent="0.2">
      <c r="A13" s="462"/>
      <c r="B13" s="1243">
        <v>1.3</v>
      </c>
      <c r="C13" s="1258" t="s">
        <v>1633</v>
      </c>
      <c r="D13" s="1255">
        <f xml:space="preserve"> (D12/100) *D10</f>
        <v>0</v>
      </c>
      <c r="E13" s="1255">
        <f xml:space="preserve"> (E12/100) *E10</f>
        <v>0</v>
      </c>
      <c r="F13" s="1255">
        <f t="shared" ref="F13:R13" si="0" xml:space="preserve"> (F12/100) *F10</f>
        <v>0</v>
      </c>
      <c r="G13" s="1255">
        <f t="shared" si="0"/>
        <v>0</v>
      </c>
      <c r="H13" s="1255">
        <f t="shared" si="0"/>
        <v>0</v>
      </c>
      <c r="I13" s="1255">
        <f t="shared" si="0"/>
        <v>0</v>
      </c>
      <c r="J13" s="1255">
        <f t="shared" si="0"/>
        <v>0</v>
      </c>
      <c r="K13" s="1255">
        <f t="shared" si="0"/>
        <v>0</v>
      </c>
      <c r="L13" s="1255">
        <f t="shared" si="0"/>
        <v>0</v>
      </c>
      <c r="M13" s="1255">
        <f t="shared" si="0"/>
        <v>0</v>
      </c>
      <c r="N13" s="1255">
        <f t="shared" si="0"/>
        <v>0</v>
      </c>
      <c r="O13" s="1255">
        <f t="shared" si="0"/>
        <v>0</v>
      </c>
      <c r="P13" s="1255">
        <f t="shared" si="0"/>
        <v>0</v>
      </c>
      <c r="Q13" s="1255">
        <f t="shared" si="0"/>
        <v>0</v>
      </c>
      <c r="R13" s="1255">
        <f t="shared" si="0"/>
        <v>0</v>
      </c>
      <c r="S13" s="1253"/>
      <c r="T13" s="464"/>
      <c r="U13" s="463"/>
      <c r="V13" s="463"/>
      <c r="W13" s="463"/>
      <c r="X13" s="463"/>
      <c r="Y13" s="463"/>
      <c r="Z13" s="463"/>
      <c r="AA13" s="463"/>
      <c r="AB13" s="463"/>
      <c r="AC13" s="463"/>
      <c r="AD13" s="463"/>
      <c r="AE13" s="463"/>
      <c r="AF13" s="463"/>
      <c r="AG13" s="463"/>
      <c r="AH13" s="463"/>
      <c r="AI13" s="463"/>
      <c r="AJ13" s="463"/>
      <c r="AK13" s="463"/>
      <c r="AL13" s="463"/>
      <c r="AM13" s="463"/>
      <c r="AN13" s="463"/>
      <c r="AO13" s="463"/>
    </row>
    <row r="14" spans="1:41" ht="19.95" customHeight="1" x14ac:dyDescent="0.2">
      <c r="A14" s="462"/>
      <c r="B14" s="1243">
        <v>1.4</v>
      </c>
      <c r="C14" s="1258" t="s">
        <v>1634</v>
      </c>
      <c r="D14" s="1255">
        <f>(D12/100)*D11</f>
        <v>0</v>
      </c>
      <c r="E14" s="1255">
        <f>(E12/100)*E11</f>
        <v>0</v>
      </c>
      <c r="F14" s="1255">
        <f t="shared" ref="F14:R14" si="1">(F12/100)*F11</f>
        <v>0</v>
      </c>
      <c r="G14" s="1255">
        <f t="shared" si="1"/>
        <v>0</v>
      </c>
      <c r="H14" s="1255">
        <f t="shared" si="1"/>
        <v>0</v>
      </c>
      <c r="I14" s="1255">
        <f t="shared" si="1"/>
        <v>0</v>
      </c>
      <c r="J14" s="1255">
        <f t="shared" si="1"/>
        <v>0</v>
      </c>
      <c r="K14" s="1255">
        <f t="shared" si="1"/>
        <v>0</v>
      </c>
      <c r="L14" s="1255">
        <f t="shared" si="1"/>
        <v>0</v>
      </c>
      <c r="M14" s="1255">
        <f t="shared" si="1"/>
        <v>0</v>
      </c>
      <c r="N14" s="1255">
        <f t="shared" si="1"/>
        <v>0</v>
      </c>
      <c r="O14" s="1255">
        <f t="shared" si="1"/>
        <v>0</v>
      </c>
      <c r="P14" s="1255">
        <f t="shared" si="1"/>
        <v>0</v>
      </c>
      <c r="Q14" s="1255">
        <f t="shared" si="1"/>
        <v>0</v>
      </c>
      <c r="R14" s="1255">
        <f t="shared" si="1"/>
        <v>0</v>
      </c>
      <c r="S14" s="1253"/>
      <c r="T14" s="464"/>
      <c r="U14" s="463"/>
      <c r="V14" s="463"/>
      <c r="W14" s="463"/>
      <c r="X14" s="463"/>
      <c r="Y14" s="463"/>
      <c r="Z14" s="463"/>
      <c r="AA14" s="463"/>
      <c r="AB14" s="463"/>
      <c r="AC14" s="463"/>
      <c r="AD14" s="463"/>
      <c r="AE14" s="463"/>
      <c r="AF14" s="463"/>
      <c r="AG14" s="463"/>
      <c r="AH14" s="463"/>
      <c r="AI14" s="463"/>
      <c r="AJ14" s="463"/>
      <c r="AK14" s="463"/>
      <c r="AL14" s="463"/>
      <c r="AM14" s="463"/>
      <c r="AN14" s="463"/>
      <c r="AO14" s="463"/>
    </row>
    <row r="15" spans="1:41" ht="19.95" customHeight="1" x14ac:dyDescent="0.2">
      <c r="A15" s="462"/>
      <c r="B15" s="1243">
        <v>1.5</v>
      </c>
      <c r="C15" s="1259" t="s">
        <v>1635</v>
      </c>
      <c r="D15" s="1253">
        <f>IF(ABS(D13)&gt;ABS(D14),ABS(D14),ABS(D13))</f>
        <v>0</v>
      </c>
      <c r="E15" s="1253">
        <f t="shared" ref="E15:R15" si="2">IF(ABS(E13)&gt;ABS(E14),ABS(E14),ABS(E13))</f>
        <v>0</v>
      </c>
      <c r="F15" s="1253">
        <f t="shared" si="2"/>
        <v>0</v>
      </c>
      <c r="G15" s="1253">
        <f t="shared" si="2"/>
        <v>0</v>
      </c>
      <c r="H15" s="1253">
        <f t="shared" si="2"/>
        <v>0</v>
      </c>
      <c r="I15" s="1253">
        <f t="shared" si="2"/>
        <v>0</v>
      </c>
      <c r="J15" s="1253">
        <f t="shared" si="2"/>
        <v>0</v>
      </c>
      <c r="K15" s="1253">
        <f t="shared" si="2"/>
        <v>0</v>
      </c>
      <c r="L15" s="1253">
        <f t="shared" si="2"/>
        <v>0</v>
      </c>
      <c r="M15" s="1253">
        <f t="shared" si="2"/>
        <v>0</v>
      </c>
      <c r="N15" s="1253">
        <f t="shared" si="2"/>
        <v>0</v>
      </c>
      <c r="O15" s="1253">
        <f t="shared" si="2"/>
        <v>0</v>
      </c>
      <c r="P15" s="1253">
        <f t="shared" si="2"/>
        <v>0</v>
      </c>
      <c r="Q15" s="1253">
        <f t="shared" si="2"/>
        <v>0</v>
      </c>
      <c r="R15" s="1253">
        <f t="shared" si="2"/>
        <v>0</v>
      </c>
      <c r="S15" s="1253"/>
      <c r="T15" s="464"/>
      <c r="U15" s="463"/>
      <c r="V15" s="463"/>
      <c r="W15" s="463"/>
      <c r="X15" s="463"/>
      <c r="Y15" s="463"/>
      <c r="Z15" s="463"/>
      <c r="AA15" s="463"/>
      <c r="AB15" s="463"/>
      <c r="AC15" s="463"/>
      <c r="AD15" s="463"/>
      <c r="AE15" s="463"/>
      <c r="AF15" s="463"/>
      <c r="AG15" s="463"/>
      <c r="AH15" s="463"/>
      <c r="AI15" s="463"/>
      <c r="AJ15" s="463"/>
      <c r="AK15" s="463"/>
      <c r="AL15" s="463"/>
      <c r="AM15" s="463"/>
      <c r="AN15" s="463"/>
      <c r="AO15" s="463"/>
    </row>
    <row r="16" spans="1:41" ht="19.95" customHeight="1" x14ac:dyDescent="0.2">
      <c r="A16" s="462"/>
      <c r="B16" s="1243">
        <v>1.6</v>
      </c>
      <c r="C16" s="1260" t="s">
        <v>1636</v>
      </c>
      <c r="D16" s="1253">
        <f>IF(ABS(D13)&gt;ABS(D14),D13+D14,D14+D13)</f>
        <v>0</v>
      </c>
      <c r="E16" s="1253">
        <f>IF(ABS(E13)&gt;ABS(E14),E13+E14,E14+E13)</f>
        <v>0</v>
      </c>
      <c r="F16" s="1253">
        <f t="shared" ref="F16:R16" si="3">IF(ABS(F13)&gt;ABS(F14),F13+F14,F14+F13)</f>
        <v>0</v>
      </c>
      <c r="G16" s="1253">
        <f t="shared" si="3"/>
        <v>0</v>
      </c>
      <c r="H16" s="1253">
        <f t="shared" si="3"/>
        <v>0</v>
      </c>
      <c r="I16" s="1253">
        <f t="shared" si="3"/>
        <v>0</v>
      </c>
      <c r="J16" s="1253">
        <f t="shared" si="3"/>
        <v>0</v>
      </c>
      <c r="K16" s="1253">
        <f t="shared" si="3"/>
        <v>0</v>
      </c>
      <c r="L16" s="1253">
        <f t="shared" si="3"/>
        <v>0</v>
      </c>
      <c r="M16" s="1253">
        <f t="shared" si="3"/>
        <v>0</v>
      </c>
      <c r="N16" s="1253">
        <f t="shared" si="3"/>
        <v>0</v>
      </c>
      <c r="O16" s="1253">
        <f t="shared" si="3"/>
        <v>0</v>
      </c>
      <c r="P16" s="1253">
        <f t="shared" si="3"/>
        <v>0</v>
      </c>
      <c r="Q16" s="1253">
        <f t="shared" si="3"/>
        <v>0</v>
      </c>
      <c r="R16" s="1253">
        <f t="shared" si="3"/>
        <v>0</v>
      </c>
      <c r="S16" s="1253"/>
      <c r="T16" s="464"/>
      <c r="U16" s="463"/>
      <c r="V16" s="463"/>
      <c r="W16" s="463"/>
      <c r="X16" s="463"/>
      <c r="Y16" s="463"/>
      <c r="Z16" s="463"/>
      <c r="AA16" s="463"/>
      <c r="AB16" s="463"/>
      <c r="AC16" s="463"/>
      <c r="AD16" s="463"/>
      <c r="AE16" s="463"/>
      <c r="AF16" s="463"/>
      <c r="AG16" s="463"/>
      <c r="AH16" s="463"/>
      <c r="AI16" s="463"/>
      <c r="AJ16" s="463"/>
      <c r="AK16" s="463"/>
      <c r="AL16" s="463"/>
      <c r="AM16" s="463"/>
      <c r="AN16" s="463"/>
      <c r="AO16" s="463"/>
    </row>
    <row r="17" spans="1:41" ht="19.95" customHeight="1" x14ac:dyDescent="0.2">
      <c r="A17" s="462"/>
      <c r="B17" s="1243" t="s">
        <v>1637</v>
      </c>
      <c r="C17" s="1258" t="s">
        <v>1585</v>
      </c>
      <c r="D17" s="1253">
        <v>10</v>
      </c>
      <c r="E17" s="1253">
        <v>10</v>
      </c>
      <c r="F17" s="1253">
        <v>10</v>
      </c>
      <c r="G17" s="1253">
        <v>10</v>
      </c>
      <c r="H17" s="1253">
        <v>10</v>
      </c>
      <c r="I17" s="1253">
        <v>10</v>
      </c>
      <c r="J17" s="1253">
        <v>10</v>
      </c>
      <c r="K17" s="1253">
        <v>10</v>
      </c>
      <c r="L17" s="1253">
        <v>10</v>
      </c>
      <c r="M17" s="1253">
        <v>10</v>
      </c>
      <c r="N17" s="1253">
        <v>10</v>
      </c>
      <c r="O17" s="1253">
        <v>10</v>
      </c>
      <c r="P17" s="1253">
        <v>10</v>
      </c>
      <c r="Q17" s="1253">
        <v>10</v>
      </c>
      <c r="R17" s="1253">
        <v>10</v>
      </c>
      <c r="S17" s="1253"/>
      <c r="T17" s="464"/>
      <c r="U17" s="463"/>
      <c r="V17" s="463"/>
      <c r="W17" s="463"/>
      <c r="X17" s="463"/>
      <c r="Y17" s="463"/>
      <c r="Z17" s="463"/>
      <c r="AA17" s="463"/>
      <c r="AB17" s="463"/>
      <c r="AC17" s="463"/>
      <c r="AD17" s="463"/>
      <c r="AE17" s="463"/>
      <c r="AF17" s="463"/>
      <c r="AG17" s="463"/>
      <c r="AH17" s="463"/>
      <c r="AI17" s="463"/>
      <c r="AJ17" s="463"/>
      <c r="AK17" s="463"/>
      <c r="AL17" s="463"/>
      <c r="AM17" s="463"/>
      <c r="AN17" s="463"/>
      <c r="AO17" s="463"/>
    </row>
    <row r="18" spans="1:41" ht="19.95" customHeight="1" x14ac:dyDescent="0.2">
      <c r="A18" s="462"/>
      <c r="B18" s="1243">
        <v>1.7</v>
      </c>
      <c r="C18" s="1261" t="s">
        <v>1638</v>
      </c>
      <c r="D18" s="1255">
        <f>(D17/100)*D15</f>
        <v>0</v>
      </c>
      <c r="E18" s="1255">
        <f t="shared" ref="E18:R18" si="4">(E17/100)*E15</f>
        <v>0</v>
      </c>
      <c r="F18" s="1255">
        <f t="shared" si="4"/>
        <v>0</v>
      </c>
      <c r="G18" s="1255">
        <f t="shared" si="4"/>
        <v>0</v>
      </c>
      <c r="H18" s="1255">
        <f t="shared" si="4"/>
        <v>0</v>
      </c>
      <c r="I18" s="1255">
        <f t="shared" si="4"/>
        <v>0</v>
      </c>
      <c r="J18" s="1255">
        <f t="shared" si="4"/>
        <v>0</v>
      </c>
      <c r="K18" s="1255">
        <f t="shared" si="4"/>
        <v>0</v>
      </c>
      <c r="L18" s="1255">
        <f t="shared" si="4"/>
        <v>0</v>
      </c>
      <c r="M18" s="1255">
        <f t="shared" si="4"/>
        <v>0</v>
      </c>
      <c r="N18" s="1255">
        <f t="shared" si="4"/>
        <v>0</v>
      </c>
      <c r="O18" s="1255">
        <f t="shared" si="4"/>
        <v>0</v>
      </c>
      <c r="P18" s="1255">
        <f t="shared" si="4"/>
        <v>0</v>
      </c>
      <c r="Q18" s="1255">
        <f t="shared" si="4"/>
        <v>0</v>
      </c>
      <c r="R18" s="1255">
        <f t="shared" si="4"/>
        <v>0</v>
      </c>
      <c r="S18" s="1256">
        <f>SUM(D18:R18)</f>
        <v>0</v>
      </c>
      <c r="T18" s="464"/>
      <c r="U18" s="463"/>
      <c r="V18" s="463"/>
      <c r="W18" s="463"/>
      <c r="X18" s="463"/>
      <c r="Y18" s="463"/>
      <c r="Z18" s="463"/>
      <c r="AA18" s="463"/>
      <c r="AB18" s="463"/>
      <c r="AC18" s="463"/>
      <c r="AD18" s="463"/>
      <c r="AE18" s="463"/>
      <c r="AF18" s="463"/>
      <c r="AG18" s="463"/>
      <c r="AH18" s="463"/>
      <c r="AI18" s="463"/>
      <c r="AJ18" s="463"/>
      <c r="AK18" s="463"/>
      <c r="AL18" s="463"/>
      <c r="AM18" s="463"/>
      <c r="AN18" s="463"/>
      <c r="AO18" s="463"/>
    </row>
    <row r="19" spans="1:41" ht="19.95" customHeight="1" x14ac:dyDescent="0.2">
      <c r="A19" s="462"/>
      <c r="B19" s="1243">
        <v>2.1</v>
      </c>
      <c r="C19" s="1258" t="s">
        <v>2015</v>
      </c>
      <c r="D19" s="1253"/>
      <c r="E19" s="1253"/>
      <c r="F19" s="1253"/>
      <c r="G19" s="1253">
        <f>IF(ABS(SUMIF(D16:G16,"&gt;0"))&gt;ABS(SUMIF(D16:G16,"&lt;0")),ABS(SUMIF(D16:G16,"&lt;0")),ABS(SUMIF(D16:G16,"&gt;0")))</f>
        <v>0</v>
      </c>
      <c r="H19" s="1253"/>
      <c r="I19" s="1253"/>
      <c r="J19" s="1253">
        <f>IF(ABS(SUMIF(H16:J16,"&gt;0"))&gt;ABS(SUMIF(H16:J16,"&gt;0")),ABS(SUMIF(H16:J16,"&lt;0")),ABS(SUMIF(H16:J16,"&gt;0")))</f>
        <v>0</v>
      </c>
      <c r="K19" s="1253"/>
      <c r="L19" s="1253"/>
      <c r="M19" s="1253"/>
      <c r="N19" s="1253"/>
      <c r="O19" s="1253"/>
      <c r="P19" s="1253"/>
      <c r="Q19" s="1253"/>
      <c r="R19" s="1253">
        <f>IF(ABS(SUMIF(K16:R16,"&gt;0"))&lt;ABS(SUMIF(K16:R16,"&lt;0")),ABS(SUMIF(K16:R16,"&gt;0")),ABS(SUMIF(K16:R16,"&lt;0")))</f>
        <v>0</v>
      </c>
      <c r="S19" s="1253"/>
      <c r="T19" s="464"/>
      <c r="U19" s="463"/>
      <c r="V19" s="463"/>
      <c r="W19" s="463"/>
      <c r="X19" s="463"/>
      <c r="Y19" s="463"/>
      <c r="Z19" s="463"/>
      <c r="AA19" s="463"/>
      <c r="AB19" s="463"/>
      <c r="AC19" s="463"/>
      <c r="AD19" s="463"/>
      <c r="AE19" s="463"/>
      <c r="AF19" s="463"/>
      <c r="AG19" s="463"/>
      <c r="AH19" s="463"/>
      <c r="AI19" s="463"/>
      <c r="AJ19" s="463"/>
      <c r="AK19" s="463"/>
      <c r="AL19" s="463"/>
      <c r="AM19" s="463"/>
      <c r="AN19" s="463"/>
      <c r="AO19" s="463"/>
    </row>
    <row r="20" spans="1:41" ht="19.95" customHeight="1" x14ac:dyDescent="0.2">
      <c r="A20" s="462"/>
      <c r="B20" s="1243">
        <v>2.2000000000000002</v>
      </c>
      <c r="C20" s="1258" t="s">
        <v>2016</v>
      </c>
      <c r="D20" s="1253"/>
      <c r="E20" s="1253"/>
      <c r="F20" s="1253"/>
      <c r="G20" s="1253">
        <f>IF(ABS(SUMIF(D16:G16,"&gt;0"))&gt;ABS(SUMIF(D16:G16,"&lt;0")),ABS(SUMIF(D16:G16,"&gt;0"))+ABS(SUMIF(D16:G16,"&lt;0")),ABS(SUMIF(D16:G16,"&lt;0"))+ABS(SUMIF(D16:G16,"&gt;0")))</f>
        <v>0</v>
      </c>
      <c r="H20" s="1253"/>
      <c r="I20" s="1253"/>
      <c r="J20" s="1253">
        <f>IF(ABS(SUMIF(H16:J16,"&gt;0"))&gt;ABS(SUMIF(H16:J16,"&gt;0")),SUMIF(H16:J16,"&gt;0")+SUMIF(H16:J16,"&lt;0"),SUMIF(H16:J16,"&lt;0")+SUMIF(H16:J16,"&gt;0"))</f>
        <v>0</v>
      </c>
      <c r="K20" s="1253"/>
      <c r="L20" s="1253"/>
      <c r="M20" s="1253"/>
      <c r="N20" s="1253"/>
      <c r="O20" s="1253"/>
      <c r="P20" s="1253"/>
      <c r="Q20" s="1253"/>
      <c r="R20" s="1253">
        <f>IF(ABS(SUMIF(K16:R16,"&gt;0"))&lt;ABS(SUMIF(K16:R16,"&lt;0")),SUMIF(K16:R16,"&lt;0")+SUMIF(K16:R16,"&gt;0"),SUMIF(K16:R16,"&gt;0")+SUMIF(K16:R16,"&lt;0"))</f>
        <v>0</v>
      </c>
      <c r="S20" s="1253"/>
      <c r="T20" s="464"/>
      <c r="U20" s="463"/>
      <c r="V20" s="463"/>
      <c r="W20" s="463"/>
      <c r="X20" s="463"/>
      <c r="Y20" s="463"/>
      <c r="Z20" s="463"/>
      <c r="AA20" s="463"/>
      <c r="AB20" s="463"/>
      <c r="AC20" s="463"/>
      <c r="AD20" s="463"/>
      <c r="AE20" s="463"/>
      <c r="AF20" s="463"/>
      <c r="AG20" s="463"/>
      <c r="AH20" s="463"/>
      <c r="AI20" s="463"/>
      <c r="AJ20" s="463"/>
      <c r="AK20" s="463"/>
      <c r="AL20" s="463"/>
      <c r="AM20" s="463"/>
      <c r="AN20" s="463"/>
      <c r="AO20" s="463"/>
    </row>
    <row r="21" spans="1:41" ht="19.95" customHeight="1" x14ac:dyDescent="0.25">
      <c r="A21" s="462"/>
      <c r="B21" s="1243" t="s">
        <v>1639</v>
      </c>
      <c r="C21" s="1258" t="s">
        <v>1585</v>
      </c>
      <c r="D21" s="1253"/>
      <c r="E21" s="1253"/>
      <c r="F21" s="1253"/>
      <c r="G21" s="1257">
        <v>40</v>
      </c>
      <c r="H21" s="1253"/>
      <c r="I21" s="1253"/>
      <c r="J21" s="1253">
        <v>30</v>
      </c>
      <c r="K21" s="1253"/>
      <c r="L21" s="1253"/>
      <c r="M21" s="1253"/>
      <c r="N21" s="1253"/>
      <c r="O21" s="1253"/>
      <c r="P21" s="1253"/>
      <c r="Q21" s="1253"/>
      <c r="R21" s="1253">
        <v>30</v>
      </c>
      <c r="S21" s="1253"/>
      <c r="T21" s="464"/>
      <c r="U21" s="463"/>
      <c r="V21" s="463"/>
      <c r="W21" s="463"/>
      <c r="X21" s="463"/>
      <c r="Y21" s="463"/>
      <c r="Z21" s="463"/>
      <c r="AA21" s="463"/>
      <c r="AB21" s="463"/>
      <c r="AC21" s="463"/>
      <c r="AD21" s="463"/>
      <c r="AE21" s="463"/>
      <c r="AF21" s="463"/>
      <c r="AG21" s="463"/>
      <c r="AH21" s="463"/>
      <c r="AI21" s="463"/>
      <c r="AJ21" s="463"/>
      <c r="AK21" s="463"/>
      <c r="AL21" s="463"/>
      <c r="AM21" s="463"/>
      <c r="AN21" s="463"/>
      <c r="AO21" s="463"/>
    </row>
    <row r="22" spans="1:41" ht="19.95" customHeight="1" x14ac:dyDescent="0.25">
      <c r="A22" s="462"/>
      <c r="B22" s="1243">
        <v>2.2999999999999998</v>
      </c>
      <c r="C22" s="1261" t="s">
        <v>1640</v>
      </c>
      <c r="D22" s="1253"/>
      <c r="E22" s="1253"/>
      <c r="F22" s="1253"/>
      <c r="G22" s="1257">
        <f>(G21/100)*G19</f>
        <v>0</v>
      </c>
      <c r="H22" s="1253"/>
      <c r="I22" s="1253"/>
      <c r="J22" s="1253">
        <f>(J21/100)*J19</f>
        <v>0</v>
      </c>
      <c r="K22" s="1253"/>
      <c r="L22" s="1253"/>
      <c r="M22" s="1253"/>
      <c r="N22" s="1253"/>
      <c r="O22" s="1253"/>
      <c r="P22" s="1253"/>
      <c r="Q22" s="1253"/>
      <c r="R22" s="1253">
        <f>(R21/100)*R19</f>
        <v>0</v>
      </c>
      <c r="S22" s="1256">
        <f>SUM(D22:R22)</f>
        <v>0</v>
      </c>
      <c r="T22" s="464"/>
      <c r="U22" s="463"/>
      <c r="V22" s="463"/>
      <c r="W22" s="463"/>
      <c r="X22" s="463"/>
      <c r="Y22" s="463"/>
      <c r="Z22" s="463"/>
      <c r="AA22" s="463"/>
      <c r="AB22" s="463"/>
      <c r="AC22" s="463"/>
      <c r="AD22" s="463"/>
      <c r="AE22" s="463"/>
      <c r="AF22" s="463"/>
      <c r="AG22" s="463"/>
      <c r="AH22" s="463"/>
      <c r="AI22" s="463"/>
      <c r="AJ22" s="463"/>
      <c r="AK22" s="463"/>
      <c r="AL22" s="463"/>
      <c r="AM22" s="463"/>
      <c r="AN22" s="463"/>
      <c r="AO22" s="463"/>
    </row>
    <row r="23" spans="1:41" ht="19.95" customHeight="1" x14ac:dyDescent="0.25">
      <c r="A23" s="462"/>
      <c r="B23" s="1243">
        <v>3.1</v>
      </c>
      <c r="C23" s="1259" t="s">
        <v>2015</v>
      </c>
      <c r="D23" s="1253"/>
      <c r="E23" s="1253"/>
      <c r="F23" s="1253"/>
      <c r="G23" s="1253"/>
      <c r="H23" s="1253"/>
      <c r="I23" s="1253"/>
      <c r="J23" s="1253">
        <f>IF(ABS(G20)&lt;ABS(J20),ABS(G20),ABS(J20))</f>
        <v>0</v>
      </c>
      <c r="K23" s="1253"/>
      <c r="L23" s="1253"/>
      <c r="M23" s="1253"/>
      <c r="N23" s="1253"/>
      <c r="O23" s="1253"/>
      <c r="P23" s="1253"/>
      <c r="Q23" s="1253"/>
      <c r="R23" s="1253"/>
      <c r="S23" s="1253"/>
      <c r="T23" s="464"/>
      <c r="U23" s="463"/>
      <c r="V23" s="463"/>
      <c r="W23" s="463"/>
      <c r="X23" s="463"/>
      <c r="Y23" s="463"/>
      <c r="Z23" s="463"/>
      <c r="AA23" s="463"/>
      <c r="AB23" s="463"/>
      <c r="AC23" s="463"/>
      <c r="AD23" s="463"/>
      <c r="AE23" s="463"/>
      <c r="AF23" s="463"/>
      <c r="AG23" s="463"/>
      <c r="AH23" s="463"/>
      <c r="AI23" s="463"/>
      <c r="AJ23" s="463"/>
      <c r="AK23" s="463"/>
      <c r="AL23" s="463"/>
      <c r="AM23" s="463"/>
      <c r="AN23" s="463"/>
      <c r="AO23" s="463"/>
    </row>
    <row r="24" spans="1:41" ht="19.95" customHeight="1" x14ac:dyDescent="0.25">
      <c r="A24" s="462"/>
      <c r="B24" s="1243">
        <v>3.2</v>
      </c>
      <c r="C24" s="1260" t="s">
        <v>2017</v>
      </c>
      <c r="D24" s="1253"/>
      <c r="E24" s="1253"/>
      <c r="F24" s="1253"/>
      <c r="G24" s="1253"/>
      <c r="H24" s="1253"/>
      <c r="I24" s="1253"/>
      <c r="J24" s="1253">
        <f>IF(ABS(G20)&gt;ABS(J20),(G20)+(J20),(J20)+(G20))</f>
        <v>0</v>
      </c>
      <c r="K24" s="1253"/>
      <c r="L24" s="1253"/>
      <c r="M24" s="1253"/>
      <c r="N24" s="1253"/>
      <c r="O24" s="1253"/>
      <c r="P24" s="1253"/>
      <c r="Q24" s="1253"/>
      <c r="R24" s="1253"/>
      <c r="S24" s="1253"/>
      <c r="T24" s="464"/>
      <c r="U24" s="463"/>
      <c r="V24" s="463"/>
      <c r="W24" s="463"/>
      <c r="X24" s="463"/>
      <c r="Y24" s="463"/>
      <c r="Z24" s="463"/>
      <c r="AA24" s="463"/>
      <c r="AB24" s="463"/>
      <c r="AC24" s="463"/>
      <c r="AD24" s="463"/>
      <c r="AE24" s="463"/>
      <c r="AF24" s="463"/>
      <c r="AG24" s="463"/>
      <c r="AH24" s="463"/>
      <c r="AI24" s="463"/>
      <c r="AJ24" s="463"/>
      <c r="AK24" s="463"/>
      <c r="AL24" s="463"/>
      <c r="AM24" s="463"/>
      <c r="AN24" s="463"/>
      <c r="AO24" s="463"/>
    </row>
    <row r="25" spans="1:41" ht="19.95" customHeight="1" x14ac:dyDescent="0.25">
      <c r="A25" s="462"/>
      <c r="B25" s="1243" t="s">
        <v>395</v>
      </c>
      <c r="C25" s="1259" t="s">
        <v>1585</v>
      </c>
      <c r="D25" s="1253"/>
      <c r="E25" s="1253"/>
      <c r="F25" s="1253"/>
      <c r="G25" s="1253"/>
      <c r="H25" s="1253"/>
      <c r="I25" s="1253"/>
      <c r="J25" s="1253">
        <v>40</v>
      </c>
      <c r="K25" s="1253"/>
      <c r="L25" s="1253"/>
      <c r="M25" s="1253"/>
      <c r="N25" s="1253"/>
      <c r="O25" s="1253"/>
      <c r="P25" s="1253"/>
      <c r="Q25" s="1253"/>
      <c r="R25" s="1253"/>
      <c r="S25" s="1253"/>
      <c r="T25" s="464"/>
      <c r="U25" s="463"/>
      <c r="V25" s="463"/>
      <c r="W25" s="463"/>
      <c r="X25" s="463"/>
      <c r="Y25" s="463"/>
      <c r="Z25" s="463"/>
      <c r="AA25" s="463"/>
      <c r="AB25" s="463"/>
      <c r="AC25" s="463"/>
      <c r="AD25" s="463"/>
      <c r="AE25" s="463"/>
      <c r="AF25" s="463"/>
      <c r="AG25" s="463"/>
      <c r="AH25" s="463"/>
      <c r="AI25" s="463"/>
      <c r="AJ25" s="463"/>
      <c r="AK25" s="463"/>
      <c r="AL25" s="463"/>
      <c r="AM25" s="463"/>
      <c r="AN25" s="463"/>
      <c r="AO25" s="463"/>
    </row>
    <row r="26" spans="1:41" ht="19.95" customHeight="1" x14ac:dyDescent="0.25">
      <c r="A26" s="462"/>
      <c r="B26" s="1243">
        <v>3.3</v>
      </c>
      <c r="C26" s="1261" t="s">
        <v>1641</v>
      </c>
      <c r="D26" s="1253"/>
      <c r="E26" s="1253"/>
      <c r="F26" s="1253"/>
      <c r="G26" s="1253"/>
      <c r="H26" s="1253"/>
      <c r="I26" s="1253"/>
      <c r="J26" s="1253">
        <f>(J25/100)*J23</f>
        <v>0</v>
      </c>
      <c r="K26" s="1253"/>
      <c r="L26" s="1253"/>
      <c r="M26" s="1253"/>
      <c r="N26" s="1253"/>
      <c r="O26" s="1253"/>
      <c r="P26" s="1253"/>
      <c r="Q26" s="1253"/>
      <c r="R26" s="1253"/>
      <c r="S26" s="1256">
        <f>SUM(D26:R26)</f>
        <v>0</v>
      </c>
      <c r="T26" s="464"/>
      <c r="U26" s="463"/>
      <c r="V26" s="463"/>
      <c r="W26" s="463"/>
      <c r="X26" s="463"/>
      <c r="Y26" s="463"/>
      <c r="Z26" s="463"/>
      <c r="AA26" s="463"/>
      <c r="AB26" s="463"/>
      <c r="AC26" s="463"/>
      <c r="AD26" s="463"/>
      <c r="AE26" s="463"/>
      <c r="AF26" s="463"/>
      <c r="AG26" s="463"/>
      <c r="AH26" s="463"/>
      <c r="AI26" s="463"/>
      <c r="AJ26" s="463"/>
      <c r="AK26" s="463"/>
      <c r="AL26" s="463"/>
      <c r="AM26" s="463"/>
      <c r="AN26" s="463"/>
      <c r="AO26" s="463"/>
    </row>
    <row r="27" spans="1:41" ht="19.95" customHeight="1" x14ac:dyDescent="0.25">
      <c r="A27" s="462"/>
      <c r="B27" s="1243">
        <v>4.0999999999999996</v>
      </c>
      <c r="C27" s="1259" t="s">
        <v>2015</v>
      </c>
      <c r="D27" s="1253"/>
      <c r="E27" s="1253"/>
      <c r="F27" s="1253"/>
      <c r="G27" s="1253"/>
      <c r="H27" s="1253"/>
      <c r="I27" s="1253"/>
      <c r="J27" s="1253"/>
      <c r="K27" s="1253"/>
      <c r="L27" s="1253"/>
      <c r="M27" s="1253"/>
      <c r="N27" s="1253"/>
      <c r="O27" s="1253"/>
      <c r="P27" s="1253"/>
      <c r="Q27" s="1253"/>
      <c r="R27" s="1253">
        <f>IF(ABS(R20)&lt;ABS(J24),ABS(R20),ABS(J24))</f>
        <v>0</v>
      </c>
      <c r="S27" s="1253"/>
      <c r="T27" s="464"/>
      <c r="U27" s="463"/>
      <c r="V27" s="463"/>
      <c r="W27" s="463"/>
      <c r="X27" s="463"/>
      <c r="Y27" s="463"/>
      <c r="Z27" s="463"/>
      <c r="AA27" s="463"/>
      <c r="AB27" s="463"/>
      <c r="AC27" s="463"/>
      <c r="AD27" s="463"/>
      <c r="AE27" s="463"/>
      <c r="AF27" s="463"/>
      <c r="AG27" s="463"/>
      <c r="AH27" s="463"/>
      <c r="AI27" s="463"/>
      <c r="AJ27" s="463"/>
      <c r="AK27" s="463"/>
      <c r="AL27" s="463"/>
      <c r="AM27" s="463"/>
      <c r="AN27" s="463"/>
      <c r="AO27" s="463"/>
    </row>
    <row r="28" spans="1:41" ht="19.95" customHeight="1" x14ac:dyDescent="0.25">
      <c r="A28" s="462"/>
      <c r="B28" s="1243">
        <v>4.2</v>
      </c>
      <c r="C28" s="1260" t="s">
        <v>2017</v>
      </c>
      <c r="D28" s="1253"/>
      <c r="E28" s="1253"/>
      <c r="F28" s="1253"/>
      <c r="G28" s="1253"/>
      <c r="H28" s="1253"/>
      <c r="I28" s="1253"/>
      <c r="J28" s="1253"/>
      <c r="K28" s="1253"/>
      <c r="L28" s="1253"/>
      <c r="M28" s="1253"/>
      <c r="N28" s="1253"/>
      <c r="O28" s="1253"/>
      <c r="P28" s="1253"/>
      <c r="Q28" s="1253"/>
      <c r="R28" s="1253">
        <f>IF(ABS(R20)&gt;ABS(J24),(R20)+(J24),(J24)+(R20))</f>
        <v>0</v>
      </c>
      <c r="S28" s="1253"/>
      <c r="T28" s="464"/>
      <c r="U28" s="463"/>
      <c r="V28" s="463"/>
      <c r="W28" s="463"/>
      <c r="X28" s="463"/>
      <c r="Y28" s="463"/>
      <c r="Z28" s="463"/>
      <c r="AA28" s="463"/>
      <c r="AB28" s="463"/>
      <c r="AC28" s="463"/>
      <c r="AD28" s="463"/>
      <c r="AE28" s="463"/>
      <c r="AF28" s="463"/>
      <c r="AG28" s="463"/>
      <c r="AH28" s="463"/>
      <c r="AI28" s="463"/>
      <c r="AJ28" s="463"/>
      <c r="AK28" s="463"/>
      <c r="AL28" s="463"/>
      <c r="AM28" s="463"/>
      <c r="AN28" s="463"/>
      <c r="AO28" s="463"/>
    </row>
    <row r="29" spans="1:41" ht="19.95" customHeight="1" x14ac:dyDescent="0.25">
      <c r="A29" s="462"/>
      <c r="B29" s="1243" t="s">
        <v>1642</v>
      </c>
      <c r="C29" s="1259" t="s">
        <v>1585</v>
      </c>
      <c r="D29" s="1253"/>
      <c r="E29" s="1253"/>
      <c r="F29" s="1253"/>
      <c r="G29" s="1253"/>
      <c r="H29" s="1253"/>
      <c r="I29" s="1253"/>
      <c r="J29" s="1253"/>
      <c r="K29" s="1253"/>
      <c r="L29" s="1253"/>
      <c r="M29" s="1253"/>
      <c r="N29" s="1253"/>
      <c r="O29" s="1253"/>
      <c r="P29" s="1253"/>
      <c r="Q29" s="1253"/>
      <c r="R29" s="1253">
        <v>40</v>
      </c>
      <c r="S29" s="1253"/>
      <c r="T29" s="464"/>
      <c r="U29" s="463"/>
      <c r="V29" s="463"/>
      <c r="W29" s="463"/>
      <c r="X29" s="463"/>
      <c r="Y29" s="463"/>
      <c r="Z29" s="463"/>
      <c r="AA29" s="463"/>
      <c r="AB29" s="463"/>
      <c r="AC29" s="463"/>
      <c r="AD29" s="463"/>
      <c r="AE29" s="463"/>
      <c r="AF29" s="463"/>
      <c r="AG29" s="463"/>
      <c r="AH29" s="463"/>
      <c r="AI29" s="463"/>
      <c r="AJ29" s="463"/>
      <c r="AK29" s="463"/>
      <c r="AL29" s="463"/>
      <c r="AM29" s="463"/>
      <c r="AN29" s="463"/>
      <c r="AO29" s="463"/>
    </row>
    <row r="30" spans="1:41" ht="19.95" customHeight="1" x14ac:dyDescent="0.25">
      <c r="A30" s="462"/>
      <c r="B30" s="1243">
        <v>4.3</v>
      </c>
      <c r="C30" s="1262" t="s">
        <v>1643</v>
      </c>
      <c r="D30" s="1253"/>
      <c r="E30" s="1253"/>
      <c r="F30" s="1253"/>
      <c r="G30" s="1253"/>
      <c r="H30" s="1253"/>
      <c r="I30" s="1253"/>
      <c r="J30" s="1253"/>
      <c r="K30" s="1253"/>
      <c r="L30" s="1253"/>
      <c r="M30" s="1253"/>
      <c r="N30" s="1253"/>
      <c r="O30" s="1253"/>
      <c r="P30" s="1253"/>
      <c r="Q30" s="1253"/>
      <c r="R30" s="1253">
        <f>(R29/100)*R27</f>
        <v>0</v>
      </c>
      <c r="S30" s="1256">
        <f>R30</f>
        <v>0</v>
      </c>
      <c r="T30" s="464"/>
      <c r="U30" s="463"/>
      <c r="V30" s="463"/>
      <c r="W30" s="463"/>
      <c r="X30" s="463"/>
      <c r="Y30" s="463"/>
      <c r="Z30" s="463"/>
      <c r="AA30" s="463"/>
      <c r="AB30" s="463"/>
      <c r="AC30" s="463"/>
      <c r="AD30" s="463"/>
      <c r="AE30" s="463"/>
      <c r="AF30" s="463"/>
      <c r="AG30" s="463"/>
      <c r="AH30" s="463"/>
      <c r="AI30" s="463"/>
      <c r="AJ30" s="463"/>
      <c r="AK30" s="463"/>
      <c r="AL30" s="463"/>
      <c r="AM30" s="463"/>
      <c r="AN30" s="463"/>
      <c r="AO30" s="463"/>
    </row>
    <row r="31" spans="1:41" ht="19.95" customHeight="1" x14ac:dyDescent="0.25">
      <c r="A31" s="462"/>
      <c r="B31" s="1243">
        <v>5.0999999999999996</v>
      </c>
      <c r="C31" s="1263" t="s">
        <v>1644</v>
      </c>
      <c r="D31" s="1253"/>
      <c r="E31" s="1253"/>
      <c r="F31" s="1253"/>
      <c r="G31" s="1253"/>
      <c r="H31" s="1253"/>
      <c r="I31" s="1253"/>
      <c r="J31" s="1253"/>
      <c r="K31" s="1253"/>
      <c r="L31" s="1253"/>
      <c r="M31" s="1253"/>
      <c r="N31" s="1253"/>
      <c r="O31" s="1253"/>
      <c r="P31" s="1253"/>
      <c r="Q31" s="1253"/>
      <c r="R31" s="1253"/>
      <c r="S31" s="1256">
        <f>R28</f>
        <v>0</v>
      </c>
      <c r="T31" s="464"/>
      <c r="U31" s="463"/>
      <c r="V31" s="463"/>
      <c r="W31" s="463"/>
      <c r="X31" s="463"/>
      <c r="Y31" s="463"/>
      <c r="Z31" s="463"/>
      <c r="AA31" s="463"/>
      <c r="AB31" s="463"/>
      <c r="AC31" s="463"/>
      <c r="AD31" s="463"/>
      <c r="AE31" s="463"/>
      <c r="AF31" s="463"/>
      <c r="AG31" s="463"/>
      <c r="AH31" s="463"/>
      <c r="AI31" s="463"/>
      <c r="AJ31" s="463"/>
      <c r="AK31" s="463"/>
      <c r="AL31" s="463"/>
      <c r="AM31" s="463"/>
      <c r="AN31" s="463"/>
      <c r="AO31" s="463"/>
    </row>
    <row r="32" spans="1:41" ht="19.95" customHeight="1" x14ac:dyDescent="0.25">
      <c r="A32" s="462"/>
      <c r="B32" s="1243">
        <v>6</v>
      </c>
      <c r="C32" s="1262" t="s">
        <v>1645</v>
      </c>
      <c r="D32" s="1253"/>
      <c r="E32" s="1253"/>
      <c r="F32" s="1253"/>
      <c r="G32" s="1253"/>
      <c r="H32" s="1253"/>
      <c r="I32" s="1253"/>
      <c r="J32" s="1253"/>
      <c r="K32" s="1253"/>
      <c r="L32" s="1253"/>
      <c r="M32" s="1253"/>
      <c r="N32" s="1253"/>
      <c r="O32" s="1253"/>
      <c r="P32" s="1253"/>
      <c r="Q32" s="1253"/>
      <c r="R32" s="1253"/>
      <c r="S32" s="1256">
        <f>SUM(S18 + S22 + S26+S30 + S31)</f>
        <v>0</v>
      </c>
      <c r="T32" s="464"/>
      <c r="U32" s="463"/>
      <c r="V32" s="463"/>
      <c r="W32" s="463"/>
      <c r="X32" s="463"/>
      <c r="Y32" s="463"/>
      <c r="Z32" s="463"/>
      <c r="AA32" s="463"/>
      <c r="AB32" s="463"/>
      <c r="AC32" s="463"/>
      <c r="AD32" s="463"/>
      <c r="AE32" s="463"/>
      <c r="AF32" s="463"/>
      <c r="AG32" s="463"/>
      <c r="AH32" s="463"/>
      <c r="AI32" s="463"/>
      <c r="AJ32" s="463"/>
      <c r="AK32" s="463"/>
      <c r="AL32" s="463"/>
      <c r="AM32" s="463"/>
      <c r="AN32" s="463"/>
      <c r="AO32" s="463"/>
    </row>
    <row r="33" spans="1:41" ht="19.95" customHeight="1" x14ac:dyDescent="0.25">
      <c r="A33" s="462"/>
      <c r="B33" s="1244">
        <v>7</v>
      </c>
      <c r="C33" s="1262" t="s">
        <v>2009</v>
      </c>
      <c r="D33" s="1253"/>
      <c r="E33" s="1253"/>
      <c r="F33" s="1253"/>
      <c r="G33" s="1253"/>
      <c r="H33" s="1253"/>
      <c r="I33" s="1253"/>
      <c r="J33" s="1253"/>
      <c r="K33" s="1253"/>
      <c r="L33" s="1253"/>
      <c r="M33" s="1253"/>
      <c r="N33" s="1253"/>
      <c r="O33" s="1253"/>
      <c r="P33" s="1253"/>
      <c r="Q33" s="1253"/>
      <c r="R33" s="1253"/>
      <c r="S33" s="1256">
        <f>S32*12.5</f>
        <v>0</v>
      </c>
      <c r="T33" s="464"/>
      <c r="U33" s="463"/>
      <c r="V33" s="463"/>
      <c r="W33" s="463"/>
      <c r="X33" s="463"/>
      <c r="Y33" s="463"/>
      <c r="Z33" s="463"/>
      <c r="AA33" s="463"/>
      <c r="AB33" s="463"/>
      <c r="AC33" s="463"/>
      <c r="AD33" s="463"/>
      <c r="AE33" s="463"/>
      <c r="AF33" s="463"/>
      <c r="AG33" s="463"/>
      <c r="AH33" s="463"/>
      <c r="AI33" s="463"/>
      <c r="AJ33" s="463"/>
      <c r="AK33" s="463"/>
      <c r="AL33" s="463"/>
      <c r="AM33" s="463"/>
      <c r="AN33" s="463"/>
      <c r="AO33" s="463"/>
    </row>
    <row r="34" spans="1:41" ht="12.75" customHeight="1" x14ac:dyDescent="0.25">
      <c r="A34" s="462"/>
      <c r="D34" s="463"/>
      <c r="E34" s="463"/>
      <c r="F34" s="463"/>
      <c r="G34" s="463"/>
      <c r="H34" s="463"/>
      <c r="I34" s="463"/>
      <c r="J34" s="463"/>
      <c r="K34" s="463"/>
      <c r="L34" s="463"/>
      <c r="M34" s="463"/>
      <c r="N34" s="463"/>
      <c r="O34" s="463"/>
      <c r="P34" s="463"/>
      <c r="Q34" s="463"/>
      <c r="R34" s="463"/>
      <c r="S34" s="463"/>
      <c r="T34" s="464"/>
      <c r="U34" s="463"/>
      <c r="V34" s="463"/>
      <c r="W34" s="463"/>
      <c r="X34" s="463"/>
      <c r="Y34" s="463"/>
      <c r="Z34" s="463"/>
      <c r="AA34" s="463"/>
      <c r="AB34" s="463"/>
      <c r="AC34" s="463"/>
      <c r="AD34" s="463"/>
      <c r="AE34" s="463"/>
      <c r="AF34" s="463"/>
      <c r="AG34" s="463"/>
      <c r="AH34" s="463"/>
      <c r="AI34" s="463"/>
      <c r="AJ34" s="463"/>
      <c r="AK34" s="463"/>
      <c r="AL34" s="463"/>
      <c r="AM34" s="463"/>
      <c r="AN34" s="463"/>
      <c r="AO34" s="463"/>
    </row>
    <row r="35" spans="1:41" ht="12.75" customHeight="1" x14ac:dyDescent="0.25">
      <c r="A35" s="462"/>
      <c r="B35" s="1252" t="s">
        <v>2013</v>
      </c>
      <c r="C35" s="2887" t="s">
        <v>2014</v>
      </c>
      <c r="D35" s="2887"/>
      <c r="E35" s="2887"/>
      <c r="F35" s="2887"/>
      <c r="G35" s="2887"/>
      <c r="H35" s="2887"/>
      <c r="I35" s="2887"/>
      <c r="J35" s="2887"/>
      <c r="K35" s="463"/>
      <c r="L35" s="463"/>
      <c r="M35" s="463"/>
      <c r="N35" s="463"/>
      <c r="O35" s="463"/>
      <c r="P35" s="463"/>
      <c r="Q35" s="463"/>
      <c r="R35" s="463"/>
      <c r="S35" s="463"/>
      <c r="T35" s="464"/>
      <c r="U35" s="463"/>
      <c r="V35" s="463"/>
      <c r="W35" s="463"/>
      <c r="X35" s="463"/>
      <c r="Y35" s="463"/>
      <c r="Z35" s="463"/>
      <c r="AA35" s="463"/>
      <c r="AB35" s="463"/>
      <c r="AC35" s="463"/>
      <c r="AD35" s="463"/>
      <c r="AE35" s="463"/>
      <c r="AF35" s="463"/>
      <c r="AG35" s="463"/>
      <c r="AH35" s="463"/>
      <c r="AI35" s="463"/>
      <c r="AJ35" s="463"/>
      <c r="AK35" s="463"/>
      <c r="AL35" s="463"/>
      <c r="AM35" s="463"/>
      <c r="AN35" s="463"/>
      <c r="AO35" s="463"/>
    </row>
    <row r="36" spans="1:41" ht="12.75" customHeight="1" x14ac:dyDescent="0.25">
      <c r="A36" s="462"/>
      <c r="B36" s="463"/>
      <c r="C36" s="2887" t="s">
        <v>1646</v>
      </c>
      <c r="D36" s="2887"/>
      <c r="E36" s="2887"/>
      <c r="F36" s="2887"/>
      <c r="G36" s="2887"/>
      <c r="H36" s="2887"/>
      <c r="I36" s="2887"/>
      <c r="J36" s="2887"/>
      <c r="K36" s="463"/>
      <c r="L36" s="463"/>
      <c r="M36" s="463"/>
      <c r="N36" s="463"/>
      <c r="O36" s="463"/>
      <c r="P36" s="463"/>
      <c r="Q36" s="463"/>
      <c r="R36" s="463"/>
      <c r="S36" s="463"/>
      <c r="T36" s="464"/>
      <c r="U36" s="463"/>
      <c r="V36" s="463"/>
      <c r="W36" s="463"/>
      <c r="X36" s="463"/>
      <c r="Y36" s="463"/>
      <c r="Z36" s="463"/>
      <c r="AA36" s="463"/>
      <c r="AB36" s="463"/>
      <c r="AC36" s="463"/>
      <c r="AD36" s="463"/>
      <c r="AE36" s="463"/>
      <c r="AF36" s="463"/>
      <c r="AG36" s="463"/>
      <c r="AH36" s="463"/>
      <c r="AI36" s="463"/>
      <c r="AJ36" s="463"/>
      <c r="AK36" s="463"/>
      <c r="AL36" s="463"/>
      <c r="AM36" s="463"/>
      <c r="AN36" s="463"/>
      <c r="AO36" s="463"/>
    </row>
    <row r="37" spans="1:41" ht="12.75" customHeight="1" x14ac:dyDescent="0.25">
      <c r="A37" s="462"/>
      <c r="B37" s="463"/>
      <c r="C37" s="2887" t="s">
        <v>1647</v>
      </c>
      <c r="D37" s="2887"/>
      <c r="E37" s="2887"/>
      <c r="F37" s="2887"/>
      <c r="G37" s="2887"/>
      <c r="H37" s="2887"/>
      <c r="I37" s="2887"/>
      <c r="J37" s="2887"/>
      <c r="K37" s="463"/>
      <c r="L37" s="463"/>
      <c r="M37" s="463"/>
      <c r="N37" s="463"/>
      <c r="O37" s="463"/>
      <c r="P37" s="463"/>
      <c r="Q37" s="463"/>
      <c r="R37" s="463"/>
      <c r="S37" s="463"/>
      <c r="T37" s="464"/>
      <c r="U37" s="463"/>
      <c r="V37" s="463"/>
      <c r="W37" s="463"/>
      <c r="X37" s="463"/>
      <c r="Y37" s="463"/>
      <c r="Z37" s="463"/>
      <c r="AA37" s="463"/>
      <c r="AB37" s="463"/>
      <c r="AC37" s="463"/>
      <c r="AD37" s="463"/>
      <c r="AE37" s="463"/>
      <c r="AF37" s="463"/>
      <c r="AG37" s="463"/>
      <c r="AH37" s="463"/>
      <c r="AI37" s="463"/>
      <c r="AJ37" s="463"/>
      <c r="AK37" s="463"/>
      <c r="AL37" s="463"/>
      <c r="AM37" s="463"/>
      <c r="AN37" s="463"/>
      <c r="AO37" s="463"/>
    </row>
    <row r="38" spans="1:41" ht="12.75" customHeight="1" x14ac:dyDescent="0.25">
      <c r="A38" s="462"/>
      <c r="B38" s="463"/>
      <c r="C38" s="2887" t="s">
        <v>1648</v>
      </c>
      <c r="D38" s="2887"/>
      <c r="E38" s="2887"/>
      <c r="F38" s="2887"/>
      <c r="G38" s="2887"/>
      <c r="H38" s="2887"/>
      <c r="I38" s="2887"/>
      <c r="J38" s="2887"/>
      <c r="K38" s="463"/>
      <c r="L38" s="463"/>
      <c r="M38" s="463"/>
      <c r="N38" s="463"/>
      <c r="O38" s="463"/>
      <c r="P38" s="463"/>
      <c r="Q38" s="463"/>
      <c r="R38" s="463"/>
      <c r="S38" s="463"/>
      <c r="T38" s="464"/>
      <c r="U38" s="463"/>
      <c r="V38" s="463"/>
      <c r="W38" s="463"/>
      <c r="X38" s="463"/>
      <c r="Y38" s="463"/>
      <c r="Z38" s="463"/>
      <c r="AA38" s="463"/>
      <c r="AB38" s="463"/>
      <c r="AC38" s="463"/>
      <c r="AD38" s="463"/>
      <c r="AE38" s="463"/>
      <c r="AF38" s="463"/>
      <c r="AG38" s="463"/>
      <c r="AH38" s="463"/>
      <c r="AI38" s="463"/>
      <c r="AJ38" s="463"/>
      <c r="AK38" s="463"/>
      <c r="AL38" s="463"/>
      <c r="AM38" s="463"/>
      <c r="AN38" s="463"/>
      <c r="AO38" s="463"/>
    </row>
    <row r="39" spans="1:41" ht="12.75" customHeight="1" x14ac:dyDescent="0.25">
      <c r="A39" s="462"/>
      <c r="B39" s="463"/>
      <c r="C39" s="2885" t="s">
        <v>1649</v>
      </c>
      <c r="D39" s="2885"/>
      <c r="E39" s="2885"/>
      <c r="F39" s="2885"/>
      <c r="G39" s="2885"/>
      <c r="H39" s="2885"/>
      <c r="I39" s="2885"/>
      <c r="J39" s="2885"/>
      <c r="K39" s="463"/>
      <c r="L39" s="463"/>
      <c r="M39" s="463"/>
      <c r="N39" s="463"/>
      <c r="O39" s="463"/>
      <c r="P39" s="463"/>
      <c r="Q39" s="463"/>
      <c r="R39" s="463"/>
      <c r="S39" s="463"/>
      <c r="T39" s="464"/>
      <c r="U39" s="463"/>
      <c r="V39" s="463"/>
      <c r="W39" s="463"/>
      <c r="X39" s="463"/>
      <c r="Y39" s="463"/>
      <c r="Z39" s="463"/>
      <c r="AA39" s="463"/>
      <c r="AB39" s="463"/>
      <c r="AC39" s="463"/>
      <c r="AD39" s="463"/>
      <c r="AE39" s="463"/>
      <c r="AF39" s="463"/>
      <c r="AG39" s="463"/>
      <c r="AH39" s="463"/>
      <c r="AI39" s="463"/>
      <c r="AJ39" s="463"/>
      <c r="AK39" s="463"/>
      <c r="AL39" s="463"/>
      <c r="AM39" s="463"/>
      <c r="AN39" s="463"/>
      <c r="AO39" s="463"/>
    </row>
    <row r="40" spans="1:41" ht="12.75" customHeight="1" x14ac:dyDescent="0.25">
      <c r="A40" s="462"/>
      <c r="B40" s="463"/>
      <c r="C40" s="2885" t="s">
        <v>1650</v>
      </c>
      <c r="D40" s="2885"/>
      <c r="E40" s="2885"/>
      <c r="F40" s="2885"/>
      <c r="G40" s="2885"/>
      <c r="H40" s="2885"/>
      <c r="I40" s="2885"/>
      <c r="J40" s="2885"/>
      <c r="K40" s="463"/>
      <c r="L40" s="463"/>
      <c r="M40" s="463"/>
      <c r="N40" s="463"/>
      <c r="O40" s="463"/>
      <c r="P40" s="463"/>
      <c r="Q40" s="463"/>
      <c r="R40" s="463"/>
      <c r="S40" s="463"/>
      <c r="T40" s="464"/>
      <c r="U40" s="463"/>
      <c r="V40" s="463"/>
      <c r="W40" s="463"/>
      <c r="X40" s="463"/>
      <c r="Y40" s="463"/>
      <c r="Z40" s="463"/>
      <c r="AA40" s="463"/>
      <c r="AB40" s="463"/>
      <c r="AC40" s="463"/>
      <c r="AD40" s="463"/>
      <c r="AE40" s="463"/>
      <c r="AF40" s="463"/>
      <c r="AG40" s="463"/>
      <c r="AH40" s="463"/>
      <c r="AI40" s="463"/>
      <c r="AJ40" s="463"/>
      <c r="AK40" s="463"/>
      <c r="AL40" s="463"/>
      <c r="AM40" s="463"/>
      <c r="AN40" s="463"/>
      <c r="AO40" s="463"/>
    </row>
    <row r="41" spans="1:41" ht="12.75" customHeight="1" x14ac:dyDescent="0.25">
      <c r="A41" s="462"/>
      <c r="B41" s="463"/>
      <c r="C41" s="2885" t="s">
        <v>2019</v>
      </c>
      <c r="D41" s="2885"/>
      <c r="E41" s="2885"/>
      <c r="F41" s="2885"/>
      <c r="G41" s="2885"/>
      <c r="H41" s="2885"/>
      <c r="I41" s="2885"/>
      <c r="J41" s="2885"/>
      <c r="K41" s="463"/>
      <c r="L41" s="463"/>
      <c r="M41" s="463"/>
      <c r="N41" s="463"/>
      <c r="O41" s="463"/>
      <c r="P41" s="463"/>
      <c r="Q41" s="463"/>
      <c r="R41" s="463"/>
      <c r="S41" s="463"/>
      <c r="T41" s="464"/>
      <c r="U41" s="463"/>
      <c r="V41" s="463"/>
      <c r="W41" s="463"/>
      <c r="X41" s="463"/>
      <c r="Y41" s="463"/>
      <c r="Z41" s="463"/>
      <c r="AA41" s="463"/>
      <c r="AB41" s="463"/>
      <c r="AC41" s="463"/>
      <c r="AD41" s="463"/>
      <c r="AE41" s="463"/>
      <c r="AF41" s="463"/>
      <c r="AG41" s="463"/>
      <c r="AH41" s="463"/>
      <c r="AI41" s="463"/>
      <c r="AJ41" s="463"/>
      <c r="AK41" s="463"/>
      <c r="AL41" s="463"/>
      <c r="AM41" s="463"/>
      <c r="AN41" s="463"/>
      <c r="AO41" s="463"/>
    </row>
    <row r="42" spans="1:41" ht="12.75" customHeight="1" x14ac:dyDescent="0.25">
      <c r="A42" s="462"/>
      <c r="B42" s="463"/>
      <c r="C42" s="2885" t="s">
        <v>1651</v>
      </c>
      <c r="D42" s="2885"/>
      <c r="E42" s="2885"/>
      <c r="F42" s="2885"/>
      <c r="G42" s="2885"/>
      <c r="H42" s="2885"/>
      <c r="I42" s="2885"/>
      <c r="J42" s="2885"/>
      <c r="K42" s="463"/>
      <c r="L42" s="463"/>
      <c r="M42" s="463"/>
      <c r="N42" s="463"/>
      <c r="O42" s="463"/>
      <c r="P42" s="463"/>
      <c r="Q42" s="463"/>
      <c r="R42" s="463"/>
      <c r="S42" s="463"/>
      <c r="T42" s="464"/>
      <c r="U42" s="463"/>
      <c r="V42" s="463"/>
      <c r="W42" s="463"/>
      <c r="X42" s="463"/>
      <c r="Y42" s="463"/>
      <c r="Z42" s="463"/>
      <c r="AA42" s="463"/>
      <c r="AB42" s="463"/>
      <c r="AC42" s="463"/>
      <c r="AD42" s="463"/>
      <c r="AE42" s="463"/>
      <c r="AF42" s="463"/>
      <c r="AG42" s="463"/>
      <c r="AH42" s="463"/>
      <c r="AI42" s="463"/>
      <c r="AJ42" s="463"/>
      <c r="AK42" s="463"/>
      <c r="AL42" s="463"/>
      <c r="AM42" s="463"/>
      <c r="AN42" s="463"/>
      <c r="AO42" s="463"/>
    </row>
    <row r="43" spans="1:41" ht="12.75" customHeight="1" x14ac:dyDescent="0.25">
      <c r="A43" s="462"/>
      <c r="B43" s="463"/>
      <c r="C43" s="2885" t="s">
        <v>1652</v>
      </c>
      <c r="D43" s="2885"/>
      <c r="E43" s="2885"/>
      <c r="F43" s="2885"/>
      <c r="G43" s="2885"/>
      <c r="H43" s="2885"/>
      <c r="I43" s="2885"/>
      <c r="J43" s="2885"/>
      <c r="K43" s="463"/>
      <c r="L43" s="463"/>
      <c r="M43" s="463"/>
      <c r="N43" s="463"/>
      <c r="O43" s="463"/>
      <c r="P43" s="463"/>
      <c r="Q43" s="463"/>
      <c r="R43" s="463"/>
      <c r="S43" s="463"/>
      <c r="T43" s="464"/>
      <c r="U43" s="463"/>
      <c r="V43" s="463"/>
      <c r="W43" s="463"/>
      <c r="X43" s="463"/>
      <c r="Y43" s="463"/>
      <c r="Z43" s="463"/>
      <c r="AA43" s="463"/>
      <c r="AB43" s="463"/>
      <c r="AC43" s="463"/>
      <c r="AD43" s="463"/>
      <c r="AE43" s="463"/>
      <c r="AF43" s="463"/>
      <c r="AG43" s="463"/>
      <c r="AH43" s="463"/>
      <c r="AI43" s="463"/>
      <c r="AJ43" s="463"/>
      <c r="AK43" s="463"/>
      <c r="AL43" s="463"/>
      <c r="AM43" s="463"/>
      <c r="AN43" s="463"/>
      <c r="AO43" s="463"/>
    </row>
    <row r="44" spans="1:41" ht="12.75" customHeight="1" x14ac:dyDescent="0.25">
      <c r="A44" s="462"/>
      <c r="B44" s="463"/>
      <c r="C44" s="2885" t="s">
        <v>2020</v>
      </c>
      <c r="D44" s="2885"/>
      <c r="E44" s="2885"/>
      <c r="F44" s="2885"/>
      <c r="G44" s="2885"/>
      <c r="H44" s="2885"/>
      <c r="I44" s="2885"/>
      <c r="J44" s="2885"/>
      <c r="K44" s="463"/>
      <c r="L44" s="463"/>
      <c r="M44" s="463"/>
      <c r="N44" s="463"/>
      <c r="O44" s="463"/>
      <c r="P44" s="463"/>
      <c r="Q44" s="463"/>
      <c r="R44" s="463"/>
      <c r="S44" s="463"/>
      <c r="T44" s="464"/>
      <c r="U44" s="463"/>
      <c r="V44" s="463"/>
      <c r="W44" s="463"/>
      <c r="X44" s="463"/>
      <c r="Y44" s="463"/>
      <c r="Z44" s="463"/>
      <c r="AA44" s="463"/>
      <c r="AB44" s="463"/>
      <c r="AC44" s="463"/>
      <c r="AD44" s="463"/>
      <c r="AE44" s="463"/>
      <c r="AF44" s="463"/>
      <c r="AG44" s="463"/>
      <c r="AH44" s="463"/>
      <c r="AI44" s="463"/>
      <c r="AJ44" s="463"/>
      <c r="AK44" s="463"/>
      <c r="AL44" s="463"/>
      <c r="AM44" s="463"/>
      <c r="AN44" s="463"/>
      <c r="AO44" s="463"/>
    </row>
    <row r="45" spans="1:41" ht="12.75" customHeight="1" thickBot="1" x14ac:dyDescent="0.3">
      <c r="A45" s="467"/>
      <c r="B45" s="468"/>
      <c r="C45" s="468"/>
      <c r="D45" s="468"/>
      <c r="E45" s="468"/>
      <c r="F45" s="468"/>
      <c r="G45" s="468"/>
      <c r="H45" s="468"/>
      <c r="I45" s="468"/>
      <c r="J45" s="468"/>
      <c r="K45" s="468"/>
      <c r="L45" s="468"/>
      <c r="M45" s="468"/>
      <c r="N45" s="468"/>
      <c r="O45" s="468"/>
      <c r="P45" s="468"/>
      <c r="Q45" s="468"/>
      <c r="R45" s="468"/>
      <c r="S45" s="468"/>
      <c r="T45" s="469"/>
      <c r="U45" s="463"/>
      <c r="V45" s="463"/>
      <c r="W45" s="463"/>
      <c r="X45" s="463"/>
      <c r="Y45" s="463"/>
      <c r="Z45" s="463"/>
      <c r="AA45" s="463"/>
      <c r="AB45" s="463"/>
      <c r="AC45" s="463"/>
      <c r="AD45" s="463"/>
      <c r="AE45" s="463"/>
      <c r="AF45" s="463"/>
      <c r="AG45" s="463"/>
      <c r="AH45" s="463"/>
      <c r="AI45" s="463"/>
      <c r="AJ45" s="463"/>
      <c r="AK45" s="463"/>
      <c r="AL45" s="463"/>
      <c r="AM45" s="463"/>
      <c r="AN45" s="463"/>
      <c r="AO45" s="463"/>
    </row>
    <row r="46" spans="1:41" ht="12.75" customHeight="1" x14ac:dyDescent="0.25">
      <c r="A46" s="463"/>
      <c r="B46" s="463"/>
      <c r="C46" s="463"/>
      <c r="D46" s="463"/>
      <c r="E46" s="463"/>
      <c r="F46" s="463"/>
      <c r="G46" s="463"/>
      <c r="H46" s="463"/>
      <c r="I46" s="463"/>
      <c r="J46" s="463"/>
      <c r="K46" s="463"/>
      <c r="L46" s="463"/>
      <c r="M46" s="463"/>
      <c r="N46" s="463"/>
      <c r="O46" s="463"/>
      <c r="P46" s="463"/>
      <c r="Q46" s="463"/>
      <c r="R46" s="463"/>
      <c r="S46" s="463"/>
      <c r="T46" s="463"/>
      <c r="U46" s="463"/>
      <c r="V46" s="463"/>
      <c r="W46" s="463"/>
      <c r="X46" s="463"/>
      <c r="Y46" s="463"/>
      <c r="Z46" s="463"/>
      <c r="AA46" s="463"/>
      <c r="AB46" s="463"/>
      <c r="AC46" s="463"/>
      <c r="AD46" s="463"/>
      <c r="AE46" s="463"/>
      <c r="AF46" s="463"/>
      <c r="AG46" s="463"/>
      <c r="AH46" s="463"/>
      <c r="AI46" s="463"/>
      <c r="AJ46" s="463"/>
      <c r="AK46" s="463"/>
      <c r="AL46" s="463"/>
      <c r="AM46" s="463"/>
      <c r="AN46" s="463"/>
      <c r="AO46" s="463"/>
    </row>
    <row r="47" spans="1:41" ht="12.75" customHeight="1" x14ac:dyDescent="0.25">
      <c r="A47" s="463"/>
      <c r="B47" s="463"/>
      <c r="C47" s="463"/>
      <c r="D47" s="463"/>
      <c r="E47" s="463"/>
      <c r="F47" s="463"/>
      <c r="G47" s="463"/>
      <c r="H47" s="463"/>
      <c r="I47" s="463"/>
      <c r="J47" s="463"/>
      <c r="K47" s="463"/>
      <c r="L47" s="463"/>
      <c r="M47" s="463"/>
      <c r="N47" s="463"/>
      <c r="O47" s="463"/>
      <c r="P47" s="463"/>
      <c r="Q47" s="463"/>
      <c r="R47" s="463"/>
      <c r="S47" s="463"/>
      <c r="T47" s="463"/>
      <c r="U47" s="463"/>
      <c r="V47" s="463"/>
      <c r="W47" s="463"/>
      <c r="X47" s="463"/>
      <c r="Y47" s="463"/>
      <c r="Z47" s="463"/>
      <c r="AA47" s="463"/>
      <c r="AB47" s="463"/>
      <c r="AC47" s="463"/>
      <c r="AD47" s="463"/>
      <c r="AE47" s="463"/>
      <c r="AF47" s="463"/>
      <c r="AG47" s="463"/>
      <c r="AH47" s="463"/>
      <c r="AI47" s="463"/>
      <c r="AJ47" s="463"/>
      <c r="AK47" s="463"/>
      <c r="AL47" s="463"/>
      <c r="AM47" s="463"/>
      <c r="AN47" s="463"/>
      <c r="AO47" s="463"/>
    </row>
    <row r="48" spans="1:41" ht="12.75" customHeight="1" x14ac:dyDescent="0.25">
      <c r="A48" s="463"/>
      <c r="B48" s="463"/>
      <c r="C48" s="463"/>
      <c r="D48" s="463"/>
      <c r="E48" s="463"/>
      <c r="F48" s="463"/>
      <c r="G48" s="463"/>
      <c r="H48" s="463"/>
      <c r="I48" s="463"/>
      <c r="J48" s="463"/>
      <c r="K48" s="463"/>
      <c r="L48" s="463"/>
      <c r="M48" s="463"/>
      <c r="N48" s="463"/>
      <c r="O48" s="463"/>
      <c r="P48" s="463"/>
      <c r="Q48" s="463"/>
      <c r="R48" s="463"/>
      <c r="S48" s="463"/>
      <c r="T48" s="463"/>
      <c r="U48" s="463"/>
      <c r="V48" s="463"/>
      <c r="W48" s="463"/>
      <c r="X48" s="463"/>
      <c r="Y48" s="463"/>
      <c r="Z48" s="463"/>
      <c r="AA48" s="463"/>
      <c r="AB48" s="463"/>
      <c r="AC48" s="463"/>
      <c r="AD48" s="463"/>
      <c r="AE48" s="463"/>
      <c r="AF48" s="463"/>
      <c r="AG48" s="463"/>
      <c r="AH48" s="463"/>
      <c r="AI48" s="463"/>
      <c r="AJ48" s="463"/>
      <c r="AK48" s="463"/>
      <c r="AL48" s="463"/>
      <c r="AM48" s="463"/>
      <c r="AN48" s="463"/>
      <c r="AO48" s="463"/>
    </row>
    <row r="49" spans="1:41" ht="12.75" customHeight="1" x14ac:dyDescent="0.25">
      <c r="A49" s="463"/>
      <c r="B49" s="463"/>
      <c r="C49" s="463"/>
      <c r="D49" s="463"/>
      <c r="E49" s="463"/>
      <c r="F49" s="463"/>
      <c r="G49" s="463"/>
      <c r="H49" s="463"/>
      <c r="I49" s="463"/>
      <c r="J49" s="463"/>
      <c r="K49" s="463"/>
      <c r="L49" s="463"/>
      <c r="M49" s="463"/>
      <c r="N49" s="463"/>
      <c r="O49" s="463"/>
      <c r="P49" s="463"/>
      <c r="Q49" s="463"/>
      <c r="R49" s="463"/>
      <c r="S49" s="463"/>
      <c r="T49" s="463"/>
      <c r="U49" s="463"/>
      <c r="V49" s="463"/>
      <c r="W49" s="463"/>
      <c r="X49" s="463"/>
      <c r="Y49" s="463"/>
      <c r="Z49" s="463"/>
      <c r="AA49" s="463"/>
      <c r="AB49" s="463"/>
      <c r="AC49" s="463"/>
      <c r="AD49" s="463"/>
      <c r="AE49" s="463"/>
      <c r="AF49" s="463"/>
      <c r="AG49" s="463"/>
      <c r="AH49" s="463"/>
      <c r="AI49" s="463"/>
      <c r="AJ49" s="463"/>
      <c r="AK49" s="463"/>
      <c r="AL49" s="463"/>
      <c r="AM49" s="463"/>
      <c r="AN49" s="463"/>
      <c r="AO49" s="463"/>
    </row>
    <row r="50" spans="1:41" ht="12.75" customHeight="1" x14ac:dyDescent="0.25">
      <c r="A50" s="463"/>
      <c r="B50" s="463"/>
      <c r="C50" s="463"/>
      <c r="D50" s="463"/>
      <c r="E50" s="463"/>
      <c r="F50" s="463"/>
      <c r="G50" s="463"/>
      <c r="H50" s="463"/>
      <c r="I50" s="463"/>
      <c r="J50" s="463"/>
      <c r="K50" s="463"/>
      <c r="L50" s="463"/>
      <c r="M50" s="463"/>
      <c r="N50" s="463"/>
      <c r="O50" s="463"/>
      <c r="P50" s="463"/>
      <c r="Q50" s="463"/>
      <c r="R50" s="463"/>
      <c r="S50" s="463"/>
      <c r="T50" s="463"/>
      <c r="U50" s="463"/>
      <c r="V50" s="463"/>
      <c r="W50" s="463"/>
      <c r="X50" s="463"/>
      <c r="Y50" s="463"/>
      <c r="Z50" s="463"/>
      <c r="AA50" s="463"/>
      <c r="AB50" s="463"/>
      <c r="AC50" s="463"/>
      <c r="AD50" s="463"/>
      <c r="AE50" s="463"/>
      <c r="AF50" s="463"/>
      <c r="AG50" s="463"/>
      <c r="AH50" s="463"/>
      <c r="AI50" s="463"/>
      <c r="AJ50" s="463"/>
      <c r="AK50" s="463"/>
      <c r="AL50" s="463"/>
      <c r="AM50" s="463"/>
      <c r="AN50" s="463"/>
      <c r="AO50" s="463"/>
    </row>
    <row r="51" spans="1:41" ht="12.75" customHeight="1" x14ac:dyDescent="0.25">
      <c r="A51" s="463"/>
      <c r="B51" s="463"/>
      <c r="C51" s="463"/>
      <c r="D51" s="463"/>
      <c r="E51" s="463"/>
      <c r="F51" s="463"/>
      <c r="G51" s="463"/>
      <c r="H51" s="463"/>
      <c r="I51" s="463"/>
      <c r="J51" s="463"/>
      <c r="K51" s="463"/>
      <c r="L51" s="463"/>
      <c r="M51" s="463"/>
      <c r="N51" s="463"/>
      <c r="O51" s="463"/>
      <c r="P51" s="463"/>
      <c r="Q51" s="463"/>
      <c r="R51" s="463"/>
      <c r="S51" s="463"/>
      <c r="T51" s="463"/>
      <c r="U51" s="463"/>
      <c r="V51" s="463"/>
      <c r="W51" s="463"/>
      <c r="X51" s="463"/>
      <c r="Y51" s="463"/>
      <c r="Z51" s="463"/>
      <c r="AA51" s="463"/>
      <c r="AB51" s="463"/>
      <c r="AC51" s="463"/>
      <c r="AD51" s="463"/>
      <c r="AE51" s="463"/>
      <c r="AF51" s="463"/>
      <c r="AG51" s="463"/>
      <c r="AH51" s="463"/>
      <c r="AI51" s="463"/>
      <c r="AJ51" s="463"/>
      <c r="AK51" s="463"/>
      <c r="AL51" s="463"/>
      <c r="AM51" s="463"/>
      <c r="AN51" s="463"/>
      <c r="AO51" s="463"/>
    </row>
    <row r="52" spans="1:41" ht="12.75" customHeight="1" x14ac:dyDescent="0.25">
      <c r="A52" s="463"/>
      <c r="B52" s="463"/>
      <c r="C52" s="463"/>
      <c r="D52" s="463"/>
      <c r="E52" s="463"/>
      <c r="F52" s="463"/>
      <c r="G52" s="463"/>
      <c r="H52" s="463"/>
      <c r="I52" s="463"/>
      <c r="J52" s="463"/>
      <c r="K52" s="463"/>
      <c r="L52" s="463"/>
      <c r="M52" s="463"/>
      <c r="N52" s="463"/>
      <c r="O52" s="463"/>
      <c r="P52" s="463"/>
      <c r="Q52" s="463"/>
      <c r="R52" s="463"/>
      <c r="S52" s="463"/>
      <c r="T52" s="463"/>
      <c r="U52" s="463"/>
      <c r="V52" s="463"/>
      <c r="W52" s="463"/>
      <c r="X52" s="463"/>
      <c r="Y52" s="463"/>
      <c r="Z52" s="463"/>
      <c r="AA52" s="463"/>
      <c r="AB52" s="463"/>
      <c r="AC52" s="463"/>
      <c r="AD52" s="463"/>
      <c r="AE52" s="463"/>
      <c r="AF52" s="463"/>
      <c r="AG52" s="463"/>
      <c r="AH52" s="463"/>
      <c r="AI52" s="463"/>
      <c r="AJ52" s="463"/>
      <c r="AK52" s="463"/>
      <c r="AL52" s="463"/>
      <c r="AM52" s="463"/>
      <c r="AN52" s="463"/>
      <c r="AO52" s="463"/>
    </row>
    <row r="53" spans="1:41" ht="13.5" customHeight="1" x14ac:dyDescent="0.25">
      <c r="A53" s="463"/>
      <c r="B53" s="463"/>
      <c r="C53" s="463"/>
      <c r="D53" s="463"/>
      <c r="E53" s="463"/>
      <c r="F53" s="463"/>
      <c r="G53" s="463"/>
      <c r="H53" s="463"/>
      <c r="I53" s="463"/>
      <c r="J53" s="463"/>
      <c r="K53" s="463"/>
      <c r="L53" s="463"/>
      <c r="M53" s="463"/>
      <c r="N53" s="463"/>
      <c r="O53" s="463"/>
      <c r="P53" s="463"/>
      <c r="Q53" s="463"/>
      <c r="R53" s="463"/>
      <c r="S53" s="463"/>
      <c r="T53" s="463"/>
      <c r="U53" s="463"/>
      <c r="V53" s="463"/>
      <c r="W53" s="463"/>
      <c r="X53" s="463"/>
      <c r="Y53" s="463"/>
      <c r="Z53" s="463"/>
      <c r="AA53" s="463"/>
      <c r="AB53" s="463"/>
      <c r="AC53" s="463"/>
      <c r="AD53" s="463"/>
      <c r="AE53" s="463"/>
      <c r="AF53" s="463"/>
      <c r="AG53" s="463"/>
      <c r="AH53" s="463"/>
      <c r="AI53" s="463"/>
      <c r="AJ53" s="463"/>
      <c r="AK53" s="463"/>
      <c r="AL53" s="463"/>
      <c r="AM53" s="463"/>
      <c r="AN53" s="463"/>
      <c r="AO53" s="463"/>
    </row>
    <row r="54" spans="1:41" x14ac:dyDescent="0.25">
      <c r="A54" s="463"/>
      <c r="B54" s="463"/>
      <c r="C54" s="463"/>
      <c r="D54" s="463"/>
      <c r="E54" s="463"/>
      <c r="F54" s="463"/>
      <c r="G54" s="463"/>
      <c r="H54" s="463"/>
      <c r="I54" s="463"/>
      <c r="J54" s="463"/>
      <c r="K54" s="463"/>
      <c r="L54" s="463"/>
      <c r="M54" s="463"/>
      <c r="N54" s="463"/>
      <c r="O54" s="463"/>
      <c r="P54" s="463"/>
      <c r="Q54" s="463"/>
      <c r="R54" s="463"/>
      <c r="S54" s="463"/>
      <c r="T54" s="463"/>
      <c r="U54" s="463"/>
      <c r="V54" s="463"/>
      <c r="W54" s="463"/>
      <c r="X54" s="463"/>
      <c r="Y54" s="463"/>
      <c r="Z54" s="463"/>
      <c r="AA54" s="463"/>
      <c r="AB54" s="463"/>
      <c r="AC54" s="463"/>
      <c r="AD54" s="463"/>
      <c r="AE54" s="463"/>
      <c r="AF54" s="463"/>
      <c r="AG54" s="463"/>
      <c r="AH54" s="463"/>
      <c r="AI54" s="463"/>
      <c r="AJ54" s="463"/>
      <c r="AK54" s="463"/>
      <c r="AL54" s="463"/>
      <c r="AM54" s="463"/>
      <c r="AN54" s="463"/>
      <c r="AO54" s="463"/>
    </row>
    <row r="55" spans="1:41" x14ac:dyDescent="0.25">
      <c r="A55" s="463"/>
      <c r="B55" s="463"/>
      <c r="C55" s="463"/>
      <c r="D55" s="463"/>
      <c r="E55" s="463"/>
      <c r="F55" s="463"/>
      <c r="G55" s="463"/>
      <c r="H55" s="463"/>
      <c r="I55" s="463"/>
      <c r="J55" s="463"/>
      <c r="K55" s="463"/>
      <c r="L55" s="463"/>
      <c r="M55" s="463"/>
      <c r="N55" s="463"/>
      <c r="O55" s="463"/>
      <c r="P55" s="463"/>
      <c r="Q55" s="463"/>
      <c r="R55" s="463"/>
      <c r="S55" s="463"/>
      <c r="T55" s="463"/>
      <c r="U55" s="463"/>
      <c r="V55" s="463"/>
      <c r="W55" s="463"/>
      <c r="X55" s="463"/>
      <c r="Y55" s="463"/>
      <c r="Z55" s="463"/>
      <c r="AA55" s="463"/>
      <c r="AB55" s="463"/>
      <c r="AC55" s="463"/>
      <c r="AD55" s="463"/>
      <c r="AE55" s="463"/>
      <c r="AF55" s="463"/>
      <c r="AG55" s="463"/>
      <c r="AH55" s="463"/>
      <c r="AI55" s="463"/>
      <c r="AJ55" s="463"/>
      <c r="AK55" s="463"/>
      <c r="AL55" s="463"/>
      <c r="AM55" s="463"/>
      <c r="AN55" s="463"/>
      <c r="AO55" s="463"/>
    </row>
    <row r="56" spans="1:41" x14ac:dyDescent="0.25">
      <c r="A56" s="463"/>
      <c r="B56" s="463"/>
      <c r="C56" s="463"/>
      <c r="D56" s="463"/>
      <c r="E56" s="463"/>
      <c r="F56" s="463"/>
      <c r="G56" s="463"/>
      <c r="H56" s="463"/>
      <c r="I56" s="463"/>
      <c r="J56" s="463"/>
      <c r="K56" s="463"/>
      <c r="L56" s="463"/>
      <c r="M56" s="463"/>
      <c r="N56" s="463"/>
      <c r="O56" s="463"/>
      <c r="P56" s="463"/>
      <c r="Q56" s="463"/>
      <c r="R56" s="463"/>
      <c r="S56" s="463"/>
      <c r="T56" s="463"/>
      <c r="U56" s="463"/>
      <c r="V56" s="463"/>
      <c r="W56" s="463"/>
      <c r="X56" s="463"/>
      <c r="Y56" s="463"/>
      <c r="Z56" s="463"/>
      <c r="AA56" s="463"/>
      <c r="AB56" s="463"/>
      <c r="AC56" s="463"/>
      <c r="AD56" s="463"/>
      <c r="AE56" s="463"/>
      <c r="AF56" s="463"/>
      <c r="AG56" s="463"/>
      <c r="AH56" s="463"/>
      <c r="AI56" s="463"/>
      <c r="AJ56" s="463"/>
      <c r="AK56" s="463"/>
      <c r="AL56" s="463"/>
      <c r="AM56" s="463"/>
      <c r="AN56" s="463"/>
      <c r="AO56" s="463"/>
    </row>
    <row r="57" spans="1:41" x14ac:dyDescent="0.25">
      <c r="A57" s="463"/>
      <c r="B57" s="463"/>
      <c r="C57" s="463"/>
      <c r="D57" s="463"/>
      <c r="E57" s="463"/>
      <c r="F57" s="463"/>
      <c r="G57" s="463"/>
      <c r="H57" s="463"/>
      <c r="I57" s="463"/>
      <c r="J57" s="463"/>
      <c r="K57" s="463"/>
      <c r="L57" s="463"/>
      <c r="M57" s="463"/>
      <c r="N57" s="463"/>
      <c r="O57" s="463"/>
      <c r="P57" s="463"/>
      <c r="Q57" s="463"/>
      <c r="R57" s="463"/>
      <c r="S57" s="463"/>
      <c r="T57" s="463"/>
      <c r="U57" s="463"/>
      <c r="V57" s="463"/>
      <c r="W57" s="463"/>
      <c r="X57" s="463"/>
      <c r="Y57" s="463"/>
      <c r="Z57" s="463"/>
      <c r="AA57" s="463"/>
      <c r="AB57" s="463"/>
      <c r="AC57" s="463"/>
      <c r="AD57" s="463"/>
      <c r="AE57" s="463"/>
      <c r="AF57" s="463"/>
      <c r="AG57" s="463"/>
      <c r="AH57" s="463"/>
      <c r="AI57" s="463"/>
      <c r="AJ57" s="463"/>
      <c r="AK57" s="463"/>
      <c r="AL57" s="463"/>
      <c r="AM57" s="463"/>
      <c r="AN57" s="463"/>
      <c r="AO57" s="463"/>
    </row>
    <row r="58" spans="1:41" x14ac:dyDescent="0.25">
      <c r="A58" s="463"/>
      <c r="B58" s="463"/>
      <c r="C58" s="463"/>
      <c r="D58" s="463"/>
      <c r="E58" s="463"/>
      <c r="F58" s="463"/>
      <c r="G58" s="463"/>
      <c r="H58" s="463"/>
      <c r="I58" s="463"/>
      <c r="J58" s="463"/>
      <c r="K58" s="463"/>
      <c r="L58" s="463"/>
      <c r="M58" s="463"/>
      <c r="N58" s="463"/>
      <c r="O58" s="463"/>
      <c r="P58" s="463"/>
      <c r="Q58" s="463"/>
      <c r="R58" s="463"/>
      <c r="S58" s="463"/>
      <c r="T58" s="463"/>
      <c r="U58" s="463"/>
      <c r="V58" s="463"/>
      <c r="W58" s="463"/>
      <c r="X58" s="463"/>
      <c r="Y58" s="463"/>
      <c r="Z58" s="463"/>
      <c r="AA58" s="463"/>
      <c r="AB58" s="463"/>
      <c r="AC58" s="463"/>
      <c r="AD58" s="463"/>
      <c r="AE58" s="463"/>
      <c r="AF58" s="463"/>
      <c r="AG58" s="463"/>
      <c r="AH58" s="463"/>
      <c r="AI58" s="463"/>
      <c r="AJ58" s="463"/>
      <c r="AK58" s="463"/>
      <c r="AL58" s="463"/>
      <c r="AM58" s="463"/>
      <c r="AN58" s="463"/>
      <c r="AO58" s="463"/>
    </row>
    <row r="59" spans="1:41" x14ac:dyDescent="0.25">
      <c r="A59" s="463"/>
      <c r="B59" s="463"/>
      <c r="C59" s="463"/>
      <c r="D59" s="463"/>
      <c r="E59" s="463"/>
      <c r="F59" s="463"/>
      <c r="G59" s="463"/>
      <c r="H59" s="463"/>
      <c r="I59" s="463"/>
      <c r="J59" s="463"/>
      <c r="K59" s="463"/>
      <c r="L59" s="463"/>
      <c r="M59" s="463"/>
      <c r="N59" s="463"/>
      <c r="O59" s="463"/>
      <c r="P59" s="463"/>
      <c r="Q59" s="463"/>
      <c r="R59" s="463"/>
      <c r="S59" s="463"/>
      <c r="T59" s="463"/>
      <c r="U59" s="463"/>
      <c r="V59" s="463"/>
      <c r="W59" s="463"/>
      <c r="X59" s="463"/>
      <c r="Y59" s="463"/>
      <c r="Z59" s="463"/>
      <c r="AA59" s="463"/>
      <c r="AB59" s="463"/>
      <c r="AC59" s="463"/>
      <c r="AD59" s="463"/>
      <c r="AE59" s="463"/>
      <c r="AF59" s="463"/>
      <c r="AG59" s="463"/>
      <c r="AH59" s="463"/>
      <c r="AI59" s="463"/>
      <c r="AJ59" s="463"/>
      <c r="AK59" s="463"/>
      <c r="AL59" s="463"/>
      <c r="AM59" s="463"/>
      <c r="AN59" s="463"/>
      <c r="AO59" s="463"/>
    </row>
    <row r="60" spans="1:41" x14ac:dyDescent="0.25">
      <c r="A60" s="463"/>
      <c r="B60" s="463"/>
      <c r="C60" s="463"/>
      <c r="D60" s="463"/>
      <c r="E60" s="463"/>
      <c r="F60" s="463"/>
      <c r="G60" s="463"/>
      <c r="H60" s="463"/>
      <c r="I60" s="463"/>
      <c r="J60" s="463"/>
      <c r="K60" s="463"/>
      <c r="L60" s="463"/>
      <c r="M60" s="463"/>
      <c r="N60" s="463"/>
      <c r="O60" s="463"/>
      <c r="P60" s="463"/>
      <c r="Q60" s="463"/>
      <c r="R60" s="463"/>
      <c r="S60" s="463"/>
      <c r="T60" s="463"/>
      <c r="U60" s="463"/>
      <c r="V60" s="463"/>
      <c r="W60" s="463"/>
      <c r="X60" s="463"/>
      <c r="Y60" s="463"/>
      <c r="Z60" s="463"/>
      <c r="AA60" s="463"/>
      <c r="AB60" s="463"/>
      <c r="AC60" s="463"/>
      <c r="AD60" s="463"/>
      <c r="AE60" s="463"/>
      <c r="AF60" s="463"/>
      <c r="AG60" s="463"/>
      <c r="AH60" s="463"/>
      <c r="AI60" s="463"/>
      <c r="AJ60" s="463"/>
      <c r="AK60" s="463"/>
      <c r="AL60" s="463"/>
      <c r="AM60" s="463"/>
      <c r="AN60" s="463"/>
      <c r="AO60" s="463"/>
    </row>
    <row r="61" spans="1:41" x14ac:dyDescent="0.25">
      <c r="A61" s="463"/>
      <c r="B61" s="463"/>
      <c r="C61" s="463"/>
      <c r="D61" s="463"/>
      <c r="E61" s="463"/>
      <c r="F61" s="463"/>
      <c r="G61" s="463"/>
      <c r="H61" s="463"/>
      <c r="I61" s="463"/>
      <c r="J61" s="463"/>
      <c r="K61" s="463"/>
      <c r="L61" s="463"/>
      <c r="M61" s="463"/>
      <c r="N61" s="463"/>
      <c r="O61" s="463"/>
      <c r="P61" s="463"/>
      <c r="Q61" s="463"/>
      <c r="R61" s="463"/>
      <c r="S61" s="463"/>
      <c r="T61" s="463"/>
      <c r="U61" s="463"/>
      <c r="V61" s="463"/>
      <c r="W61" s="463"/>
      <c r="X61" s="463"/>
      <c r="Y61" s="463"/>
      <c r="Z61" s="463"/>
      <c r="AA61" s="463"/>
      <c r="AB61" s="463"/>
      <c r="AC61" s="463"/>
      <c r="AD61" s="463"/>
      <c r="AE61" s="463"/>
      <c r="AF61" s="463"/>
      <c r="AG61" s="463"/>
      <c r="AH61" s="463"/>
      <c r="AI61" s="463"/>
      <c r="AJ61" s="463"/>
      <c r="AK61" s="463"/>
      <c r="AL61" s="463"/>
      <c r="AM61" s="463"/>
      <c r="AN61" s="463"/>
      <c r="AO61" s="463"/>
    </row>
    <row r="62" spans="1:41" x14ac:dyDescent="0.25">
      <c r="A62" s="463"/>
      <c r="B62" s="463"/>
      <c r="C62" s="463"/>
      <c r="D62" s="463"/>
      <c r="E62" s="463"/>
      <c r="F62" s="463"/>
      <c r="G62" s="463"/>
      <c r="H62" s="463"/>
      <c r="I62" s="463"/>
      <c r="J62" s="463"/>
      <c r="K62" s="463"/>
      <c r="L62" s="463"/>
      <c r="M62" s="463"/>
      <c r="N62" s="463"/>
      <c r="O62" s="463"/>
      <c r="P62" s="463"/>
      <c r="Q62" s="463"/>
      <c r="R62" s="463"/>
      <c r="S62" s="463"/>
      <c r="T62" s="463"/>
      <c r="U62" s="463"/>
      <c r="V62" s="463"/>
      <c r="W62" s="463"/>
      <c r="X62" s="463"/>
      <c r="Y62" s="463"/>
      <c r="Z62" s="463"/>
      <c r="AA62" s="463"/>
      <c r="AB62" s="463"/>
      <c r="AC62" s="463"/>
      <c r="AD62" s="463"/>
      <c r="AE62" s="463"/>
      <c r="AF62" s="463"/>
      <c r="AG62" s="463"/>
      <c r="AH62" s="463"/>
      <c r="AI62" s="463"/>
      <c r="AJ62" s="463"/>
      <c r="AK62" s="463"/>
      <c r="AL62" s="463"/>
      <c r="AM62" s="463"/>
      <c r="AN62" s="463"/>
      <c r="AO62" s="463"/>
    </row>
    <row r="63" spans="1:41" x14ac:dyDescent="0.25">
      <c r="A63" s="463"/>
      <c r="B63" s="463"/>
      <c r="C63" s="463"/>
      <c r="D63" s="463"/>
      <c r="E63" s="463"/>
      <c r="F63" s="463"/>
      <c r="G63" s="463"/>
      <c r="H63" s="463"/>
      <c r="I63" s="463"/>
      <c r="J63" s="463"/>
      <c r="K63" s="463"/>
      <c r="L63" s="463"/>
      <c r="M63" s="463"/>
      <c r="N63" s="463"/>
      <c r="O63" s="463"/>
      <c r="P63" s="463"/>
      <c r="Q63" s="463"/>
      <c r="R63" s="463"/>
      <c r="S63" s="463"/>
      <c r="T63" s="463"/>
      <c r="U63" s="463"/>
      <c r="V63" s="463"/>
      <c r="W63" s="463"/>
      <c r="X63" s="463"/>
      <c r="Y63" s="463"/>
      <c r="Z63" s="463"/>
      <c r="AA63" s="463"/>
      <c r="AB63" s="463"/>
      <c r="AC63" s="463"/>
      <c r="AD63" s="463"/>
      <c r="AE63" s="463"/>
      <c r="AF63" s="463"/>
      <c r="AG63" s="463"/>
      <c r="AH63" s="463"/>
      <c r="AI63" s="463"/>
      <c r="AJ63" s="463"/>
      <c r="AK63" s="463"/>
      <c r="AL63" s="463"/>
      <c r="AM63" s="463"/>
      <c r="AN63" s="463"/>
      <c r="AO63" s="463"/>
    </row>
    <row r="64" spans="1:41" x14ac:dyDescent="0.25">
      <c r="A64" s="463"/>
      <c r="B64" s="463"/>
      <c r="C64" s="463"/>
      <c r="D64" s="463"/>
      <c r="E64" s="463"/>
      <c r="F64" s="463"/>
      <c r="G64" s="463"/>
      <c r="H64" s="463"/>
      <c r="I64" s="463"/>
      <c r="J64" s="463"/>
      <c r="K64" s="463"/>
      <c r="L64" s="463"/>
      <c r="M64" s="463"/>
      <c r="N64" s="463"/>
      <c r="O64" s="463"/>
      <c r="P64" s="463"/>
      <c r="Q64" s="463"/>
      <c r="R64" s="463"/>
      <c r="S64" s="463"/>
      <c r="T64" s="463"/>
      <c r="U64" s="463"/>
      <c r="V64" s="463"/>
      <c r="W64" s="463"/>
      <c r="X64" s="463"/>
      <c r="Y64" s="463"/>
      <c r="Z64" s="463"/>
      <c r="AA64" s="463"/>
      <c r="AB64" s="463"/>
      <c r="AC64" s="463"/>
      <c r="AD64" s="463"/>
      <c r="AE64" s="463"/>
      <c r="AF64" s="463"/>
      <c r="AG64" s="463"/>
      <c r="AH64" s="463"/>
      <c r="AI64" s="463"/>
      <c r="AJ64" s="463"/>
      <c r="AK64" s="463"/>
      <c r="AL64" s="463"/>
      <c r="AM64" s="463"/>
      <c r="AN64" s="463"/>
      <c r="AO64" s="463"/>
    </row>
    <row r="65" spans="1:41" x14ac:dyDescent="0.25">
      <c r="A65" s="463"/>
      <c r="B65" s="463"/>
      <c r="C65" s="463"/>
      <c r="D65" s="463"/>
      <c r="E65" s="463"/>
      <c r="F65" s="463"/>
      <c r="G65" s="463"/>
      <c r="H65" s="463"/>
      <c r="I65" s="463"/>
      <c r="J65" s="463"/>
      <c r="K65" s="463"/>
      <c r="L65" s="463"/>
      <c r="M65" s="463"/>
      <c r="N65" s="463"/>
      <c r="O65" s="463"/>
      <c r="P65" s="463"/>
      <c r="Q65" s="463"/>
      <c r="R65" s="463"/>
      <c r="S65" s="463"/>
      <c r="T65" s="463"/>
      <c r="U65" s="463"/>
      <c r="V65" s="463"/>
      <c r="W65" s="463"/>
      <c r="X65" s="463"/>
      <c r="Y65" s="463"/>
      <c r="Z65" s="463"/>
      <c r="AA65" s="463"/>
      <c r="AB65" s="463"/>
      <c r="AC65" s="463"/>
      <c r="AD65" s="463"/>
      <c r="AE65" s="463"/>
      <c r="AF65" s="463"/>
      <c r="AG65" s="463"/>
      <c r="AH65" s="463"/>
      <c r="AI65" s="463"/>
      <c r="AJ65" s="463"/>
      <c r="AK65" s="463"/>
      <c r="AL65" s="463"/>
      <c r="AM65" s="463"/>
      <c r="AN65" s="463"/>
      <c r="AO65" s="463"/>
    </row>
    <row r="66" spans="1:41" x14ac:dyDescent="0.25">
      <c r="A66" s="463"/>
      <c r="B66" s="463"/>
      <c r="C66" s="463"/>
      <c r="D66" s="463"/>
      <c r="E66" s="463"/>
      <c r="F66" s="463"/>
      <c r="G66" s="463"/>
      <c r="H66" s="463"/>
      <c r="I66" s="463"/>
      <c r="J66" s="463"/>
      <c r="K66" s="463"/>
      <c r="L66" s="463"/>
      <c r="M66" s="463"/>
      <c r="N66" s="463"/>
      <c r="O66" s="463"/>
      <c r="P66" s="463"/>
      <c r="Q66" s="463"/>
      <c r="R66" s="463"/>
      <c r="S66" s="463"/>
      <c r="T66" s="463"/>
      <c r="U66" s="463"/>
      <c r="V66" s="463"/>
      <c r="W66" s="463"/>
      <c r="X66" s="463"/>
      <c r="Y66" s="463"/>
      <c r="Z66" s="463"/>
      <c r="AA66" s="463"/>
      <c r="AB66" s="463"/>
      <c r="AC66" s="463"/>
      <c r="AD66" s="463"/>
      <c r="AE66" s="463"/>
      <c r="AF66" s="463"/>
      <c r="AG66" s="463"/>
      <c r="AH66" s="463"/>
      <c r="AI66" s="463"/>
      <c r="AJ66" s="463"/>
      <c r="AK66" s="463"/>
      <c r="AL66" s="463"/>
      <c r="AM66" s="463"/>
      <c r="AN66" s="463"/>
      <c r="AO66" s="463"/>
    </row>
    <row r="67" spans="1:41" ht="13.5" customHeight="1" x14ac:dyDescent="0.25">
      <c r="A67" s="463"/>
      <c r="B67" s="463"/>
      <c r="C67" s="463"/>
      <c r="D67" s="463"/>
      <c r="E67" s="463"/>
      <c r="F67" s="463"/>
      <c r="G67" s="463"/>
      <c r="H67" s="463"/>
      <c r="I67" s="463"/>
      <c r="J67" s="463"/>
      <c r="K67" s="463"/>
      <c r="L67" s="463"/>
      <c r="M67" s="463"/>
      <c r="N67" s="463"/>
      <c r="O67" s="463"/>
      <c r="P67" s="463"/>
      <c r="Q67" s="463"/>
      <c r="R67" s="463"/>
      <c r="S67" s="463"/>
      <c r="T67" s="463"/>
      <c r="U67" s="463"/>
      <c r="V67" s="463"/>
      <c r="W67" s="463"/>
      <c r="X67" s="463"/>
      <c r="Y67" s="463"/>
      <c r="Z67" s="463"/>
      <c r="AA67" s="463"/>
      <c r="AB67" s="463"/>
      <c r="AC67" s="463"/>
      <c r="AD67" s="463"/>
      <c r="AE67" s="463"/>
      <c r="AF67" s="463"/>
      <c r="AG67" s="463"/>
      <c r="AH67" s="463"/>
      <c r="AI67" s="463"/>
      <c r="AJ67" s="463"/>
      <c r="AK67" s="463"/>
      <c r="AL67" s="463"/>
      <c r="AM67" s="463"/>
      <c r="AN67" s="463"/>
      <c r="AO67" s="463"/>
    </row>
    <row r="68" spans="1:41" ht="12.75" customHeight="1" x14ac:dyDescent="0.25">
      <c r="A68" s="463"/>
      <c r="B68" s="463"/>
      <c r="C68" s="463"/>
      <c r="D68" s="463"/>
      <c r="E68" s="463"/>
      <c r="F68" s="463"/>
      <c r="G68" s="463"/>
      <c r="H68" s="463"/>
      <c r="I68" s="463"/>
      <c r="J68" s="463"/>
      <c r="K68" s="463"/>
      <c r="L68" s="463"/>
      <c r="M68" s="463"/>
      <c r="N68" s="463"/>
      <c r="O68" s="463"/>
      <c r="P68" s="463"/>
      <c r="Q68" s="463"/>
      <c r="R68" s="463"/>
      <c r="S68" s="463"/>
      <c r="T68" s="463"/>
      <c r="U68" s="463"/>
      <c r="V68" s="463"/>
      <c r="W68" s="463"/>
      <c r="X68" s="463"/>
      <c r="Y68" s="463"/>
      <c r="Z68" s="463"/>
      <c r="AA68" s="463"/>
      <c r="AB68" s="463"/>
      <c r="AC68" s="463"/>
      <c r="AD68" s="463"/>
      <c r="AE68" s="463"/>
      <c r="AF68" s="463"/>
      <c r="AG68" s="463"/>
      <c r="AH68" s="463"/>
      <c r="AI68" s="463"/>
      <c r="AJ68" s="463"/>
      <c r="AK68" s="463"/>
      <c r="AL68" s="463"/>
      <c r="AM68" s="463"/>
      <c r="AN68" s="463"/>
      <c r="AO68" s="463"/>
    </row>
    <row r="69" spans="1:41" x14ac:dyDescent="0.25">
      <c r="A69" s="463"/>
      <c r="B69" s="463"/>
      <c r="C69" s="463"/>
      <c r="D69" s="463"/>
      <c r="E69" s="463"/>
      <c r="F69" s="463"/>
      <c r="G69" s="463"/>
      <c r="H69" s="463"/>
      <c r="I69" s="463"/>
      <c r="J69" s="463"/>
      <c r="K69" s="463"/>
      <c r="L69" s="463"/>
      <c r="M69" s="463"/>
      <c r="N69" s="463"/>
      <c r="O69" s="463"/>
      <c r="P69" s="463"/>
      <c r="Q69" s="463"/>
      <c r="R69" s="463"/>
      <c r="S69" s="463"/>
      <c r="T69" s="463"/>
      <c r="U69" s="463"/>
      <c r="V69" s="463"/>
      <c r="W69" s="463"/>
      <c r="X69" s="463"/>
      <c r="Y69" s="463"/>
      <c r="Z69" s="463"/>
      <c r="AA69" s="463"/>
      <c r="AB69" s="463"/>
      <c r="AC69" s="463"/>
      <c r="AD69" s="463"/>
      <c r="AE69" s="463"/>
      <c r="AF69" s="463"/>
      <c r="AG69" s="463"/>
      <c r="AH69" s="463"/>
      <c r="AI69" s="463"/>
      <c r="AJ69" s="463"/>
      <c r="AK69" s="463"/>
      <c r="AL69" s="463"/>
      <c r="AM69" s="463"/>
      <c r="AN69" s="463"/>
      <c r="AO69" s="463"/>
    </row>
    <row r="70" spans="1:41" ht="12.75" customHeight="1" x14ac:dyDescent="0.25">
      <c r="A70" s="463"/>
      <c r="B70" s="463"/>
      <c r="C70" s="463"/>
      <c r="D70" s="463"/>
      <c r="E70" s="463"/>
      <c r="F70" s="463"/>
      <c r="G70" s="463"/>
      <c r="H70" s="463"/>
      <c r="I70" s="463"/>
      <c r="J70" s="463"/>
      <c r="K70" s="463"/>
      <c r="L70" s="463"/>
      <c r="M70" s="463"/>
      <c r="N70" s="463"/>
      <c r="O70" s="463"/>
      <c r="P70" s="463"/>
      <c r="Q70" s="463"/>
      <c r="R70" s="463"/>
      <c r="S70" s="463"/>
      <c r="T70" s="463"/>
      <c r="U70" s="463"/>
      <c r="V70" s="463"/>
      <c r="W70" s="463"/>
      <c r="X70" s="463"/>
      <c r="Y70" s="463"/>
      <c r="Z70" s="463"/>
      <c r="AA70" s="463"/>
      <c r="AB70" s="463"/>
      <c r="AC70" s="463"/>
      <c r="AD70" s="463"/>
      <c r="AE70" s="463"/>
      <c r="AF70" s="463"/>
      <c r="AG70" s="463"/>
      <c r="AH70" s="463"/>
      <c r="AI70" s="463"/>
      <c r="AJ70" s="463"/>
      <c r="AK70" s="463"/>
      <c r="AL70" s="463"/>
      <c r="AM70" s="463"/>
      <c r="AN70" s="463"/>
      <c r="AO70" s="463"/>
    </row>
    <row r="71" spans="1:41" x14ac:dyDescent="0.25">
      <c r="A71" s="463"/>
      <c r="B71" s="463"/>
      <c r="C71" s="463"/>
      <c r="D71" s="463"/>
      <c r="E71" s="463"/>
      <c r="F71" s="463"/>
      <c r="G71" s="463"/>
      <c r="H71" s="463"/>
      <c r="I71" s="463"/>
      <c r="J71" s="463"/>
      <c r="K71" s="463"/>
      <c r="L71" s="463"/>
      <c r="M71" s="463"/>
      <c r="N71" s="463"/>
      <c r="O71" s="463"/>
      <c r="P71" s="463"/>
      <c r="Q71" s="463"/>
      <c r="R71" s="463"/>
      <c r="S71" s="463"/>
      <c r="T71" s="463"/>
      <c r="U71" s="463"/>
      <c r="V71" s="463"/>
      <c r="W71" s="463"/>
      <c r="X71" s="463"/>
      <c r="Y71" s="463"/>
      <c r="Z71" s="463"/>
      <c r="AA71" s="463"/>
      <c r="AB71" s="463"/>
      <c r="AC71" s="463"/>
      <c r="AD71" s="463"/>
      <c r="AE71" s="463"/>
      <c r="AF71" s="463"/>
      <c r="AG71" s="463"/>
      <c r="AH71" s="463"/>
      <c r="AI71" s="463"/>
      <c r="AJ71" s="463"/>
      <c r="AK71" s="463"/>
      <c r="AL71" s="463"/>
      <c r="AM71" s="463"/>
      <c r="AN71" s="463"/>
      <c r="AO71" s="463"/>
    </row>
    <row r="72" spans="1:41" x14ac:dyDescent="0.25">
      <c r="A72" s="463"/>
      <c r="B72" s="463"/>
      <c r="C72" s="463"/>
      <c r="D72" s="463"/>
      <c r="E72" s="463"/>
      <c r="F72" s="463"/>
      <c r="G72" s="463"/>
      <c r="H72" s="463"/>
      <c r="I72" s="463"/>
      <c r="J72" s="463"/>
      <c r="K72" s="463"/>
      <c r="L72" s="463"/>
      <c r="M72" s="463"/>
      <c r="N72" s="463"/>
      <c r="O72" s="463"/>
      <c r="P72" s="463"/>
      <c r="Q72" s="463"/>
      <c r="R72" s="463"/>
      <c r="S72" s="463"/>
      <c r="T72" s="463"/>
      <c r="U72" s="463"/>
      <c r="V72" s="463"/>
      <c r="W72" s="463"/>
      <c r="X72" s="463"/>
      <c r="Y72" s="463"/>
      <c r="Z72" s="463"/>
      <c r="AA72" s="463"/>
      <c r="AB72" s="463"/>
      <c r="AC72" s="463"/>
      <c r="AD72" s="463"/>
      <c r="AE72" s="463"/>
      <c r="AF72" s="463"/>
      <c r="AG72" s="463"/>
      <c r="AH72" s="463"/>
      <c r="AI72" s="463"/>
      <c r="AJ72" s="463"/>
      <c r="AK72" s="463"/>
      <c r="AL72" s="463"/>
      <c r="AM72" s="463"/>
      <c r="AN72" s="463"/>
      <c r="AO72" s="463"/>
    </row>
    <row r="73" spans="1:41" x14ac:dyDescent="0.25">
      <c r="A73" s="463"/>
      <c r="B73" s="463"/>
      <c r="C73" s="463"/>
      <c r="D73" s="463"/>
      <c r="E73" s="463"/>
      <c r="F73" s="463"/>
      <c r="G73" s="463"/>
      <c r="H73" s="463"/>
      <c r="I73" s="463"/>
      <c r="J73" s="463"/>
      <c r="K73" s="463"/>
      <c r="L73" s="463"/>
      <c r="M73" s="463"/>
      <c r="N73" s="463"/>
      <c r="O73" s="463"/>
      <c r="P73" s="463"/>
      <c r="Q73" s="463"/>
      <c r="R73" s="463"/>
      <c r="S73" s="463"/>
      <c r="T73" s="463"/>
      <c r="U73" s="463"/>
      <c r="V73" s="463"/>
      <c r="W73" s="463"/>
      <c r="X73" s="463"/>
      <c r="Y73" s="463"/>
      <c r="Z73" s="463"/>
      <c r="AA73" s="463"/>
      <c r="AB73" s="463"/>
      <c r="AC73" s="463"/>
      <c r="AD73" s="463"/>
      <c r="AE73" s="463"/>
      <c r="AF73" s="463"/>
      <c r="AG73" s="463"/>
      <c r="AH73" s="463"/>
      <c r="AI73" s="463"/>
      <c r="AJ73" s="463"/>
      <c r="AK73" s="463"/>
      <c r="AL73" s="463"/>
      <c r="AM73" s="463"/>
      <c r="AN73" s="463"/>
      <c r="AO73" s="463"/>
    </row>
    <row r="74" spans="1:41" x14ac:dyDescent="0.25">
      <c r="A74" s="463"/>
      <c r="B74" s="463"/>
      <c r="C74" s="463"/>
      <c r="D74" s="463"/>
      <c r="E74" s="463"/>
      <c r="F74" s="463"/>
      <c r="G74" s="463"/>
      <c r="H74" s="463"/>
      <c r="I74" s="463"/>
      <c r="J74" s="463"/>
      <c r="K74" s="463"/>
      <c r="L74" s="463"/>
      <c r="M74" s="463"/>
      <c r="N74" s="463"/>
      <c r="O74" s="463"/>
      <c r="P74" s="463"/>
      <c r="Q74" s="463"/>
      <c r="R74" s="463"/>
      <c r="S74" s="463"/>
      <c r="T74" s="463"/>
      <c r="U74" s="463"/>
      <c r="V74" s="463"/>
      <c r="W74" s="463"/>
      <c r="X74" s="463"/>
      <c r="Y74" s="463"/>
      <c r="Z74" s="463"/>
      <c r="AA74" s="463"/>
      <c r="AB74" s="463"/>
      <c r="AC74" s="463"/>
      <c r="AD74" s="463"/>
      <c r="AE74" s="463"/>
      <c r="AF74" s="463"/>
      <c r="AG74" s="463"/>
      <c r="AH74" s="463"/>
      <c r="AI74" s="463"/>
      <c r="AJ74" s="463"/>
      <c r="AK74" s="463"/>
      <c r="AL74" s="463"/>
      <c r="AM74" s="463"/>
      <c r="AN74" s="463"/>
      <c r="AO74" s="463"/>
    </row>
    <row r="75" spans="1:41" x14ac:dyDescent="0.25">
      <c r="A75" s="463"/>
      <c r="B75" s="463"/>
      <c r="C75" s="463"/>
      <c r="D75" s="463"/>
      <c r="E75" s="463"/>
      <c r="F75" s="463"/>
      <c r="G75" s="463"/>
      <c r="H75" s="463"/>
      <c r="I75" s="463"/>
      <c r="J75" s="463"/>
      <c r="K75" s="463"/>
      <c r="L75" s="463"/>
      <c r="M75" s="463"/>
      <c r="N75" s="463"/>
      <c r="O75" s="463"/>
      <c r="P75" s="463"/>
      <c r="Q75" s="463"/>
      <c r="R75" s="463"/>
      <c r="S75" s="463"/>
      <c r="T75" s="463"/>
      <c r="U75" s="463"/>
      <c r="V75" s="463"/>
      <c r="W75" s="463"/>
      <c r="X75" s="463"/>
      <c r="Y75" s="463"/>
      <c r="Z75" s="463"/>
      <c r="AA75" s="463"/>
      <c r="AB75" s="463"/>
      <c r="AC75" s="463"/>
      <c r="AD75" s="463"/>
      <c r="AE75" s="463"/>
      <c r="AF75" s="463"/>
      <c r="AG75" s="463"/>
      <c r="AH75" s="463"/>
      <c r="AI75" s="463"/>
      <c r="AJ75" s="463"/>
      <c r="AK75" s="463"/>
      <c r="AL75" s="463"/>
      <c r="AM75" s="463"/>
      <c r="AN75" s="463"/>
      <c r="AO75" s="463"/>
    </row>
    <row r="76" spans="1:41" x14ac:dyDescent="0.25">
      <c r="A76" s="463"/>
      <c r="B76" s="463"/>
      <c r="C76" s="463"/>
      <c r="D76" s="463"/>
      <c r="E76" s="463"/>
      <c r="F76" s="463"/>
      <c r="G76" s="463"/>
      <c r="H76" s="463"/>
      <c r="I76" s="463"/>
      <c r="J76" s="463"/>
      <c r="K76" s="463"/>
      <c r="L76" s="463"/>
      <c r="M76" s="463"/>
      <c r="N76" s="463"/>
      <c r="O76" s="463"/>
      <c r="P76" s="463"/>
      <c r="Q76" s="463"/>
      <c r="R76" s="463"/>
      <c r="S76" s="463"/>
      <c r="T76" s="463"/>
      <c r="U76" s="463"/>
      <c r="V76" s="463"/>
      <c r="W76" s="463"/>
      <c r="X76" s="463"/>
      <c r="Y76" s="463"/>
      <c r="Z76" s="463"/>
      <c r="AA76" s="463"/>
      <c r="AB76" s="463"/>
      <c r="AC76" s="463"/>
      <c r="AD76" s="463"/>
      <c r="AE76" s="463"/>
      <c r="AF76" s="463"/>
      <c r="AG76" s="463"/>
      <c r="AH76" s="463"/>
      <c r="AI76" s="463"/>
      <c r="AJ76" s="463"/>
      <c r="AK76" s="463"/>
      <c r="AL76" s="463"/>
      <c r="AM76" s="463"/>
      <c r="AN76" s="463"/>
      <c r="AO76" s="463"/>
    </row>
    <row r="77" spans="1:41" x14ac:dyDescent="0.25">
      <c r="A77" s="463"/>
      <c r="B77" s="463"/>
      <c r="C77" s="463"/>
      <c r="D77" s="463"/>
      <c r="E77" s="463"/>
      <c r="F77" s="463"/>
      <c r="G77" s="463"/>
      <c r="H77" s="463"/>
      <c r="I77" s="463"/>
      <c r="J77" s="463"/>
      <c r="K77" s="463"/>
      <c r="L77" s="463"/>
      <c r="M77" s="463"/>
      <c r="N77" s="463"/>
      <c r="O77" s="463"/>
      <c r="P77" s="463"/>
      <c r="Q77" s="463"/>
      <c r="R77" s="463"/>
      <c r="S77" s="463"/>
      <c r="T77" s="463"/>
      <c r="U77" s="463"/>
      <c r="V77" s="463"/>
      <c r="W77" s="463"/>
      <c r="X77" s="463"/>
      <c r="Y77" s="463"/>
      <c r="Z77" s="463"/>
      <c r="AA77" s="463"/>
      <c r="AB77" s="463"/>
      <c r="AC77" s="463"/>
      <c r="AD77" s="463"/>
      <c r="AE77" s="463"/>
      <c r="AF77" s="463"/>
      <c r="AG77" s="463"/>
      <c r="AH77" s="463"/>
      <c r="AI77" s="463"/>
      <c r="AJ77" s="463"/>
      <c r="AK77" s="463"/>
      <c r="AL77" s="463"/>
      <c r="AM77" s="463"/>
      <c r="AN77" s="463"/>
      <c r="AO77" s="463"/>
    </row>
    <row r="78" spans="1:41" x14ac:dyDescent="0.25">
      <c r="A78" s="463"/>
      <c r="B78" s="463"/>
      <c r="C78" s="463"/>
      <c r="D78" s="463"/>
      <c r="E78" s="463"/>
      <c r="F78" s="463"/>
      <c r="G78" s="463"/>
      <c r="H78" s="463"/>
      <c r="I78" s="463"/>
      <c r="J78" s="463"/>
      <c r="K78" s="463"/>
      <c r="L78" s="463"/>
      <c r="M78" s="463"/>
      <c r="N78" s="463"/>
      <c r="O78" s="463"/>
      <c r="P78" s="463"/>
      <c r="Q78" s="463"/>
      <c r="R78" s="463"/>
      <c r="S78" s="463"/>
      <c r="T78" s="463"/>
      <c r="U78" s="463"/>
      <c r="V78" s="463"/>
      <c r="W78" s="463"/>
      <c r="X78" s="463"/>
      <c r="Y78" s="463"/>
      <c r="Z78" s="463"/>
      <c r="AA78" s="463"/>
      <c r="AB78" s="463"/>
      <c r="AC78" s="463"/>
      <c r="AD78" s="463"/>
      <c r="AE78" s="463"/>
      <c r="AF78" s="463"/>
      <c r="AG78" s="463"/>
      <c r="AH78" s="463"/>
      <c r="AI78" s="463"/>
      <c r="AJ78" s="463"/>
      <c r="AK78" s="463"/>
      <c r="AL78" s="463"/>
      <c r="AM78" s="463"/>
      <c r="AN78" s="463"/>
      <c r="AO78" s="463"/>
    </row>
    <row r="79" spans="1:41" x14ac:dyDescent="0.25">
      <c r="A79" s="463"/>
      <c r="B79" s="463"/>
      <c r="C79" s="463"/>
      <c r="D79" s="463"/>
      <c r="E79" s="463"/>
      <c r="F79" s="463"/>
      <c r="G79" s="463"/>
      <c r="H79" s="463"/>
      <c r="I79" s="463"/>
      <c r="J79" s="463"/>
      <c r="K79" s="463"/>
      <c r="L79" s="463"/>
      <c r="M79" s="463"/>
      <c r="N79" s="463"/>
      <c r="O79" s="463"/>
      <c r="P79" s="463"/>
      <c r="Q79" s="463"/>
      <c r="R79" s="463"/>
      <c r="S79" s="463"/>
      <c r="T79" s="463"/>
      <c r="U79" s="463"/>
      <c r="V79" s="463"/>
      <c r="W79" s="463"/>
      <c r="X79" s="463"/>
      <c r="Y79" s="463"/>
      <c r="Z79" s="463"/>
      <c r="AA79" s="463"/>
      <c r="AB79" s="463"/>
      <c r="AC79" s="463"/>
      <c r="AD79" s="463"/>
      <c r="AE79" s="463"/>
      <c r="AF79" s="463"/>
      <c r="AG79" s="463"/>
      <c r="AH79" s="463"/>
      <c r="AI79" s="463"/>
      <c r="AJ79" s="463"/>
      <c r="AK79" s="463"/>
      <c r="AL79" s="463"/>
      <c r="AM79" s="463"/>
      <c r="AN79" s="463"/>
      <c r="AO79" s="463"/>
    </row>
    <row r="80" spans="1:41" x14ac:dyDescent="0.25">
      <c r="A80" s="463"/>
      <c r="B80" s="463"/>
      <c r="C80" s="463"/>
      <c r="D80" s="463"/>
      <c r="E80" s="463"/>
      <c r="F80" s="463"/>
      <c r="G80" s="463"/>
      <c r="H80" s="463"/>
      <c r="I80" s="463"/>
      <c r="J80" s="463"/>
      <c r="K80" s="463"/>
      <c r="L80" s="463"/>
      <c r="M80" s="463"/>
      <c r="N80" s="463"/>
      <c r="O80" s="463"/>
      <c r="P80" s="463"/>
      <c r="Q80" s="463"/>
      <c r="R80" s="463"/>
      <c r="S80" s="463"/>
      <c r="T80" s="463"/>
      <c r="U80" s="463"/>
      <c r="V80" s="463"/>
      <c r="W80" s="463"/>
      <c r="X80" s="463"/>
      <c r="Y80" s="463"/>
      <c r="Z80" s="463"/>
      <c r="AA80" s="463"/>
      <c r="AB80" s="463"/>
      <c r="AC80" s="463"/>
      <c r="AD80" s="463"/>
      <c r="AE80" s="463"/>
      <c r="AF80" s="463"/>
      <c r="AG80" s="463"/>
      <c r="AH80" s="463"/>
      <c r="AI80" s="463"/>
      <c r="AJ80" s="463"/>
      <c r="AK80" s="463"/>
      <c r="AL80" s="463"/>
      <c r="AM80" s="463"/>
      <c r="AN80" s="463"/>
      <c r="AO80" s="463"/>
    </row>
    <row r="81" spans="1:41" x14ac:dyDescent="0.25">
      <c r="A81" s="463"/>
      <c r="B81" s="463"/>
      <c r="C81" s="463"/>
      <c r="D81" s="463"/>
      <c r="E81" s="463"/>
      <c r="F81" s="463"/>
      <c r="G81" s="463"/>
      <c r="H81" s="463"/>
      <c r="I81" s="463"/>
      <c r="J81" s="463"/>
      <c r="K81" s="463"/>
      <c r="L81" s="463"/>
      <c r="M81" s="463"/>
      <c r="N81" s="463"/>
      <c r="O81" s="463"/>
      <c r="P81" s="463"/>
      <c r="Q81" s="463"/>
      <c r="R81" s="463"/>
      <c r="S81" s="463"/>
      <c r="T81" s="463"/>
      <c r="U81" s="463"/>
      <c r="V81" s="463"/>
      <c r="W81" s="463"/>
      <c r="X81" s="463"/>
      <c r="Y81" s="463"/>
      <c r="Z81" s="463"/>
      <c r="AA81" s="463"/>
      <c r="AB81" s="463"/>
      <c r="AC81" s="463"/>
      <c r="AD81" s="463"/>
      <c r="AE81" s="463"/>
      <c r="AF81" s="463"/>
      <c r="AG81" s="463"/>
      <c r="AH81" s="463"/>
      <c r="AI81" s="463"/>
      <c r="AJ81" s="463"/>
      <c r="AK81" s="463"/>
      <c r="AL81" s="463"/>
      <c r="AM81" s="463"/>
      <c r="AN81" s="463"/>
      <c r="AO81" s="463"/>
    </row>
    <row r="82" spans="1:41" x14ac:dyDescent="0.25">
      <c r="A82" s="463"/>
      <c r="B82" s="463"/>
      <c r="C82" s="463"/>
      <c r="D82" s="463"/>
      <c r="E82" s="463"/>
      <c r="F82" s="463"/>
      <c r="G82" s="463"/>
      <c r="H82" s="463"/>
      <c r="I82" s="463"/>
      <c r="J82" s="463"/>
      <c r="K82" s="463"/>
      <c r="L82" s="463"/>
      <c r="M82" s="463"/>
      <c r="N82" s="463"/>
      <c r="O82" s="463"/>
      <c r="P82" s="463"/>
      <c r="Q82" s="463"/>
      <c r="R82" s="463"/>
      <c r="S82" s="463"/>
      <c r="T82" s="463"/>
      <c r="U82" s="463"/>
      <c r="V82" s="463"/>
      <c r="W82" s="463"/>
      <c r="X82" s="463"/>
      <c r="Y82" s="463"/>
      <c r="Z82" s="463"/>
      <c r="AA82" s="463"/>
      <c r="AB82" s="463"/>
      <c r="AC82" s="463"/>
      <c r="AD82" s="463"/>
      <c r="AE82" s="463"/>
      <c r="AF82" s="463"/>
      <c r="AG82" s="463"/>
      <c r="AH82" s="463"/>
      <c r="AI82" s="463"/>
      <c r="AJ82" s="463"/>
      <c r="AK82" s="463"/>
      <c r="AL82" s="463"/>
      <c r="AM82" s="463"/>
      <c r="AN82" s="463"/>
      <c r="AO82" s="463"/>
    </row>
    <row r="83" spans="1:41" x14ac:dyDescent="0.25">
      <c r="A83" s="463"/>
      <c r="B83" s="463"/>
      <c r="C83" s="463"/>
      <c r="D83" s="463"/>
      <c r="E83" s="463"/>
      <c r="F83" s="463"/>
      <c r="G83" s="463"/>
      <c r="H83" s="463"/>
      <c r="I83" s="463"/>
      <c r="J83" s="463"/>
      <c r="K83" s="463"/>
      <c r="L83" s="463"/>
      <c r="M83" s="463"/>
      <c r="N83" s="463"/>
      <c r="O83" s="463"/>
      <c r="P83" s="463"/>
      <c r="Q83" s="463"/>
      <c r="R83" s="463"/>
      <c r="S83" s="463"/>
      <c r="T83" s="463"/>
      <c r="U83" s="463"/>
      <c r="V83" s="463"/>
      <c r="W83" s="463"/>
      <c r="X83" s="463"/>
      <c r="Y83" s="463"/>
      <c r="Z83" s="463"/>
      <c r="AA83" s="463"/>
      <c r="AB83" s="463"/>
      <c r="AC83" s="463"/>
      <c r="AD83" s="463"/>
      <c r="AE83" s="463"/>
      <c r="AF83" s="463"/>
      <c r="AG83" s="463"/>
      <c r="AH83" s="463"/>
      <c r="AI83" s="463"/>
      <c r="AJ83" s="463"/>
      <c r="AK83" s="463"/>
      <c r="AL83" s="463"/>
      <c r="AM83" s="463"/>
      <c r="AN83" s="463"/>
      <c r="AO83" s="463"/>
    </row>
    <row r="84" spans="1:41" x14ac:dyDescent="0.25">
      <c r="A84" s="463"/>
      <c r="B84" s="463"/>
      <c r="C84" s="463"/>
      <c r="D84" s="463"/>
      <c r="E84" s="463"/>
      <c r="F84" s="463"/>
      <c r="G84" s="463"/>
      <c r="H84" s="463"/>
      <c r="I84" s="463"/>
      <c r="J84" s="463"/>
      <c r="K84" s="463"/>
      <c r="L84" s="463"/>
      <c r="M84" s="463"/>
      <c r="N84" s="463"/>
      <c r="O84" s="463"/>
      <c r="P84" s="463"/>
      <c r="Q84" s="463"/>
      <c r="R84" s="463"/>
      <c r="S84" s="463"/>
      <c r="T84" s="463"/>
      <c r="U84" s="463"/>
      <c r="V84" s="463"/>
      <c r="W84" s="463"/>
      <c r="X84" s="463"/>
      <c r="Y84" s="463"/>
      <c r="Z84" s="463"/>
      <c r="AA84" s="463"/>
      <c r="AB84" s="463"/>
      <c r="AC84" s="463"/>
      <c r="AD84" s="463"/>
      <c r="AE84" s="463"/>
      <c r="AF84" s="463"/>
      <c r="AG84" s="463"/>
      <c r="AH84" s="463"/>
      <c r="AI84" s="463"/>
      <c r="AJ84" s="463"/>
      <c r="AK84" s="463"/>
      <c r="AL84" s="463"/>
      <c r="AM84" s="463"/>
      <c r="AN84" s="463"/>
      <c r="AO84" s="463"/>
    </row>
    <row r="85" spans="1:41" x14ac:dyDescent="0.25">
      <c r="A85" s="463"/>
      <c r="B85" s="463"/>
      <c r="C85" s="463"/>
      <c r="D85" s="463"/>
      <c r="E85" s="463"/>
      <c r="F85" s="463"/>
      <c r="G85" s="463"/>
      <c r="H85" s="463"/>
      <c r="I85" s="463"/>
      <c r="J85" s="463"/>
      <c r="K85" s="463"/>
      <c r="L85" s="463"/>
      <c r="M85" s="463"/>
      <c r="N85" s="463"/>
      <c r="O85" s="463"/>
      <c r="P85" s="463"/>
      <c r="Q85" s="463"/>
      <c r="R85" s="463"/>
      <c r="S85" s="463"/>
      <c r="T85" s="463"/>
      <c r="U85" s="463"/>
      <c r="V85" s="463"/>
      <c r="W85" s="463"/>
      <c r="X85" s="463"/>
      <c r="Y85" s="463"/>
      <c r="Z85" s="463"/>
      <c r="AA85" s="463"/>
      <c r="AB85" s="463"/>
      <c r="AC85" s="463"/>
      <c r="AD85" s="463"/>
      <c r="AE85" s="463"/>
      <c r="AF85" s="463"/>
      <c r="AG85" s="463"/>
      <c r="AH85" s="463"/>
      <c r="AI85" s="463"/>
      <c r="AJ85" s="463"/>
      <c r="AK85" s="463"/>
      <c r="AL85" s="463"/>
      <c r="AM85" s="463"/>
      <c r="AN85" s="463"/>
      <c r="AO85" s="463"/>
    </row>
    <row r="86" spans="1:41" x14ac:dyDescent="0.25">
      <c r="A86" s="463"/>
      <c r="B86" s="463"/>
      <c r="C86" s="463"/>
      <c r="D86" s="463"/>
      <c r="E86" s="463"/>
      <c r="F86" s="463"/>
      <c r="G86" s="463"/>
      <c r="H86" s="463"/>
      <c r="I86" s="463"/>
      <c r="J86" s="463"/>
      <c r="K86" s="463"/>
      <c r="L86" s="463"/>
      <c r="M86" s="463"/>
      <c r="N86" s="463"/>
      <c r="O86" s="463"/>
      <c r="P86" s="463"/>
      <c r="Q86" s="463"/>
      <c r="R86" s="463"/>
      <c r="S86" s="463"/>
      <c r="T86" s="463"/>
      <c r="U86" s="463"/>
      <c r="V86" s="463"/>
      <c r="W86" s="463"/>
      <c r="X86" s="463"/>
      <c r="Y86" s="463"/>
      <c r="Z86" s="463"/>
      <c r="AA86" s="463"/>
      <c r="AB86" s="463"/>
      <c r="AC86" s="463"/>
      <c r="AD86" s="463"/>
      <c r="AE86" s="463"/>
      <c r="AF86" s="463"/>
      <c r="AG86" s="463"/>
      <c r="AH86" s="463"/>
      <c r="AI86" s="463"/>
      <c r="AJ86" s="463"/>
      <c r="AK86" s="463"/>
      <c r="AL86" s="463"/>
      <c r="AM86" s="463"/>
      <c r="AN86" s="463"/>
      <c r="AO86" s="463"/>
    </row>
    <row r="87" spans="1:41" x14ac:dyDescent="0.25">
      <c r="A87" s="463"/>
      <c r="B87" s="463"/>
      <c r="C87" s="463"/>
      <c r="D87" s="463"/>
      <c r="E87" s="463"/>
      <c r="F87" s="463"/>
      <c r="G87" s="463"/>
      <c r="H87" s="463"/>
      <c r="I87" s="463"/>
      <c r="J87" s="463"/>
      <c r="K87" s="463"/>
      <c r="L87" s="463"/>
      <c r="M87" s="463"/>
      <c r="N87" s="463"/>
      <c r="O87" s="463"/>
      <c r="P87" s="463"/>
      <c r="Q87" s="463"/>
      <c r="R87" s="463"/>
      <c r="S87" s="463"/>
      <c r="T87" s="463"/>
      <c r="U87" s="463"/>
      <c r="V87" s="463"/>
      <c r="W87" s="463"/>
      <c r="X87" s="463"/>
      <c r="Y87" s="463"/>
      <c r="Z87" s="463"/>
      <c r="AA87" s="463"/>
      <c r="AB87" s="463"/>
      <c r="AC87" s="463"/>
      <c r="AD87" s="463"/>
      <c r="AE87" s="463"/>
      <c r="AF87" s="463"/>
      <c r="AG87" s="463"/>
      <c r="AH87" s="463"/>
      <c r="AI87" s="463"/>
      <c r="AJ87" s="463"/>
      <c r="AK87" s="463"/>
      <c r="AL87" s="463"/>
      <c r="AM87" s="463"/>
      <c r="AN87" s="463"/>
      <c r="AO87" s="463"/>
    </row>
    <row r="88" spans="1:41" x14ac:dyDescent="0.25">
      <c r="A88" s="463"/>
      <c r="B88" s="463"/>
      <c r="C88" s="463"/>
      <c r="D88" s="463"/>
      <c r="E88" s="463"/>
      <c r="F88" s="463"/>
      <c r="G88" s="463"/>
      <c r="H88" s="463"/>
      <c r="I88" s="463"/>
      <c r="J88" s="463"/>
      <c r="K88" s="463"/>
      <c r="L88" s="463"/>
      <c r="M88" s="463"/>
      <c r="N88" s="463"/>
      <c r="O88" s="463"/>
      <c r="P88" s="463"/>
      <c r="Q88" s="463"/>
      <c r="R88" s="463"/>
      <c r="S88" s="463"/>
      <c r="T88" s="463"/>
      <c r="U88" s="463"/>
      <c r="V88" s="463"/>
      <c r="W88" s="463"/>
      <c r="X88" s="463"/>
      <c r="Y88" s="463"/>
      <c r="Z88" s="463"/>
      <c r="AA88" s="463"/>
      <c r="AB88" s="463"/>
      <c r="AC88" s="463"/>
      <c r="AD88" s="463"/>
      <c r="AE88" s="463"/>
      <c r="AF88" s="463"/>
      <c r="AG88" s="463"/>
      <c r="AH88" s="463"/>
      <c r="AI88" s="463"/>
      <c r="AJ88" s="463"/>
      <c r="AK88" s="463"/>
      <c r="AL88" s="463"/>
      <c r="AM88" s="463"/>
      <c r="AN88" s="463"/>
      <c r="AO88" s="463"/>
    </row>
    <row r="89" spans="1:41" x14ac:dyDescent="0.25">
      <c r="A89" s="463"/>
      <c r="B89" s="463"/>
      <c r="C89" s="463"/>
      <c r="D89" s="463"/>
      <c r="E89" s="463"/>
      <c r="F89" s="463"/>
      <c r="G89" s="463"/>
      <c r="H89" s="463"/>
      <c r="I89" s="463"/>
      <c r="J89" s="463"/>
      <c r="K89" s="463"/>
      <c r="L89" s="463"/>
      <c r="M89" s="463"/>
      <c r="N89" s="463"/>
      <c r="O89" s="463"/>
      <c r="P89" s="463"/>
      <c r="Q89" s="463"/>
      <c r="R89" s="463"/>
      <c r="S89" s="463"/>
      <c r="T89" s="463"/>
      <c r="U89" s="463"/>
      <c r="V89" s="463"/>
      <c r="W89" s="463"/>
      <c r="X89" s="463"/>
      <c r="Y89" s="463"/>
      <c r="Z89" s="463"/>
      <c r="AA89" s="463"/>
      <c r="AB89" s="463"/>
      <c r="AC89" s="463"/>
      <c r="AD89" s="463"/>
      <c r="AE89" s="463"/>
      <c r="AF89" s="463"/>
      <c r="AG89" s="463"/>
      <c r="AH89" s="463"/>
      <c r="AI89" s="463"/>
      <c r="AJ89" s="463"/>
      <c r="AK89" s="463"/>
      <c r="AL89" s="463"/>
      <c r="AM89" s="463"/>
      <c r="AN89" s="463"/>
      <c r="AO89" s="463"/>
    </row>
    <row r="90" spans="1:41" x14ac:dyDescent="0.25">
      <c r="A90" s="463"/>
      <c r="B90" s="463"/>
      <c r="C90" s="463"/>
      <c r="D90" s="463"/>
      <c r="E90" s="463"/>
      <c r="F90" s="463"/>
      <c r="G90" s="463"/>
      <c r="H90" s="463"/>
      <c r="I90" s="463"/>
      <c r="J90" s="463"/>
      <c r="K90" s="463"/>
      <c r="L90" s="463"/>
      <c r="M90" s="463"/>
      <c r="N90" s="463"/>
      <c r="O90" s="463"/>
      <c r="P90" s="463"/>
      <c r="Q90" s="463"/>
      <c r="R90" s="463"/>
      <c r="S90" s="463"/>
      <c r="T90" s="463"/>
      <c r="U90" s="463"/>
      <c r="V90" s="463"/>
      <c r="W90" s="463"/>
      <c r="X90" s="463"/>
      <c r="Y90" s="463"/>
      <c r="Z90" s="463"/>
      <c r="AA90" s="463"/>
      <c r="AB90" s="463"/>
      <c r="AC90" s="463"/>
      <c r="AD90" s="463"/>
      <c r="AE90" s="463"/>
      <c r="AF90" s="463"/>
      <c r="AG90" s="463"/>
      <c r="AH90" s="463"/>
      <c r="AI90" s="463"/>
      <c r="AJ90" s="463"/>
      <c r="AK90" s="463"/>
      <c r="AL90" s="463"/>
      <c r="AM90" s="463"/>
      <c r="AN90" s="463"/>
      <c r="AO90" s="463"/>
    </row>
    <row r="91" spans="1:41" x14ac:dyDescent="0.25">
      <c r="A91" s="463"/>
      <c r="B91" s="463"/>
      <c r="C91" s="463"/>
      <c r="D91" s="463"/>
      <c r="E91" s="463"/>
      <c r="F91" s="463"/>
      <c r="G91" s="463"/>
      <c r="H91" s="463"/>
      <c r="I91" s="463"/>
      <c r="J91" s="463"/>
      <c r="K91" s="463"/>
      <c r="L91" s="463"/>
      <c r="M91" s="463"/>
      <c r="N91" s="463"/>
      <c r="O91" s="463"/>
      <c r="P91" s="463"/>
      <c r="Q91" s="463"/>
      <c r="R91" s="463"/>
      <c r="S91" s="463"/>
      <c r="T91" s="463"/>
      <c r="U91" s="463"/>
      <c r="V91" s="463"/>
      <c r="W91" s="463"/>
      <c r="X91" s="463"/>
      <c r="Y91" s="463"/>
      <c r="Z91" s="463"/>
      <c r="AA91" s="463"/>
      <c r="AB91" s="463"/>
      <c r="AC91" s="463"/>
      <c r="AD91" s="463"/>
      <c r="AE91" s="463"/>
      <c r="AF91" s="463"/>
      <c r="AG91" s="463"/>
      <c r="AH91" s="463"/>
      <c r="AI91" s="463"/>
      <c r="AJ91" s="463"/>
      <c r="AK91" s="463"/>
      <c r="AL91" s="463"/>
      <c r="AM91" s="463"/>
      <c r="AN91" s="463"/>
      <c r="AO91" s="463"/>
    </row>
    <row r="92" spans="1:41" x14ac:dyDescent="0.25">
      <c r="A92" s="463"/>
      <c r="B92" s="463"/>
      <c r="C92" s="463"/>
      <c r="D92" s="463"/>
      <c r="E92" s="463"/>
      <c r="F92" s="463"/>
      <c r="G92" s="463"/>
      <c r="H92" s="463"/>
      <c r="I92" s="463"/>
      <c r="J92" s="463"/>
      <c r="K92" s="463"/>
      <c r="L92" s="463"/>
      <c r="M92" s="463"/>
      <c r="N92" s="463"/>
      <c r="O92" s="463"/>
      <c r="P92" s="463"/>
      <c r="Q92" s="463"/>
      <c r="R92" s="463"/>
      <c r="S92" s="463"/>
      <c r="T92" s="463"/>
      <c r="U92" s="463"/>
      <c r="V92" s="463"/>
      <c r="W92" s="463"/>
      <c r="X92" s="463"/>
      <c r="Y92" s="463"/>
      <c r="Z92" s="463"/>
      <c r="AA92" s="463"/>
      <c r="AB92" s="463"/>
      <c r="AC92" s="463"/>
      <c r="AD92" s="463"/>
      <c r="AE92" s="463"/>
      <c r="AF92" s="463"/>
      <c r="AG92" s="463"/>
      <c r="AH92" s="463"/>
      <c r="AI92" s="463"/>
      <c r="AJ92" s="463"/>
      <c r="AK92" s="463"/>
      <c r="AL92" s="463"/>
      <c r="AM92" s="463"/>
      <c r="AN92" s="463"/>
      <c r="AO92" s="463"/>
    </row>
    <row r="93" spans="1:41" x14ac:dyDescent="0.25">
      <c r="A93" s="463"/>
      <c r="B93" s="463"/>
      <c r="C93" s="463"/>
      <c r="D93" s="463"/>
      <c r="E93" s="463"/>
      <c r="F93" s="463"/>
      <c r="G93" s="463"/>
      <c r="H93" s="463"/>
      <c r="I93" s="463"/>
      <c r="J93" s="463"/>
      <c r="K93" s="463"/>
      <c r="L93" s="463"/>
      <c r="M93" s="463"/>
      <c r="N93" s="463"/>
      <c r="O93" s="463"/>
      <c r="P93" s="463"/>
      <c r="Q93" s="463"/>
      <c r="R93" s="463"/>
      <c r="S93" s="463"/>
      <c r="T93" s="463"/>
      <c r="U93" s="463"/>
      <c r="V93" s="463"/>
      <c r="W93" s="463"/>
      <c r="X93" s="463"/>
      <c r="Y93" s="463"/>
      <c r="Z93" s="463"/>
      <c r="AA93" s="463"/>
      <c r="AB93" s="463"/>
      <c r="AC93" s="463"/>
      <c r="AD93" s="463"/>
      <c r="AE93" s="463"/>
      <c r="AF93" s="463"/>
      <c r="AG93" s="463"/>
      <c r="AH93" s="463"/>
      <c r="AI93" s="463"/>
      <c r="AJ93" s="463"/>
      <c r="AK93" s="463"/>
      <c r="AL93" s="463"/>
      <c r="AM93" s="463"/>
      <c r="AN93" s="463"/>
      <c r="AO93" s="463"/>
    </row>
    <row r="94" spans="1:41" x14ac:dyDescent="0.25">
      <c r="A94" s="463"/>
      <c r="B94" s="463"/>
      <c r="C94" s="463"/>
      <c r="D94" s="463"/>
      <c r="E94" s="463"/>
      <c r="F94" s="463"/>
      <c r="G94" s="463"/>
      <c r="H94" s="463"/>
      <c r="I94" s="463"/>
      <c r="J94" s="463"/>
      <c r="K94" s="463"/>
      <c r="L94" s="463"/>
      <c r="M94" s="463"/>
      <c r="N94" s="463"/>
      <c r="O94" s="463"/>
      <c r="P94" s="463"/>
      <c r="Q94" s="463"/>
      <c r="R94" s="463"/>
      <c r="S94" s="463"/>
      <c r="T94" s="463"/>
      <c r="U94" s="463"/>
      <c r="V94" s="463"/>
      <c r="W94" s="463"/>
      <c r="X94" s="463"/>
      <c r="Y94" s="463"/>
      <c r="Z94" s="463"/>
      <c r="AA94" s="463"/>
      <c r="AB94" s="463"/>
      <c r="AC94" s="463"/>
      <c r="AD94" s="463"/>
      <c r="AE94" s="463"/>
      <c r="AF94" s="463"/>
      <c r="AG94" s="463"/>
      <c r="AH94" s="463"/>
      <c r="AI94" s="463"/>
      <c r="AJ94" s="463"/>
      <c r="AK94" s="463"/>
      <c r="AL94" s="463"/>
      <c r="AM94" s="463"/>
      <c r="AN94" s="463"/>
      <c r="AO94" s="463"/>
    </row>
    <row r="95" spans="1:41" x14ac:dyDescent="0.25">
      <c r="A95" s="463"/>
      <c r="B95" s="463"/>
      <c r="C95" s="463"/>
      <c r="D95" s="463"/>
      <c r="E95" s="463"/>
      <c r="F95" s="463"/>
      <c r="G95" s="463"/>
      <c r="H95" s="463"/>
      <c r="I95" s="463"/>
      <c r="J95" s="463"/>
      <c r="K95" s="463"/>
      <c r="L95" s="463"/>
      <c r="M95" s="463"/>
      <c r="N95" s="463"/>
      <c r="O95" s="463"/>
      <c r="P95" s="463"/>
      <c r="Q95" s="463"/>
      <c r="R95" s="463"/>
      <c r="S95" s="463"/>
      <c r="T95" s="463"/>
      <c r="U95" s="463"/>
      <c r="V95" s="463"/>
      <c r="W95" s="463"/>
      <c r="X95" s="463"/>
      <c r="Y95" s="463"/>
      <c r="Z95" s="463"/>
      <c r="AA95" s="463"/>
      <c r="AB95" s="463"/>
      <c r="AC95" s="463"/>
      <c r="AD95" s="463"/>
      <c r="AE95" s="463"/>
      <c r="AF95" s="463"/>
      <c r="AG95" s="463"/>
      <c r="AH95" s="463"/>
      <c r="AI95" s="463"/>
      <c r="AJ95" s="463"/>
      <c r="AK95" s="463"/>
      <c r="AL95" s="463"/>
      <c r="AM95" s="463"/>
      <c r="AN95" s="463"/>
      <c r="AO95" s="463"/>
    </row>
    <row r="96" spans="1:41" x14ac:dyDescent="0.25">
      <c r="A96" s="463"/>
      <c r="B96" s="463"/>
      <c r="C96" s="463"/>
      <c r="D96" s="463"/>
      <c r="E96" s="463"/>
      <c r="F96" s="463"/>
      <c r="G96" s="463"/>
      <c r="H96" s="463"/>
      <c r="I96" s="463"/>
      <c r="J96" s="463"/>
      <c r="K96" s="463"/>
      <c r="L96" s="463"/>
      <c r="M96" s="463"/>
      <c r="N96" s="463"/>
      <c r="O96" s="463"/>
      <c r="P96" s="463"/>
      <c r="Q96" s="463"/>
      <c r="R96" s="463"/>
      <c r="S96" s="463"/>
      <c r="T96" s="463"/>
      <c r="U96" s="463"/>
      <c r="V96" s="463"/>
      <c r="W96" s="463"/>
      <c r="X96" s="463"/>
      <c r="Y96" s="463"/>
      <c r="Z96" s="463"/>
      <c r="AA96" s="463"/>
      <c r="AB96" s="463"/>
      <c r="AC96" s="463"/>
      <c r="AD96" s="463"/>
      <c r="AE96" s="463"/>
      <c r="AF96" s="463"/>
      <c r="AG96" s="463"/>
      <c r="AH96" s="463"/>
      <c r="AI96" s="463"/>
      <c r="AJ96" s="463"/>
      <c r="AK96" s="463"/>
      <c r="AL96" s="463"/>
      <c r="AM96" s="463"/>
      <c r="AN96" s="463"/>
      <c r="AO96" s="463"/>
    </row>
    <row r="97" spans="1:41" x14ac:dyDescent="0.25">
      <c r="A97" s="463"/>
      <c r="B97" s="463"/>
      <c r="C97" s="463"/>
      <c r="D97" s="463"/>
      <c r="E97" s="463"/>
      <c r="F97" s="463"/>
      <c r="G97" s="463"/>
      <c r="H97" s="463"/>
      <c r="I97" s="463"/>
      <c r="J97" s="463"/>
      <c r="K97" s="463"/>
      <c r="L97" s="463"/>
      <c r="M97" s="463"/>
      <c r="N97" s="463"/>
      <c r="O97" s="463"/>
      <c r="P97" s="463"/>
      <c r="Q97" s="463"/>
      <c r="R97" s="463"/>
      <c r="S97" s="463"/>
      <c r="T97" s="463"/>
      <c r="U97" s="463"/>
      <c r="V97" s="463"/>
      <c r="W97" s="463"/>
      <c r="X97" s="463"/>
      <c r="Y97" s="463"/>
      <c r="Z97" s="463"/>
      <c r="AA97" s="463"/>
      <c r="AB97" s="463"/>
      <c r="AC97" s="463"/>
      <c r="AD97" s="463"/>
      <c r="AE97" s="463"/>
      <c r="AF97" s="463"/>
      <c r="AG97" s="463"/>
      <c r="AH97" s="463"/>
      <c r="AI97" s="463"/>
      <c r="AJ97" s="463"/>
      <c r="AK97" s="463"/>
      <c r="AL97" s="463"/>
      <c r="AM97" s="463"/>
      <c r="AN97" s="463"/>
      <c r="AO97" s="463"/>
    </row>
    <row r="98" spans="1:41" x14ac:dyDescent="0.25">
      <c r="A98" s="463"/>
      <c r="B98" s="463"/>
      <c r="C98" s="463"/>
      <c r="D98" s="463"/>
      <c r="E98" s="463"/>
      <c r="F98" s="463"/>
      <c r="G98" s="463"/>
      <c r="H98" s="463"/>
      <c r="I98" s="463"/>
      <c r="J98" s="463"/>
      <c r="K98" s="463"/>
      <c r="L98" s="463"/>
      <c r="M98" s="463"/>
      <c r="N98" s="463"/>
      <c r="O98" s="463"/>
      <c r="P98" s="463"/>
      <c r="Q98" s="463"/>
      <c r="R98" s="463"/>
      <c r="S98" s="463"/>
      <c r="T98" s="463"/>
      <c r="U98" s="463"/>
      <c r="V98" s="463"/>
      <c r="W98" s="463"/>
      <c r="X98" s="463"/>
      <c r="Y98" s="463"/>
      <c r="Z98" s="463"/>
      <c r="AA98" s="463"/>
      <c r="AB98" s="463"/>
      <c r="AC98" s="463"/>
      <c r="AD98" s="463"/>
      <c r="AE98" s="463"/>
      <c r="AF98" s="463"/>
      <c r="AG98" s="463"/>
      <c r="AH98" s="463"/>
      <c r="AI98" s="463"/>
      <c r="AJ98" s="463"/>
      <c r="AK98" s="463"/>
      <c r="AL98" s="463"/>
      <c r="AM98" s="463"/>
      <c r="AN98" s="463"/>
      <c r="AO98" s="463"/>
    </row>
    <row r="99" spans="1:41" x14ac:dyDescent="0.25">
      <c r="A99" s="463"/>
      <c r="B99" s="463"/>
      <c r="C99" s="463"/>
      <c r="D99" s="463"/>
      <c r="E99" s="463"/>
      <c r="F99" s="463"/>
      <c r="G99" s="463"/>
      <c r="H99" s="463"/>
      <c r="I99" s="463"/>
      <c r="J99" s="463"/>
      <c r="K99" s="463"/>
      <c r="L99" s="463"/>
      <c r="M99" s="463"/>
      <c r="N99" s="463"/>
      <c r="O99" s="463"/>
      <c r="P99" s="463"/>
      <c r="Q99" s="463"/>
      <c r="R99" s="463"/>
      <c r="S99" s="463"/>
      <c r="T99" s="463"/>
      <c r="U99" s="463"/>
      <c r="V99" s="463"/>
      <c r="W99" s="463"/>
      <c r="X99" s="463"/>
      <c r="Y99" s="463"/>
      <c r="Z99" s="463"/>
      <c r="AA99" s="463"/>
      <c r="AB99" s="463"/>
      <c r="AC99" s="463"/>
      <c r="AD99" s="463"/>
      <c r="AE99" s="463"/>
      <c r="AF99" s="463"/>
      <c r="AG99" s="463"/>
      <c r="AH99" s="463"/>
      <c r="AI99" s="463"/>
      <c r="AJ99" s="463"/>
      <c r="AK99" s="463"/>
      <c r="AL99" s="463"/>
      <c r="AM99" s="463"/>
      <c r="AN99" s="463"/>
      <c r="AO99" s="463"/>
    </row>
    <row r="100" spans="1:41" x14ac:dyDescent="0.25">
      <c r="A100" s="463"/>
      <c r="B100" s="463"/>
      <c r="C100" s="463"/>
      <c r="D100" s="463"/>
      <c r="E100" s="463"/>
      <c r="F100" s="463"/>
      <c r="G100" s="463"/>
      <c r="H100" s="463"/>
      <c r="I100" s="463"/>
      <c r="J100" s="463"/>
      <c r="K100" s="463"/>
      <c r="L100" s="463"/>
      <c r="M100" s="463"/>
      <c r="N100" s="463"/>
      <c r="O100" s="463"/>
      <c r="P100" s="463"/>
      <c r="Q100" s="463"/>
      <c r="R100" s="463"/>
      <c r="S100" s="463"/>
      <c r="T100" s="463"/>
      <c r="U100" s="463"/>
      <c r="V100" s="463"/>
      <c r="W100" s="463"/>
      <c r="X100" s="463"/>
      <c r="Y100" s="463"/>
      <c r="Z100" s="463"/>
      <c r="AA100" s="463"/>
      <c r="AB100" s="463"/>
      <c r="AC100" s="463"/>
      <c r="AD100" s="463"/>
      <c r="AE100" s="463"/>
      <c r="AF100" s="463"/>
      <c r="AG100" s="463"/>
      <c r="AH100" s="463"/>
      <c r="AI100" s="463"/>
      <c r="AJ100" s="463"/>
      <c r="AK100" s="463"/>
      <c r="AL100" s="463"/>
      <c r="AM100" s="463"/>
      <c r="AN100" s="463"/>
      <c r="AO100" s="463"/>
    </row>
    <row r="101" spans="1:41" x14ac:dyDescent="0.25">
      <c r="A101" s="463"/>
      <c r="B101" s="463"/>
      <c r="C101" s="463"/>
      <c r="D101" s="463"/>
      <c r="E101" s="463"/>
      <c r="F101" s="463"/>
      <c r="G101" s="463"/>
      <c r="H101" s="463"/>
      <c r="I101" s="463"/>
      <c r="J101" s="463"/>
      <c r="K101" s="463"/>
      <c r="L101" s="463"/>
      <c r="M101" s="463"/>
      <c r="N101" s="463"/>
      <c r="O101" s="463"/>
      <c r="P101" s="463"/>
      <c r="Q101" s="463"/>
      <c r="R101" s="463"/>
      <c r="S101" s="463"/>
      <c r="T101" s="463"/>
      <c r="U101" s="463"/>
      <c r="V101" s="463"/>
      <c r="W101" s="463"/>
      <c r="X101" s="463"/>
      <c r="Y101" s="463"/>
      <c r="Z101" s="463"/>
      <c r="AA101" s="463"/>
      <c r="AB101" s="463"/>
      <c r="AC101" s="463"/>
      <c r="AD101" s="463"/>
      <c r="AE101" s="463"/>
      <c r="AF101" s="463"/>
      <c r="AG101" s="463"/>
      <c r="AH101" s="463"/>
      <c r="AI101" s="463"/>
      <c r="AJ101" s="463"/>
      <c r="AK101" s="463"/>
      <c r="AL101" s="463"/>
      <c r="AM101" s="463"/>
      <c r="AN101" s="463"/>
      <c r="AO101" s="463"/>
    </row>
    <row r="102" spans="1:41" x14ac:dyDescent="0.25">
      <c r="A102" s="463"/>
      <c r="B102" s="463"/>
      <c r="C102" s="463"/>
      <c r="D102" s="463"/>
      <c r="E102" s="463"/>
      <c r="F102" s="463"/>
      <c r="G102" s="463"/>
      <c r="H102" s="463"/>
      <c r="I102" s="463"/>
      <c r="J102" s="463"/>
      <c r="K102" s="463"/>
      <c r="L102" s="463"/>
      <c r="M102" s="463"/>
      <c r="N102" s="463"/>
      <c r="O102" s="463"/>
      <c r="P102" s="463"/>
      <c r="Q102" s="463"/>
      <c r="R102" s="463"/>
      <c r="S102" s="463"/>
      <c r="T102" s="463"/>
      <c r="U102" s="463"/>
      <c r="V102" s="463"/>
      <c r="W102" s="463"/>
      <c r="X102" s="463"/>
      <c r="Y102" s="463"/>
      <c r="Z102" s="463"/>
      <c r="AA102" s="463"/>
      <c r="AB102" s="463"/>
      <c r="AC102" s="463"/>
      <c r="AD102" s="463"/>
      <c r="AE102" s="463"/>
      <c r="AF102" s="463"/>
      <c r="AG102" s="463"/>
      <c r="AH102" s="463"/>
      <c r="AI102" s="463"/>
      <c r="AJ102" s="463"/>
      <c r="AK102" s="463"/>
      <c r="AL102" s="463"/>
      <c r="AM102" s="463"/>
      <c r="AN102" s="463"/>
      <c r="AO102" s="463"/>
    </row>
    <row r="103" spans="1:41" x14ac:dyDescent="0.25">
      <c r="A103" s="463"/>
      <c r="B103" s="463"/>
      <c r="C103" s="463"/>
      <c r="D103" s="463"/>
      <c r="E103" s="463"/>
      <c r="F103" s="463"/>
      <c r="G103" s="463"/>
      <c r="H103" s="463"/>
      <c r="I103" s="463"/>
      <c r="J103" s="463"/>
      <c r="K103" s="463"/>
      <c r="L103" s="463"/>
      <c r="M103" s="463"/>
      <c r="N103" s="463"/>
      <c r="O103" s="463"/>
      <c r="P103" s="463"/>
      <c r="Q103" s="463"/>
      <c r="R103" s="463"/>
      <c r="S103" s="463"/>
      <c r="T103" s="463"/>
      <c r="U103" s="463"/>
      <c r="V103" s="463"/>
      <c r="W103" s="463"/>
      <c r="X103" s="463"/>
      <c r="Y103" s="463"/>
      <c r="Z103" s="463"/>
      <c r="AA103" s="463"/>
      <c r="AB103" s="463"/>
      <c r="AC103" s="463"/>
      <c r="AD103" s="463"/>
      <c r="AE103" s="463"/>
      <c r="AF103" s="463"/>
      <c r="AG103" s="463"/>
      <c r="AH103" s="463"/>
      <c r="AI103" s="463"/>
      <c r="AJ103" s="463"/>
      <c r="AK103" s="463"/>
      <c r="AL103" s="463"/>
      <c r="AM103" s="463"/>
      <c r="AN103" s="463"/>
      <c r="AO103" s="463"/>
    </row>
    <row r="104" spans="1:41" x14ac:dyDescent="0.25">
      <c r="A104" s="463"/>
      <c r="B104" s="463"/>
      <c r="C104" s="463"/>
      <c r="D104" s="463"/>
      <c r="E104" s="463"/>
      <c r="F104" s="463"/>
      <c r="G104" s="463"/>
      <c r="H104" s="463"/>
      <c r="I104" s="463"/>
      <c r="J104" s="463"/>
      <c r="K104" s="463"/>
      <c r="L104" s="463"/>
      <c r="M104" s="463"/>
      <c r="N104" s="463"/>
      <c r="O104" s="463"/>
      <c r="P104" s="463"/>
      <c r="Q104" s="463"/>
      <c r="R104" s="463"/>
      <c r="S104" s="463"/>
      <c r="T104" s="463"/>
      <c r="U104" s="463"/>
      <c r="V104" s="463"/>
      <c r="W104" s="463"/>
      <c r="X104" s="463"/>
      <c r="Y104" s="463"/>
      <c r="Z104" s="463"/>
      <c r="AA104" s="463"/>
      <c r="AB104" s="463"/>
      <c r="AC104" s="463"/>
      <c r="AD104" s="463"/>
      <c r="AE104" s="463"/>
      <c r="AF104" s="463"/>
      <c r="AG104" s="463"/>
      <c r="AH104" s="463"/>
      <c r="AI104" s="463"/>
      <c r="AJ104" s="463"/>
      <c r="AK104" s="463"/>
      <c r="AL104" s="463"/>
      <c r="AM104" s="463"/>
      <c r="AN104" s="463"/>
      <c r="AO104" s="463"/>
    </row>
    <row r="105" spans="1:41" x14ac:dyDescent="0.25">
      <c r="A105" s="463"/>
      <c r="B105" s="463"/>
      <c r="C105" s="463"/>
      <c r="D105" s="463"/>
      <c r="E105" s="463"/>
      <c r="F105" s="463"/>
      <c r="G105" s="463"/>
      <c r="H105" s="463"/>
      <c r="I105" s="463"/>
      <c r="J105" s="463"/>
      <c r="K105" s="463"/>
      <c r="L105" s="463"/>
      <c r="M105" s="463"/>
      <c r="N105" s="463"/>
      <c r="O105" s="463"/>
      <c r="P105" s="463"/>
      <c r="Q105" s="463"/>
      <c r="R105" s="463"/>
      <c r="S105" s="463"/>
      <c r="T105" s="463"/>
      <c r="U105" s="463"/>
      <c r="V105" s="463"/>
      <c r="W105" s="463"/>
      <c r="X105" s="463"/>
      <c r="Y105" s="463"/>
      <c r="Z105" s="463"/>
      <c r="AA105" s="463"/>
      <c r="AB105" s="463"/>
      <c r="AC105" s="463"/>
      <c r="AD105" s="463"/>
      <c r="AE105" s="463"/>
      <c r="AF105" s="463"/>
      <c r="AG105" s="463"/>
      <c r="AH105" s="463"/>
      <c r="AI105" s="463"/>
      <c r="AJ105" s="463"/>
      <c r="AK105" s="463"/>
      <c r="AL105" s="463"/>
      <c r="AM105" s="463"/>
      <c r="AN105" s="463"/>
      <c r="AO105" s="463"/>
    </row>
    <row r="106" spans="1:41" x14ac:dyDescent="0.25">
      <c r="A106" s="463"/>
      <c r="B106" s="463"/>
      <c r="C106" s="463"/>
      <c r="D106" s="463"/>
      <c r="E106" s="463"/>
      <c r="F106" s="463"/>
      <c r="G106" s="463"/>
      <c r="H106" s="463"/>
      <c r="I106" s="463"/>
      <c r="J106" s="463"/>
      <c r="K106" s="463"/>
      <c r="L106" s="463"/>
      <c r="M106" s="463"/>
      <c r="N106" s="463"/>
      <c r="O106" s="463"/>
      <c r="P106" s="463"/>
      <c r="Q106" s="463"/>
      <c r="R106" s="463"/>
      <c r="S106" s="463"/>
      <c r="T106" s="463"/>
      <c r="U106" s="463"/>
      <c r="V106" s="463"/>
      <c r="W106" s="463"/>
      <c r="X106" s="463"/>
      <c r="Y106" s="463"/>
      <c r="Z106" s="463"/>
      <c r="AA106" s="463"/>
      <c r="AB106" s="463"/>
      <c r="AC106" s="463"/>
      <c r="AD106" s="463"/>
      <c r="AE106" s="463"/>
      <c r="AF106" s="463"/>
      <c r="AG106" s="463"/>
      <c r="AH106" s="463"/>
      <c r="AI106" s="463"/>
      <c r="AJ106" s="463"/>
      <c r="AK106" s="463"/>
      <c r="AL106" s="463"/>
      <c r="AM106" s="463"/>
      <c r="AN106" s="463"/>
      <c r="AO106" s="463"/>
    </row>
    <row r="107" spans="1:41" x14ac:dyDescent="0.25">
      <c r="A107" s="463"/>
      <c r="B107" s="463"/>
      <c r="C107" s="463"/>
      <c r="D107" s="463"/>
      <c r="E107" s="463"/>
      <c r="F107" s="463"/>
      <c r="G107" s="463"/>
      <c r="H107" s="463"/>
      <c r="I107" s="463"/>
      <c r="J107" s="463"/>
      <c r="K107" s="463"/>
      <c r="L107" s="463"/>
      <c r="M107" s="463"/>
      <c r="N107" s="463"/>
      <c r="O107" s="463"/>
      <c r="P107" s="463"/>
      <c r="Q107" s="463"/>
      <c r="R107" s="463"/>
      <c r="S107" s="463"/>
      <c r="T107" s="463"/>
      <c r="U107" s="463"/>
      <c r="V107" s="463"/>
      <c r="W107" s="463"/>
      <c r="X107" s="463"/>
      <c r="Y107" s="463"/>
      <c r="Z107" s="463"/>
      <c r="AA107" s="463"/>
      <c r="AB107" s="463"/>
      <c r="AC107" s="463"/>
      <c r="AD107" s="463"/>
      <c r="AE107" s="463"/>
      <c r="AF107" s="463"/>
      <c r="AG107" s="463"/>
      <c r="AH107" s="463"/>
      <c r="AI107" s="463"/>
      <c r="AJ107" s="463"/>
      <c r="AK107" s="463"/>
      <c r="AL107" s="463"/>
      <c r="AM107" s="463"/>
      <c r="AN107" s="463"/>
      <c r="AO107" s="463"/>
    </row>
    <row r="108" spans="1:41" ht="15.75" customHeight="1" x14ac:dyDescent="0.25">
      <c r="A108" s="463"/>
      <c r="B108" s="463"/>
      <c r="C108" s="463"/>
      <c r="D108" s="463"/>
      <c r="E108" s="463"/>
      <c r="F108" s="463"/>
      <c r="G108" s="463"/>
      <c r="H108" s="463"/>
      <c r="I108" s="463"/>
      <c r="J108" s="463"/>
      <c r="K108" s="463"/>
      <c r="L108" s="463"/>
      <c r="M108" s="463"/>
      <c r="N108" s="463"/>
      <c r="O108" s="463"/>
      <c r="P108" s="463"/>
      <c r="Q108" s="463"/>
      <c r="R108" s="463"/>
      <c r="S108" s="463"/>
      <c r="T108" s="463"/>
      <c r="U108" s="463"/>
      <c r="V108" s="463"/>
      <c r="W108" s="463"/>
      <c r="X108" s="463"/>
      <c r="Y108" s="463"/>
      <c r="Z108" s="463"/>
      <c r="AA108" s="463"/>
      <c r="AB108" s="463"/>
      <c r="AC108" s="463"/>
      <c r="AD108" s="463"/>
      <c r="AE108" s="463"/>
      <c r="AF108" s="463"/>
      <c r="AG108" s="463"/>
      <c r="AH108" s="463"/>
      <c r="AI108" s="463"/>
      <c r="AJ108" s="463"/>
      <c r="AK108" s="463"/>
      <c r="AL108" s="463"/>
      <c r="AM108" s="463"/>
      <c r="AN108" s="463"/>
      <c r="AO108" s="463"/>
    </row>
    <row r="109" spans="1:41" ht="15" customHeight="1" x14ac:dyDescent="0.25">
      <c r="A109" s="463"/>
      <c r="B109" s="463"/>
      <c r="C109" s="463"/>
      <c r="D109" s="463"/>
      <c r="E109" s="463"/>
      <c r="F109" s="463"/>
      <c r="G109" s="463"/>
      <c r="H109" s="463"/>
      <c r="I109" s="463"/>
      <c r="J109" s="463"/>
      <c r="K109" s="463"/>
      <c r="L109" s="463"/>
      <c r="M109" s="463"/>
      <c r="N109" s="463"/>
      <c r="O109" s="463"/>
      <c r="P109" s="463"/>
      <c r="Q109" s="463"/>
      <c r="R109" s="463"/>
      <c r="S109" s="463"/>
      <c r="T109" s="463"/>
      <c r="U109" s="463"/>
      <c r="V109" s="463"/>
      <c r="W109" s="463"/>
      <c r="X109" s="463"/>
      <c r="Y109" s="463"/>
      <c r="Z109" s="463"/>
      <c r="AA109" s="463"/>
      <c r="AB109" s="463"/>
      <c r="AC109" s="463"/>
      <c r="AD109" s="463"/>
      <c r="AE109" s="463"/>
      <c r="AF109" s="463"/>
      <c r="AG109" s="463"/>
      <c r="AH109" s="463"/>
      <c r="AI109" s="463"/>
      <c r="AJ109" s="463"/>
      <c r="AK109" s="463"/>
      <c r="AL109" s="463"/>
      <c r="AM109" s="463"/>
      <c r="AN109" s="463"/>
      <c r="AO109" s="463"/>
    </row>
    <row r="110" spans="1:41" x14ac:dyDescent="0.25">
      <c r="A110" s="463"/>
      <c r="B110" s="463"/>
      <c r="C110" s="463"/>
      <c r="D110" s="463"/>
      <c r="E110" s="463"/>
      <c r="F110" s="463"/>
      <c r="G110" s="463"/>
      <c r="H110" s="463"/>
      <c r="I110" s="463"/>
      <c r="J110" s="463"/>
      <c r="K110" s="463"/>
      <c r="L110" s="463"/>
      <c r="M110" s="463"/>
      <c r="N110" s="463"/>
      <c r="O110" s="463"/>
      <c r="P110" s="463"/>
      <c r="Q110" s="463"/>
      <c r="R110" s="463"/>
      <c r="S110" s="463"/>
      <c r="T110" s="463"/>
      <c r="U110" s="463"/>
      <c r="V110" s="463"/>
      <c r="W110" s="463"/>
      <c r="X110" s="463"/>
      <c r="Y110" s="463"/>
      <c r="Z110" s="463"/>
      <c r="AA110" s="463"/>
      <c r="AB110" s="463"/>
      <c r="AC110" s="463"/>
      <c r="AD110" s="463"/>
      <c r="AE110" s="463"/>
      <c r="AF110" s="463"/>
      <c r="AG110" s="463"/>
      <c r="AH110" s="463"/>
      <c r="AI110" s="463"/>
      <c r="AJ110" s="463"/>
      <c r="AK110" s="463"/>
      <c r="AL110" s="463"/>
      <c r="AM110" s="463"/>
      <c r="AN110" s="463"/>
      <c r="AO110" s="463"/>
    </row>
    <row r="111" spans="1:41" ht="16.5" customHeight="1" x14ac:dyDescent="0.25">
      <c r="A111" s="463"/>
      <c r="B111" s="463"/>
      <c r="C111" s="463"/>
      <c r="D111" s="463"/>
      <c r="E111" s="463"/>
      <c r="F111" s="463"/>
      <c r="G111" s="463"/>
      <c r="H111" s="463"/>
      <c r="I111" s="463"/>
      <c r="J111" s="463"/>
      <c r="K111" s="463"/>
      <c r="L111" s="463"/>
      <c r="M111" s="463"/>
      <c r="N111" s="463"/>
      <c r="O111" s="463"/>
      <c r="P111" s="463"/>
      <c r="Q111" s="463"/>
      <c r="R111" s="463"/>
      <c r="S111" s="463"/>
      <c r="T111" s="463"/>
      <c r="U111" s="463"/>
      <c r="V111" s="463"/>
      <c r="W111" s="463"/>
      <c r="X111" s="463"/>
      <c r="Y111" s="463"/>
      <c r="Z111" s="463"/>
      <c r="AA111" s="463"/>
      <c r="AB111" s="463"/>
      <c r="AC111" s="463"/>
      <c r="AD111" s="463"/>
      <c r="AE111" s="463"/>
      <c r="AF111" s="463"/>
      <c r="AG111" s="463"/>
      <c r="AH111" s="463"/>
      <c r="AI111" s="463"/>
      <c r="AJ111" s="463"/>
      <c r="AK111" s="463"/>
      <c r="AL111" s="463"/>
      <c r="AM111" s="463"/>
      <c r="AN111" s="463"/>
      <c r="AO111" s="463"/>
    </row>
    <row r="112" spans="1:41" x14ac:dyDescent="0.25">
      <c r="A112" s="463"/>
      <c r="B112" s="463"/>
      <c r="C112" s="463"/>
      <c r="D112" s="463"/>
      <c r="E112" s="463"/>
      <c r="F112" s="463"/>
      <c r="G112" s="463"/>
      <c r="H112" s="463"/>
      <c r="I112" s="463"/>
      <c r="J112" s="463"/>
      <c r="K112" s="463"/>
      <c r="L112" s="463"/>
      <c r="M112" s="463"/>
      <c r="N112" s="463"/>
      <c r="O112" s="463"/>
      <c r="P112" s="463"/>
      <c r="Q112" s="463"/>
      <c r="R112" s="463"/>
      <c r="S112" s="463"/>
      <c r="T112" s="463"/>
      <c r="U112" s="463"/>
      <c r="V112" s="463"/>
      <c r="W112" s="463"/>
      <c r="X112" s="463"/>
      <c r="Y112" s="463"/>
      <c r="Z112" s="463"/>
      <c r="AA112" s="463"/>
      <c r="AB112" s="463"/>
      <c r="AC112" s="463"/>
      <c r="AD112" s="463"/>
      <c r="AE112" s="463"/>
      <c r="AF112" s="463"/>
      <c r="AG112" s="463"/>
      <c r="AH112" s="463"/>
      <c r="AI112" s="463"/>
      <c r="AJ112" s="463"/>
      <c r="AK112" s="463"/>
      <c r="AL112" s="463"/>
      <c r="AM112" s="463"/>
      <c r="AN112" s="463"/>
      <c r="AO112" s="463"/>
    </row>
    <row r="113" spans="1:41" x14ac:dyDescent="0.25">
      <c r="A113" s="463"/>
      <c r="B113" s="463"/>
      <c r="C113" s="463"/>
      <c r="D113" s="463"/>
      <c r="E113" s="463"/>
      <c r="F113" s="463"/>
      <c r="G113" s="463"/>
      <c r="H113" s="463"/>
      <c r="I113" s="463"/>
      <c r="J113" s="463"/>
      <c r="K113" s="463"/>
      <c r="L113" s="463"/>
      <c r="M113" s="463"/>
      <c r="N113" s="463"/>
      <c r="O113" s="463"/>
      <c r="P113" s="463"/>
      <c r="Q113" s="463"/>
      <c r="R113" s="463"/>
      <c r="S113" s="463"/>
      <c r="T113" s="463"/>
      <c r="U113" s="463"/>
      <c r="V113" s="463"/>
      <c r="W113" s="463"/>
      <c r="X113" s="463"/>
      <c r="Y113" s="463"/>
      <c r="Z113" s="463"/>
      <c r="AA113" s="463"/>
      <c r="AB113" s="463"/>
      <c r="AC113" s="463"/>
      <c r="AD113" s="463"/>
      <c r="AE113" s="463"/>
      <c r="AF113" s="463"/>
      <c r="AG113" s="463"/>
      <c r="AH113" s="463"/>
      <c r="AI113" s="463"/>
      <c r="AJ113" s="463"/>
      <c r="AK113" s="463"/>
      <c r="AL113" s="463"/>
      <c r="AM113" s="463"/>
      <c r="AN113" s="463"/>
      <c r="AO113" s="463"/>
    </row>
    <row r="114" spans="1:41" x14ac:dyDescent="0.25">
      <c r="A114" s="463"/>
      <c r="B114" s="463"/>
      <c r="C114" s="463"/>
      <c r="D114" s="463"/>
      <c r="E114" s="463"/>
      <c r="F114" s="463"/>
      <c r="G114" s="463"/>
      <c r="H114" s="463"/>
      <c r="I114" s="463"/>
      <c r="J114" s="463"/>
      <c r="K114" s="463"/>
      <c r="L114" s="463"/>
      <c r="M114" s="463"/>
      <c r="N114" s="463"/>
      <c r="O114" s="463"/>
      <c r="P114" s="463"/>
      <c r="Q114" s="463"/>
      <c r="R114" s="463"/>
      <c r="S114" s="463"/>
      <c r="T114" s="463"/>
      <c r="U114" s="463"/>
      <c r="V114" s="463"/>
      <c r="W114" s="463"/>
      <c r="X114" s="463"/>
      <c r="Y114" s="463"/>
      <c r="Z114" s="463"/>
      <c r="AA114" s="463"/>
      <c r="AB114" s="463"/>
      <c r="AC114" s="463"/>
      <c r="AD114" s="463"/>
      <c r="AE114" s="463"/>
      <c r="AF114" s="463"/>
      <c r="AG114" s="463"/>
      <c r="AH114" s="463"/>
      <c r="AI114" s="463"/>
      <c r="AJ114" s="463"/>
      <c r="AK114" s="463"/>
      <c r="AL114" s="463"/>
      <c r="AM114" s="463"/>
      <c r="AN114" s="463"/>
      <c r="AO114" s="463"/>
    </row>
    <row r="115" spans="1:41" x14ac:dyDescent="0.25">
      <c r="A115" s="463"/>
      <c r="B115" s="463"/>
      <c r="C115" s="463"/>
      <c r="D115" s="463"/>
      <c r="E115" s="463"/>
      <c r="F115" s="463"/>
      <c r="G115" s="463"/>
      <c r="H115" s="463"/>
      <c r="I115" s="463"/>
      <c r="J115" s="463"/>
      <c r="K115" s="463"/>
      <c r="L115" s="463"/>
      <c r="M115" s="463"/>
      <c r="N115" s="463"/>
      <c r="O115" s="463"/>
      <c r="P115" s="463"/>
      <c r="Q115" s="463"/>
      <c r="R115" s="463"/>
      <c r="S115" s="463"/>
      <c r="T115" s="463"/>
      <c r="U115" s="463"/>
      <c r="V115" s="463"/>
      <c r="W115" s="463"/>
      <c r="X115" s="463"/>
      <c r="Y115" s="463"/>
      <c r="Z115" s="463"/>
      <c r="AA115" s="463"/>
      <c r="AB115" s="463"/>
      <c r="AC115" s="463"/>
      <c r="AD115" s="463"/>
      <c r="AE115" s="463"/>
      <c r="AF115" s="463"/>
      <c r="AG115" s="463"/>
      <c r="AH115" s="463"/>
      <c r="AI115" s="463"/>
      <c r="AJ115" s="463"/>
      <c r="AK115" s="463"/>
      <c r="AL115" s="463"/>
      <c r="AM115" s="463"/>
      <c r="AN115" s="463"/>
      <c r="AO115" s="463"/>
    </row>
    <row r="116" spans="1:41" x14ac:dyDescent="0.25">
      <c r="A116" s="463"/>
      <c r="B116" s="463"/>
      <c r="C116" s="463"/>
      <c r="D116" s="463"/>
      <c r="E116" s="463"/>
      <c r="F116" s="463"/>
      <c r="G116" s="463"/>
      <c r="H116" s="463"/>
      <c r="I116" s="463"/>
      <c r="J116" s="463"/>
      <c r="K116" s="463"/>
      <c r="L116" s="463"/>
      <c r="M116" s="463"/>
      <c r="N116" s="463"/>
      <c r="O116" s="463"/>
      <c r="P116" s="463"/>
      <c r="Q116" s="463"/>
      <c r="R116" s="463"/>
      <c r="S116" s="463"/>
      <c r="T116" s="463"/>
      <c r="U116" s="463"/>
      <c r="V116" s="463"/>
      <c r="W116" s="463"/>
      <c r="X116" s="463"/>
      <c r="Y116" s="463"/>
      <c r="Z116" s="463"/>
      <c r="AA116" s="463"/>
      <c r="AB116" s="463"/>
      <c r="AC116" s="463"/>
      <c r="AD116" s="463"/>
      <c r="AE116" s="463"/>
      <c r="AF116" s="463"/>
      <c r="AG116" s="463"/>
      <c r="AH116" s="463"/>
      <c r="AI116" s="463"/>
      <c r="AJ116" s="463"/>
      <c r="AK116" s="463"/>
      <c r="AL116" s="463"/>
      <c r="AM116" s="463"/>
      <c r="AN116" s="463"/>
      <c r="AO116" s="463"/>
    </row>
    <row r="117" spans="1:41" x14ac:dyDescent="0.25">
      <c r="A117" s="463"/>
      <c r="B117" s="463"/>
      <c r="C117" s="463"/>
      <c r="D117" s="463"/>
      <c r="E117" s="463"/>
      <c r="F117" s="463"/>
      <c r="G117" s="463"/>
      <c r="H117" s="463"/>
      <c r="I117" s="463"/>
      <c r="J117" s="463"/>
      <c r="K117" s="463"/>
      <c r="L117" s="463"/>
      <c r="M117" s="463"/>
      <c r="N117" s="463"/>
      <c r="O117" s="463"/>
      <c r="P117" s="463"/>
      <c r="Q117" s="463"/>
      <c r="R117" s="463"/>
      <c r="S117" s="463"/>
      <c r="T117" s="463"/>
      <c r="U117" s="463"/>
      <c r="V117" s="463"/>
      <c r="W117" s="463"/>
      <c r="X117" s="463"/>
      <c r="Y117" s="463"/>
      <c r="Z117" s="463"/>
      <c r="AA117" s="463"/>
      <c r="AB117" s="463"/>
      <c r="AC117" s="463"/>
      <c r="AD117" s="463"/>
      <c r="AE117" s="463"/>
      <c r="AF117" s="463"/>
      <c r="AG117" s="463"/>
      <c r="AH117" s="463"/>
      <c r="AI117" s="463"/>
      <c r="AJ117" s="463"/>
      <c r="AK117" s="463"/>
      <c r="AL117" s="463"/>
      <c r="AM117" s="463"/>
      <c r="AN117" s="463"/>
      <c r="AO117" s="463"/>
    </row>
    <row r="118" spans="1:41" x14ac:dyDescent="0.25">
      <c r="A118" s="463"/>
      <c r="B118" s="463"/>
      <c r="C118" s="463"/>
      <c r="D118" s="463"/>
      <c r="E118" s="463"/>
      <c r="F118" s="463"/>
      <c r="G118" s="463"/>
      <c r="H118" s="463"/>
      <c r="I118" s="463"/>
      <c r="J118" s="463"/>
      <c r="K118" s="463"/>
      <c r="L118" s="463"/>
      <c r="M118" s="463"/>
      <c r="N118" s="463"/>
      <c r="O118" s="463"/>
      <c r="P118" s="463"/>
      <c r="Q118" s="463"/>
      <c r="R118" s="463"/>
      <c r="S118" s="463"/>
      <c r="T118" s="463"/>
      <c r="U118" s="463"/>
      <c r="V118" s="463"/>
      <c r="W118" s="463"/>
      <c r="X118" s="463"/>
      <c r="Y118" s="463"/>
      <c r="Z118" s="463"/>
      <c r="AA118" s="463"/>
      <c r="AB118" s="463"/>
      <c r="AC118" s="463"/>
      <c r="AD118" s="463"/>
      <c r="AE118" s="463"/>
      <c r="AF118" s="463"/>
      <c r="AG118" s="463"/>
      <c r="AH118" s="463"/>
      <c r="AI118" s="463"/>
      <c r="AJ118" s="463"/>
      <c r="AK118" s="463"/>
      <c r="AL118" s="463"/>
      <c r="AM118" s="463"/>
      <c r="AN118" s="463"/>
      <c r="AO118" s="463"/>
    </row>
    <row r="119" spans="1:41" x14ac:dyDescent="0.25">
      <c r="A119" s="463"/>
      <c r="B119" s="463"/>
      <c r="C119" s="463"/>
      <c r="D119" s="463"/>
      <c r="E119" s="463"/>
      <c r="F119" s="463"/>
      <c r="G119" s="463"/>
      <c r="H119" s="463"/>
      <c r="I119" s="463"/>
      <c r="J119" s="463"/>
      <c r="K119" s="463"/>
      <c r="L119" s="463"/>
      <c r="M119" s="463"/>
      <c r="N119" s="463"/>
      <c r="O119" s="463"/>
      <c r="P119" s="463"/>
      <c r="Q119" s="463"/>
      <c r="R119" s="463"/>
      <c r="S119" s="463"/>
      <c r="T119" s="463"/>
      <c r="U119" s="463"/>
      <c r="V119" s="463"/>
      <c r="W119" s="463"/>
      <c r="X119" s="463"/>
      <c r="Y119" s="463"/>
      <c r="Z119" s="463"/>
      <c r="AA119" s="463"/>
      <c r="AB119" s="463"/>
      <c r="AC119" s="463"/>
      <c r="AD119" s="463"/>
      <c r="AE119" s="463"/>
      <c r="AF119" s="463"/>
      <c r="AG119" s="463"/>
      <c r="AH119" s="463"/>
      <c r="AI119" s="463"/>
      <c r="AJ119" s="463"/>
      <c r="AK119" s="463"/>
      <c r="AL119" s="463"/>
      <c r="AM119" s="463"/>
      <c r="AN119" s="463"/>
      <c r="AO119" s="463"/>
    </row>
    <row r="120" spans="1:41" x14ac:dyDescent="0.25">
      <c r="A120" s="463"/>
      <c r="B120" s="463"/>
      <c r="C120" s="463"/>
      <c r="D120" s="463"/>
      <c r="E120" s="463"/>
      <c r="F120" s="463"/>
      <c r="G120" s="463"/>
      <c r="H120" s="463"/>
      <c r="I120" s="463"/>
      <c r="J120" s="463"/>
      <c r="K120" s="463"/>
      <c r="L120" s="463"/>
      <c r="M120" s="463"/>
      <c r="N120" s="463"/>
      <c r="O120" s="463"/>
      <c r="P120" s="463"/>
      <c r="Q120" s="463"/>
      <c r="R120" s="463"/>
      <c r="S120" s="463"/>
      <c r="T120" s="463"/>
      <c r="U120" s="463"/>
      <c r="V120" s="463"/>
      <c r="W120" s="463"/>
      <c r="X120" s="463"/>
      <c r="Y120" s="463"/>
      <c r="Z120" s="463"/>
      <c r="AA120" s="463"/>
      <c r="AB120" s="463"/>
      <c r="AC120" s="463"/>
      <c r="AD120" s="463"/>
      <c r="AE120" s="463"/>
      <c r="AF120" s="463"/>
      <c r="AG120" s="463"/>
      <c r="AH120" s="463"/>
      <c r="AI120" s="463"/>
      <c r="AJ120" s="463"/>
      <c r="AK120" s="463"/>
      <c r="AL120" s="463"/>
      <c r="AM120" s="463"/>
      <c r="AN120" s="463"/>
      <c r="AO120" s="463"/>
    </row>
    <row r="121" spans="1:41" x14ac:dyDescent="0.25">
      <c r="A121" s="463"/>
      <c r="B121" s="463"/>
      <c r="C121" s="463"/>
      <c r="D121" s="463"/>
      <c r="E121" s="463"/>
      <c r="F121" s="463"/>
      <c r="G121" s="463"/>
      <c r="H121" s="463"/>
      <c r="I121" s="463"/>
      <c r="J121" s="463"/>
      <c r="K121" s="463"/>
      <c r="L121" s="463"/>
      <c r="M121" s="463"/>
      <c r="N121" s="463"/>
      <c r="O121" s="463"/>
      <c r="P121" s="463"/>
      <c r="Q121" s="463"/>
      <c r="R121" s="463"/>
      <c r="S121" s="463"/>
      <c r="T121" s="463"/>
      <c r="U121" s="463"/>
      <c r="V121" s="463"/>
      <c r="W121" s="463"/>
      <c r="X121" s="463"/>
      <c r="Y121" s="463"/>
      <c r="Z121" s="463"/>
      <c r="AA121" s="463"/>
      <c r="AB121" s="463"/>
      <c r="AC121" s="463"/>
      <c r="AD121" s="463"/>
      <c r="AE121" s="463"/>
      <c r="AF121" s="463"/>
      <c r="AG121" s="463"/>
      <c r="AH121" s="463"/>
      <c r="AI121" s="463"/>
      <c r="AJ121" s="463"/>
      <c r="AK121" s="463"/>
      <c r="AL121" s="463"/>
      <c r="AM121" s="463"/>
      <c r="AN121" s="463"/>
      <c r="AO121" s="463"/>
    </row>
    <row r="122" spans="1:41" x14ac:dyDescent="0.25">
      <c r="A122" s="463"/>
      <c r="B122" s="463"/>
      <c r="C122" s="463"/>
      <c r="D122" s="463"/>
      <c r="E122" s="463"/>
      <c r="F122" s="463"/>
      <c r="G122" s="463"/>
      <c r="H122" s="463"/>
      <c r="I122" s="463"/>
      <c r="J122" s="463"/>
      <c r="K122" s="463"/>
      <c r="L122" s="463"/>
      <c r="M122" s="463"/>
      <c r="N122" s="463"/>
      <c r="O122" s="463"/>
      <c r="P122" s="463"/>
      <c r="Q122" s="463"/>
      <c r="R122" s="463"/>
      <c r="S122" s="463"/>
      <c r="T122" s="463"/>
      <c r="U122" s="463"/>
      <c r="V122" s="463"/>
      <c r="W122" s="463"/>
      <c r="X122" s="463"/>
      <c r="Y122" s="463"/>
      <c r="Z122" s="463"/>
      <c r="AA122" s="463"/>
      <c r="AB122" s="463"/>
      <c r="AC122" s="463"/>
      <c r="AD122" s="463"/>
      <c r="AE122" s="463"/>
      <c r="AF122" s="463"/>
      <c r="AG122" s="463"/>
      <c r="AH122" s="463"/>
      <c r="AI122" s="463"/>
      <c r="AJ122" s="463"/>
      <c r="AK122" s="463"/>
      <c r="AL122" s="463"/>
      <c r="AM122" s="463"/>
      <c r="AN122" s="463"/>
      <c r="AO122" s="463"/>
    </row>
    <row r="123" spans="1:41" x14ac:dyDescent="0.25">
      <c r="A123" s="463"/>
      <c r="B123" s="463"/>
      <c r="C123" s="463"/>
      <c r="D123" s="463"/>
      <c r="E123" s="463"/>
      <c r="F123" s="463"/>
      <c r="G123" s="463"/>
      <c r="H123" s="463"/>
      <c r="I123" s="463"/>
      <c r="J123" s="463"/>
      <c r="K123" s="463"/>
      <c r="L123" s="463"/>
      <c r="M123" s="463"/>
      <c r="N123" s="463"/>
      <c r="O123" s="463"/>
      <c r="P123" s="463"/>
      <c r="Q123" s="463"/>
      <c r="R123" s="463"/>
      <c r="S123" s="463"/>
      <c r="T123" s="463"/>
      <c r="U123" s="463"/>
      <c r="V123" s="463"/>
      <c r="W123" s="463"/>
      <c r="X123" s="463"/>
      <c r="Y123" s="463"/>
      <c r="Z123" s="463"/>
      <c r="AA123" s="463"/>
      <c r="AB123" s="463"/>
      <c r="AC123" s="463"/>
      <c r="AD123" s="463"/>
      <c r="AE123" s="463"/>
      <c r="AF123" s="463"/>
      <c r="AG123" s="463"/>
      <c r="AH123" s="463"/>
      <c r="AI123" s="463"/>
      <c r="AJ123" s="463"/>
      <c r="AK123" s="463"/>
      <c r="AL123" s="463"/>
      <c r="AM123" s="463"/>
      <c r="AN123" s="463"/>
      <c r="AO123" s="463"/>
    </row>
    <row r="124" spans="1:41" x14ac:dyDescent="0.25">
      <c r="A124" s="463"/>
      <c r="B124" s="463"/>
      <c r="C124" s="463"/>
      <c r="D124" s="463"/>
      <c r="E124" s="463"/>
      <c r="F124" s="463"/>
      <c r="G124" s="463"/>
      <c r="H124" s="463"/>
      <c r="I124" s="463"/>
      <c r="J124" s="463"/>
      <c r="K124" s="463"/>
      <c r="L124" s="463"/>
      <c r="M124" s="463"/>
      <c r="N124" s="463"/>
      <c r="O124" s="463"/>
      <c r="P124" s="463"/>
      <c r="Q124" s="463"/>
      <c r="R124" s="463"/>
      <c r="S124" s="463"/>
      <c r="T124" s="463"/>
      <c r="U124" s="463"/>
      <c r="V124" s="463"/>
      <c r="W124" s="463"/>
      <c r="X124" s="463"/>
      <c r="Y124" s="463"/>
      <c r="Z124" s="463"/>
      <c r="AA124" s="463"/>
      <c r="AB124" s="463"/>
      <c r="AC124" s="463"/>
      <c r="AD124" s="463"/>
      <c r="AE124" s="463"/>
      <c r="AF124" s="463"/>
      <c r="AG124" s="463"/>
      <c r="AH124" s="463"/>
      <c r="AI124" s="463"/>
      <c r="AJ124" s="463"/>
      <c r="AK124" s="463"/>
      <c r="AL124" s="463"/>
      <c r="AM124" s="463"/>
      <c r="AN124" s="463"/>
      <c r="AO124" s="463"/>
    </row>
    <row r="125" spans="1:41" x14ac:dyDescent="0.25">
      <c r="A125" s="463"/>
      <c r="B125" s="463"/>
      <c r="C125" s="463"/>
      <c r="D125" s="463"/>
      <c r="E125" s="463"/>
      <c r="F125" s="463"/>
      <c r="G125" s="463"/>
      <c r="H125" s="463"/>
      <c r="I125" s="463"/>
      <c r="J125" s="463"/>
      <c r="K125" s="463"/>
      <c r="L125" s="463"/>
      <c r="M125" s="463"/>
      <c r="N125" s="463"/>
      <c r="O125" s="463"/>
      <c r="P125" s="463"/>
      <c r="Q125" s="463"/>
      <c r="R125" s="463"/>
      <c r="S125" s="463"/>
      <c r="T125" s="463"/>
      <c r="U125" s="463"/>
      <c r="V125" s="463"/>
      <c r="W125" s="463"/>
      <c r="X125" s="463"/>
      <c r="Y125" s="463"/>
      <c r="Z125" s="463"/>
      <c r="AA125" s="463"/>
      <c r="AB125" s="463"/>
      <c r="AC125" s="463"/>
      <c r="AD125" s="463"/>
      <c r="AE125" s="463"/>
      <c r="AF125" s="463"/>
      <c r="AG125" s="463"/>
      <c r="AH125" s="463"/>
      <c r="AI125" s="463"/>
      <c r="AJ125" s="463"/>
      <c r="AK125" s="463"/>
      <c r="AL125" s="463"/>
      <c r="AM125" s="463"/>
      <c r="AN125" s="463"/>
      <c r="AO125" s="463"/>
    </row>
    <row r="126" spans="1:41" x14ac:dyDescent="0.25">
      <c r="A126" s="463"/>
      <c r="B126" s="463"/>
      <c r="C126" s="463"/>
      <c r="D126" s="463"/>
      <c r="E126" s="463"/>
      <c r="F126" s="463"/>
      <c r="G126" s="463"/>
      <c r="H126" s="463"/>
      <c r="I126" s="463"/>
      <c r="J126" s="463"/>
      <c r="K126" s="463"/>
      <c r="L126" s="463"/>
      <c r="M126" s="463"/>
      <c r="N126" s="463"/>
      <c r="O126" s="463"/>
      <c r="P126" s="463"/>
      <c r="Q126" s="463"/>
      <c r="R126" s="463"/>
      <c r="S126" s="463"/>
      <c r="T126" s="463"/>
      <c r="U126" s="463"/>
      <c r="V126" s="463"/>
      <c r="W126" s="463"/>
      <c r="X126" s="463"/>
      <c r="Y126" s="463"/>
      <c r="Z126" s="463"/>
      <c r="AA126" s="463"/>
      <c r="AB126" s="463"/>
      <c r="AC126" s="463"/>
      <c r="AD126" s="463"/>
      <c r="AE126" s="463"/>
      <c r="AF126" s="463"/>
      <c r="AG126" s="463"/>
      <c r="AH126" s="463"/>
      <c r="AI126" s="463"/>
      <c r="AJ126" s="463"/>
      <c r="AK126" s="463"/>
      <c r="AL126" s="463"/>
      <c r="AM126" s="463"/>
      <c r="AN126" s="463"/>
      <c r="AO126" s="463"/>
    </row>
    <row r="127" spans="1:41" x14ac:dyDescent="0.25">
      <c r="A127" s="463"/>
      <c r="B127" s="463"/>
      <c r="C127" s="463"/>
      <c r="D127" s="463"/>
      <c r="E127" s="463"/>
      <c r="F127" s="463"/>
      <c r="G127" s="463"/>
      <c r="H127" s="463"/>
      <c r="I127" s="463"/>
      <c r="J127" s="463"/>
      <c r="K127" s="463"/>
      <c r="L127" s="463"/>
      <c r="M127" s="463"/>
      <c r="N127" s="463"/>
      <c r="O127" s="463"/>
      <c r="P127" s="463"/>
      <c r="Q127" s="463"/>
      <c r="R127" s="463"/>
      <c r="S127" s="463"/>
      <c r="T127" s="463"/>
      <c r="U127" s="463"/>
      <c r="V127" s="463"/>
      <c r="W127" s="463"/>
      <c r="X127" s="463"/>
      <c r="Y127" s="463"/>
      <c r="Z127" s="463"/>
      <c r="AA127" s="463"/>
      <c r="AB127" s="463"/>
      <c r="AC127" s="463"/>
      <c r="AD127" s="463"/>
      <c r="AE127" s="463"/>
      <c r="AF127" s="463"/>
      <c r="AG127" s="463"/>
      <c r="AH127" s="463"/>
      <c r="AI127" s="463"/>
      <c r="AJ127" s="463"/>
      <c r="AK127" s="463"/>
      <c r="AL127" s="463"/>
      <c r="AM127" s="463"/>
      <c r="AN127" s="463"/>
      <c r="AO127" s="463"/>
    </row>
    <row r="128" spans="1:41" x14ac:dyDescent="0.25">
      <c r="A128" s="463"/>
      <c r="B128" s="463"/>
      <c r="C128" s="463"/>
      <c r="D128" s="463"/>
      <c r="E128" s="463"/>
      <c r="F128" s="463"/>
      <c r="G128" s="463"/>
      <c r="H128" s="463"/>
      <c r="I128" s="463"/>
      <c r="J128" s="463"/>
      <c r="K128" s="463"/>
      <c r="L128" s="463"/>
      <c r="M128" s="463"/>
      <c r="N128" s="463"/>
      <c r="O128" s="463"/>
      <c r="P128" s="463"/>
      <c r="Q128" s="463"/>
      <c r="R128" s="463"/>
      <c r="S128" s="463"/>
      <c r="T128" s="463"/>
      <c r="U128" s="463"/>
      <c r="V128" s="463"/>
      <c r="W128" s="463"/>
      <c r="X128" s="463"/>
      <c r="Y128" s="463"/>
      <c r="Z128" s="463"/>
      <c r="AA128" s="463"/>
      <c r="AB128" s="463"/>
      <c r="AC128" s="463"/>
      <c r="AD128" s="463"/>
      <c r="AE128" s="463"/>
      <c r="AF128" s="463"/>
      <c r="AG128" s="463"/>
      <c r="AH128" s="463"/>
      <c r="AI128" s="463"/>
      <c r="AJ128" s="463"/>
      <c r="AK128" s="463"/>
      <c r="AL128" s="463"/>
      <c r="AM128" s="463"/>
      <c r="AN128" s="463"/>
      <c r="AO128" s="463"/>
    </row>
    <row r="129" spans="1:41" x14ac:dyDescent="0.25">
      <c r="A129" s="463"/>
      <c r="B129" s="463"/>
      <c r="C129" s="463"/>
      <c r="D129" s="463"/>
      <c r="E129" s="463"/>
      <c r="F129" s="463"/>
      <c r="G129" s="463"/>
      <c r="H129" s="463"/>
      <c r="I129" s="463"/>
      <c r="J129" s="463"/>
      <c r="K129" s="463"/>
      <c r="L129" s="463"/>
      <c r="M129" s="463"/>
      <c r="N129" s="463"/>
      <c r="O129" s="463"/>
      <c r="P129" s="463"/>
      <c r="Q129" s="463"/>
      <c r="R129" s="463"/>
      <c r="S129" s="463"/>
      <c r="T129" s="463"/>
      <c r="U129" s="463"/>
      <c r="V129" s="463"/>
      <c r="W129" s="463"/>
      <c r="X129" s="463"/>
      <c r="Y129" s="463"/>
      <c r="Z129" s="463"/>
      <c r="AA129" s="463"/>
      <c r="AB129" s="463"/>
      <c r="AC129" s="463"/>
      <c r="AD129" s="463"/>
      <c r="AE129" s="463"/>
      <c r="AF129" s="463"/>
      <c r="AG129" s="463"/>
      <c r="AH129" s="463"/>
      <c r="AI129" s="463"/>
      <c r="AJ129" s="463"/>
      <c r="AK129" s="463"/>
      <c r="AL129" s="463"/>
      <c r="AM129" s="463"/>
      <c r="AN129" s="463"/>
      <c r="AO129" s="463"/>
    </row>
    <row r="130" spans="1:41" x14ac:dyDescent="0.25">
      <c r="A130" s="463"/>
      <c r="B130" s="463"/>
      <c r="C130" s="463"/>
      <c r="D130" s="463"/>
      <c r="E130" s="463"/>
      <c r="F130" s="463"/>
      <c r="G130" s="463"/>
      <c r="H130" s="463"/>
      <c r="I130" s="463"/>
      <c r="J130" s="463"/>
      <c r="K130" s="463"/>
      <c r="L130" s="463"/>
      <c r="M130" s="463"/>
      <c r="N130" s="463"/>
      <c r="O130" s="463"/>
      <c r="P130" s="463"/>
      <c r="Q130" s="463"/>
      <c r="R130" s="463"/>
      <c r="S130" s="463"/>
      <c r="T130" s="463"/>
      <c r="U130" s="463"/>
      <c r="V130" s="463"/>
      <c r="W130" s="463"/>
      <c r="X130" s="463"/>
      <c r="Y130" s="463"/>
      <c r="Z130" s="463"/>
      <c r="AA130" s="463"/>
      <c r="AB130" s="463"/>
      <c r="AC130" s="463"/>
      <c r="AD130" s="463"/>
      <c r="AE130" s="463"/>
      <c r="AF130" s="463"/>
      <c r="AG130" s="463"/>
      <c r="AH130" s="463"/>
      <c r="AI130" s="463"/>
      <c r="AJ130" s="463"/>
      <c r="AK130" s="463"/>
      <c r="AL130" s="463"/>
      <c r="AM130" s="463"/>
      <c r="AN130" s="463"/>
      <c r="AO130" s="463"/>
    </row>
    <row r="131" spans="1:41" x14ac:dyDescent="0.25">
      <c r="A131" s="463"/>
      <c r="B131" s="463"/>
      <c r="C131" s="463"/>
      <c r="D131" s="463"/>
      <c r="E131" s="463"/>
      <c r="F131" s="463"/>
      <c r="G131" s="463"/>
      <c r="H131" s="463"/>
      <c r="I131" s="463"/>
      <c r="J131" s="463"/>
      <c r="K131" s="463"/>
      <c r="L131" s="463"/>
      <c r="M131" s="463"/>
      <c r="N131" s="463"/>
      <c r="O131" s="463"/>
      <c r="P131" s="463"/>
      <c r="Q131" s="463"/>
      <c r="R131" s="463"/>
      <c r="S131" s="463"/>
      <c r="T131" s="463"/>
      <c r="U131" s="463"/>
      <c r="V131" s="463"/>
      <c r="W131" s="463"/>
      <c r="X131" s="463"/>
      <c r="Y131" s="463"/>
      <c r="Z131" s="463"/>
      <c r="AA131" s="463"/>
      <c r="AB131" s="463"/>
      <c r="AC131" s="463"/>
      <c r="AD131" s="463"/>
      <c r="AE131" s="463"/>
      <c r="AF131" s="463"/>
      <c r="AG131" s="463"/>
      <c r="AH131" s="463"/>
      <c r="AI131" s="463"/>
      <c r="AJ131" s="463"/>
      <c r="AK131" s="463"/>
      <c r="AL131" s="463"/>
      <c r="AM131" s="463"/>
      <c r="AN131" s="463"/>
      <c r="AO131" s="463"/>
    </row>
    <row r="132" spans="1:41" x14ac:dyDescent="0.25">
      <c r="A132" s="463"/>
      <c r="B132" s="463"/>
      <c r="C132" s="463"/>
      <c r="D132" s="463"/>
      <c r="E132" s="463"/>
      <c r="F132" s="463"/>
      <c r="G132" s="463"/>
      <c r="H132" s="463"/>
      <c r="I132" s="463"/>
      <c r="J132" s="463"/>
      <c r="K132" s="463"/>
      <c r="L132" s="463"/>
      <c r="M132" s="463"/>
      <c r="N132" s="463"/>
      <c r="O132" s="463"/>
      <c r="P132" s="463"/>
      <c r="Q132" s="463"/>
      <c r="R132" s="463"/>
      <c r="S132" s="463"/>
      <c r="T132" s="463"/>
      <c r="U132" s="463"/>
      <c r="V132" s="463"/>
      <c r="W132" s="463"/>
      <c r="X132" s="463"/>
      <c r="Y132" s="463"/>
      <c r="Z132" s="463"/>
      <c r="AA132" s="463"/>
      <c r="AB132" s="463"/>
      <c r="AC132" s="463"/>
      <c r="AD132" s="463"/>
      <c r="AE132" s="463"/>
      <c r="AF132" s="463"/>
      <c r="AG132" s="463"/>
      <c r="AH132" s="463"/>
      <c r="AI132" s="463"/>
      <c r="AJ132" s="463"/>
      <c r="AK132" s="463"/>
      <c r="AL132" s="463"/>
      <c r="AM132" s="463"/>
      <c r="AN132" s="463"/>
      <c r="AO132" s="463"/>
    </row>
    <row r="133" spans="1:41" x14ac:dyDescent="0.25">
      <c r="A133" s="463"/>
      <c r="B133" s="463"/>
      <c r="C133" s="463"/>
      <c r="D133" s="463"/>
      <c r="E133" s="463"/>
      <c r="F133" s="463"/>
      <c r="G133" s="463"/>
      <c r="H133" s="463"/>
      <c r="I133" s="463"/>
      <c r="J133" s="463"/>
      <c r="K133" s="463"/>
      <c r="L133" s="463"/>
      <c r="M133" s="463"/>
      <c r="N133" s="463"/>
      <c r="O133" s="463"/>
      <c r="P133" s="463"/>
      <c r="Q133" s="463"/>
      <c r="R133" s="463"/>
      <c r="S133" s="463"/>
      <c r="T133" s="463"/>
      <c r="U133" s="463"/>
      <c r="V133" s="463"/>
      <c r="W133" s="463"/>
      <c r="X133" s="463"/>
      <c r="Y133" s="463"/>
      <c r="Z133" s="463"/>
      <c r="AA133" s="463"/>
      <c r="AB133" s="463"/>
      <c r="AC133" s="463"/>
      <c r="AD133" s="463"/>
      <c r="AE133" s="463"/>
      <c r="AF133" s="463"/>
      <c r="AG133" s="463"/>
      <c r="AH133" s="463"/>
      <c r="AI133" s="463"/>
      <c r="AJ133" s="463"/>
      <c r="AK133" s="463"/>
      <c r="AL133" s="463"/>
      <c r="AM133" s="463"/>
      <c r="AN133" s="463"/>
      <c r="AO133" s="463"/>
    </row>
    <row r="134" spans="1:41" x14ac:dyDescent="0.25">
      <c r="A134" s="463"/>
      <c r="B134" s="463"/>
      <c r="C134" s="463"/>
      <c r="D134" s="463"/>
      <c r="E134" s="463"/>
      <c r="F134" s="463"/>
      <c r="G134" s="463"/>
      <c r="H134" s="463"/>
      <c r="I134" s="463"/>
      <c r="J134" s="463"/>
      <c r="K134" s="463"/>
      <c r="L134" s="463"/>
      <c r="M134" s="463"/>
      <c r="N134" s="463"/>
      <c r="O134" s="463"/>
      <c r="P134" s="463"/>
      <c r="Q134" s="463"/>
      <c r="R134" s="463"/>
      <c r="S134" s="463"/>
      <c r="T134" s="463"/>
      <c r="U134" s="463"/>
      <c r="V134" s="463"/>
      <c r="W134" s="463"/>
      <c r="X134" s="463"/>
      <c r="Y134" s="463"/>
      <c r="Z134" s="463"/>
      <c r="AA134" s="463"/>
      <c r="AB134" s="463"/>
      <c r="AC134" s="463"/>
      <c r="AD134" s="463"/>
      <c r="AE134" s="463"/>
      <c r="AF134" s="463"/>
      <c r="AG134" s="463"/>
      <c r="AH134" s="463"/>
      <c r="AI134" s="463"/>
      <c r="AJ134" s="463"/>
      <c r="AK134" s="463"/>
      <c r="AL134" s="463"/>
      <c r="AM134" s="463"/>
      <c r="AN134" s="463"/>
      <c r="AO134" s="463"/>
    </row>
    <row r="135" spans="1:41" x14ac:dyDescent="0.25">
      <c r="A135" s="463"/>
      <c r="B135" s="463"/>
      <c r="C135" s="463"/>
      <c r="D135" s="463"/>
      <c r="E135" s="463"/>
      <c r="F135" s="463"/>
      <c r="G135" s="463"/>
      <c r="H135" s="463"/>
      <c r="I135" s="463"/>
      <c r="J135" s="463"/>
      <c r="K135" s="463"/>
      <c r="L135" s="463"/>
      <c r="M135" s="463"/>
      <c r="N135" s="463"/>
      <c r="O135" s="463"/>
      <c r="P135" s="463"/>
      <c r="Q135" s="463"/>
      <c r="R135" s="463"/>
      <c r="S135" s="463"/>
      <c r="T135" s="463"/>
      <c r="U135" s="463"/>
      <c r="V135" s="463"/>
      <c r="W135" s="463"/>
      <c r="X135" s="463"/>
      <c r="Y135" s="463"/>
      <c r="Z135" s="463"/>
      <c r="AA135" s="463"/>
      <c r="AB135" s="463"/>
      <c r="AC135" s="463"/>
      <c r="AD135" s="463"/>
      <c r="AE135" s="463"/>
      <c r="AF135" s="463"/>
      <c r="AG135" s="463"/>
      <c r="AH135" s="463"/>
      <c r="AI135" s="463"/>
      <c r="AJ135" s="463"/>
      <c r="AK135" s="463"/>
      <c r="AL135" s="463"/>
      <c r="AM135" s="463"/>
      <c r="AN135" s="463"/>
      <c r="AO135" s="463"/>
    </row>
    <row r="136" spans="1:41" x14ac:dyDescent="0.25">
      <c r="A136" s="463"/>
      <c r="B136" s="463"/>
      <c r="C136" s="463"/>
      <c r="D136" s="463"/>
      <c r="E136" s="463"/>
      <c r="F136" s="463"/>
      <c r="G136" s="463"/>
      <c r="H136" s="463"/>
      <c r="I136" s="463"/>
      <c r="J136" s="463"/>
      <c r="K136" s="463"/>
      <c r="L136" s="463"/>
      <c r="M136" s="463"/>
      <c r="N136" s="463"/>
      <c r="O136" s="463"/>
      <c r="P136" s="463"/>
      <c r="Q136" s="463"/>
      <c r="R136" s="463"/>
      <c r="S136" s="463"/>
      <c r="T136" s="463"/>
      <c r="U136" s="463"/>
      <c r="V136" s="463"/>
      <c r="W136" s="463"/>
      <c r="X136" s="463"/>
      <c r="Y136" s="463"/>
      <c r="Z136" s="463"/>
      <c r="AA136" s="463"/>
      <c r="AB136" s="463"/>
      <c r="AC136" s="463"/>
      <c r="AD136" s="463"/>
      <c r="AE136" s="463"/>
      <c r="AF136" s="463"/>
      <c r="AG136" s="463"/>
      <c r="AH136" s="463"/>
      <c r="AI136" s="463"/>
      <c r="AJ136" s="463"/>
      <c r="AK136" s="463"/>
      <c r="AL136" s="463"/>
      <c r="AM136" s="463"/>
      <c r="AN136" s="463"/>
      <c r="AO136" s="463"/>
    </row>
    <row r="137" spans="1:41" x14ac:dyDescent="0.25">
      <c r="A137" s="463"/>
      <c r="B137" s="463"/>
      <c r="C137" s="463"/>
      <c r="D137" s="463"/>
      <c r="E137" s="463"/>
      <c r="F137" s="463"/>
      <c r="G137" s="463"/>
      <c r="H137" s="463"/>
      <c r="I137" s="463"/>
      <c r="J137" s="463"/>
      <c r="K137" s="463"/>
      <c r="L137" s="463"/>
      <c r="M137" s="463"/>
      <c r="N137" s="463"/>
      <c r="O137" s="463"/>
      <c r="P137" s="463"/>
      <c r="Q137" s="463"/>
      <c r="R137" s="463"/>
      <c r="S137" s="463"/>
      <c r="T137" s="463"/>
      <c r="U137" s="463"/>
      <c r="V137" s="463"/>
      <c r="W137" s="463"/>
      <c r="X137" s="463"/>
      <c r="Y137" s="463"/>
      <c r="Z137" s="463"/>
      <c r="AA137" s="463"/>
      <c r="AB137" s="463"/>
      <c r="AC137" s="463"/>
      <c r="AD137" s="463"/>
      <c r="AE137" s="463"/>
      <c r="AF137" s="463"/>
      <c r="AG137" s="463"/>
      <c r="AH137" s="463"/>
      <c r="AI137" s="463"/>
      <c r="AJ137" s="463"/>
      <c r="AK137" s="463"/>
      <c r="AL137" s="463"/>
      <c r="AM137" s="463"/>
      <c r="AN137" s="463"/>
      <c r="AO137" s="463"/>
    </row>
    <row r="138" spans="1:41" x14ac:dyDescent="0.25">
      <c r="A138" s="463"/>
      <c r="B138" s="463"/>
      <c r="C138" s="463"/>
      <c r="D138" s="463"/>
      <c r="E138" s="463"/>
      <c r="F138" s="463"/>
      <c r="G138" s="463"/>
      <c r="H138" s="463"/>
      <c r="I138" s="463"/>
      <c r="J138" s="463"/>
      <c r="K138" s="463"/>
      <c r="L138" s="463"/>
      <c r="M138" s="463"/>
      <c r="N138" s="463"/>
      <c r="O138" s="463"/>
      <c r="P138" s="463"/>
      <c r="Q138" s="463"/>
      <c r="R138" s="463"/>
      <c r="S138" s="463"/>
      <c r="T138" s="463"/>
      <c r="U138" s="463"/>
      <c r="V138" s="463"/>
      <c r="W138" s="463"/>
      <c r="X138" s="463"/>
      <c r="Y138" s="463"/>
      <c r="Z138" s="463"/>
      <c r="AA138" s="463"/>
      <c r="AB138" s="463"/>
      <c r="AC138" s="463"/>
      <c r="AD138" s="463"/>
      <c r="AE138" s="463"/>
      <c r="AF138" s="463"/>
      <c r="AG138" s="463"/>
      <c r="AH138" s="463"/>
      <c r="AI138" s="463"/>
      <c r="AJ138" s="463"/>
      <c r="AK138" s="463"/>
      <c r="AL138" s="463"/>
      <c r="AM138" s="463"/>
      <c r="AN138" s="463"/>
      <c r="AO138" s="463"/>
    </row>
    <row r="139" spans="1:41" x14ac:dyDescent="0.25">
      <c r="A139" s="463"/>
      <c r="B139" s="463"/>
      <c r="C139" s="463"/>
      <c r="D139" s="463"/>
      <c r="E139" s="463"/>
      <c r="F139" s="463"/>
      <c r="G139" s="463"/>
      <c r="H139" s="463"/>
      <c r="I139" s="463"/>
      <c r="J139" s="463"/>
      <c r="K139" s="463"/>
      <c r="L139" s="463"/>
      <c r="M139" s="463"/>
      <c r="N139" s="463"/>
      <c r="O139" s="463"/>
      <c r="P139" s="463"/>
      <c r="Q139" s="463"/>
      <c r="R139" s="463"/>
      <c r="S139" s="463"/>
      <c r="T139" s="463"/>
      <c r="U139" s="463"/>
      <c r="V139" s="463"/>
      <c r="W139" s="463"/>
      <c r="X139" s="463"/>
      <c r="Y139" s="463"/>
      <c r="Z139" s="463"/>
      <c r="AA139" s="463"/>
      <c r="AB139" s="463"/>
      <c r="AC139" s="463"/>
      <c r="AD139" s="463"/>
      <c r="AE139" s="463"/>
      <c r="AF139" s="463"/>
      <c r="AG139" s="463"/>
      <c r="AH139" s="463"/>
      <c r="AI139" s="463"/>
      <c r="AJ139" s="463"/>
      <c r="AK139" s="463"/>
      <c r="AL139" s="463"/>
      <c r="AM139" s="463"/>
      <c r="AN139" s="463"/>
      <c r="AO139" s="463"/>
    </row>
    <row r="140" spans="1:41" x14ac:dyDescent="0.25">
      <c r="A140" s="463"/>
      <c r="B140" s="463"/>
      <c r="C140" s="463"/>
      <c r="D140" s="463"/>
      <c r="E140" s="463"/>
      <c r="F140" s="463"/>
      <c r="G140" s="463"/>
      <c r="H140" s="463"/>
      <c r="I140" s="463"/>
      <c r="J140" s="463"/>
      <c r="K140" s="463"/>
      <c r="L140" s="463"/>
      <c r="M140" s="463"/>
      <c r="N140" s="463"/>
      <c r="O140" s="463"/>
      <c r="P140" s="463"/>
      <c r="Q140" s="463"/>
      <c r="R140" s="463"/>
      <c r="S140" s="463"/>
      <c r="T140" s="463"/>
      <c r="U140" s="463"/>
      <c r="V140" s="463"/>
      <c r="W140" s="463"/>
      <c r="X140" s="463"/>
      <c r="Y140" s="463"/>
      <c r="Z140" s="463"/>
      <c r="AA140" s="463"/>
      <c r="AB140" s="463"/>
      <c r="AC140" s="463"/>
      <c r="AD140" s="463"/>
      <c r="AE140" s="463"/>
      <c r="AF140" s="463"/>
      <c r="AG140" s="463"/>
      <c r="AH140" s="463"/>
      <c r="AI140" s="463"/>
      <c r="AJ140" s="463"/>
      <c r="AK140" s="463"/>
      <c r="AL140" s="463"/>
      <c r="AM140" s="463"/>
      <c r="AN140" s="463"/>
      <c r="AO140" s="463"/>
    </row>
    <row r="141" spans="1:41" x14ac:dyDescent="0.25">
      <c r="A141" s="463"/>
      <c r="B141" s="463"/>
      <c r="C141" s="463"/>
      <c r="D141" s="463"/>
      <c r="E141" s="463"/>
      <c r="F141" s="463"/>
      <c r="G141" s="463"/>
      <c r="H141" s="463"/>
      <c r="I141" s="463"/>
      <c r="J141" s="463"/>
      <c r="K141" s="463"/>
      <c r="L141" s="463"/>
      <c r="M141" s="463"/>
      <c r="N141" s="463"/>
      <c r="O141" s="463"/>
      <c r="P141" s="463"/>
      <c r="Q141" s="463"/>
      <c r="R141" s="463"/>
      <c r="S141" s="463"/>
      <c r="T141" s="463"/>
      <c r="U141" s="463"/>
      <c r="V141" s="463"/>
      <c r="W141" s="463"/>
      <c r="X141" s="463"/>
      <c r="Y141" s="463"/>
      <c r="Z141" s="463"/>
      <c r="AA141" s="463"/>
      <c r="AB141" s="463"/>
      <c r="AC141" s="463"/>
      <c r="AD141" s="463"/>
      <c r="AE141" s="463"/>
      <c r="AF141" s="463"/>
      <c r="AG141" s="463"/>
      <c r="AH141" s="463"/>
      <c r="AI141" s="463"/>
      <c r="AJ141" s="463"/>
      <c r="AK141" s="463"/>
      <c r="AL141" s="463"/>
      <c r="AM141" s="463"/>
      <c r="AN141" s="463"/>
      <c r="AO141" s="463"/>
    </row>
    <row r="142" spans="1:41" x14ac:dyDescent="0.25">
      <c r="A142" s="463"/>
      <c r="B142" s="463"/>
      <c r="C142" s="463"/>
      <c r="D142" s="463"/>
      <c r="E142" s="463"/>
      <c r="F142" s="463"/>
      <c r="G142" s="463"/>
      <c r="H142" s="463"/>
      <c r="I142" s="463"/>
      <c r="J142" s="463"/>
      <c r="K142" s="463"/>
      <c r="L142" s="463"/>
      <c r="M142" s="463"/>
      <c r="N142" s="463"/>
      <c r="O142" s="463"/>
      <c r="P142" s="463"/>
      <c r="Q142" s="463"/>
      <c r="R142" s="463"/>
      <c r="S142" s="463"/>
      <c r="T142" s="463"/>
      <c r="U142" s="463"/>
      <c r="V142" s="463"/>
      <c r="W142" s="463"/>
      <c r="X142" s="463"/>
      <c r="Y142" s="463"/>
      <c r="Z142" s="463"/>
      <c r="AA142" s="463"/>
      <c r="AB142" s="463"/>
      <c r="AC142" s="463"/>
      <c r="AD142" s="463"/>
      <c r="AE142" s="463"/>
      <c r="AF142" s="463"/>
      <c r="AG142" s="463"/>
      <c r="AH142" s="463"/>
      <c r="AI142" s="463"/>
      <c r="AJ142" s="463"/>
      <c r="AK142" s="463"/>
      <c r="AL142" s="463"/>
      <c r="AM142" s="463"/>
      <c r="AN142" s="463"/>
      <c r="AO142" s="463"/>
    </row>
    <row r="143" spans="1:41" x14ac:dyDescent="0.25">
      <c r="A143" s="463"/>
      <c r="B143" s="463"/>
      <c r="C143" s="463"/>
      <c r="D143" s="463"/>
      <c r="E143" s="463"/>
      <c r="F143" s="463"/>
      <c r="G143" s="463"/>
      <c r="H143" s="463"/>
      <c r="I143" s="463"/>
      <c r="J143" s="463"/>
      <c r="K143" s="463"/>
      <c r="L143" s="463"/>
      <c r="M143" s="463"/>
      <c r="N143" s="463"/>
      <c r="O143" s="463"/>
      <c r="P143" s="463"/>
      <c r="Q143" s="463"/>
      <c r="R143" s="463"/>
      <c r="S143" s="463"/>
      <c r="T143" s="463"/>
      <c r="U143" s="463"/>
      <c r="V143" s="463"/>
      <c r="W143" s="463"/>
      <c r="X143" s="463"/>
      <c r="Y143" s="463"/>
      <c r="Z143" s="463"/>
      <c r="AA143" s="463"/>
      <c r="AB143" s="463"/>
      <c r="AC143" s="463"/>
      <c r="AD143" s="463"/>
      <c r="AE143" s="463"/>
      <c r="AF143" s="463"/>
      <c r="AG143" s="463"/>
      <c r="AH143" s="463"/>
      <c r="AI143" s="463"/>
      <c r="AJ143" s="463"/>
      <c r="AK143" s="463"/>
      <c r="AL143" s="463"/>
      <c r="AM143" s="463"/>
      <c r="AN143" s="463"/>
      <c r="AO143" s="463"/>
    </row>
    <row r="144" spans="1:41" x14ac:dyDescent="0.25">
      <c r="A144" s="463"/>
      <c r="B144" s="463"/>
      <c r="C144" s="463"/>
      <c r="D144" s="463"/>
      <c r="E144" s="463"/>
      <c r="F144" s="463"/>
      <c r="G144" s="463"/>
      <c r="H144" s="463"/>
      <c r="I144" s="463"/>
      <c r="J144" s="463"/>
      <c r="K144" s="463"/>
      <c r="L144" s="463"/>
      <c r="M144" s="463"/>
      <c r="N144" s="463"/>
      <c r="O144" s="463"/>
      <c r="P144" s="463"/>
      <c r="Q144" s="463"/>
      <c r="R144" s="463"/>
      <c r="S144" s="463"/>
      <c r="T144" s="463"/>
      <c r="U144" s="463"/>
      <c r="V144" s="463"/>
      <c r="W144" s="463"/>
      <c r="X144" s="463"/>
      <c r="Y144" s="463"/>
      <c r="Z144" s="463"/>
      <c r="AA144" s="463"/>
      <c r="AB144" s="463"/>
      <c r="AC144" s="463"/>
      <c r="AD144" s="463"/>
      <c r="AE144" s="463"/>
      <c r="AF144" s="463"/>
      <c r="AG144" s="463"/>
      <c r="AH144" s="463"/>
      <c r="AI144" s="463"/>
      <c r="AJ144" s="463"/>
      <c r="AK144" s="463"/>
      <c r="AL144" s="463"/>
      <c r="AM144" s="463"/>
      <c r="AN144" s="463"/>
      <c r="AO144" s="463"/>
    </row>
    <row r="145" spans="1:41" x14ac:dyDescent="0.25">
      <c r="A145" s="463"/>
      <c r="B145" s="463"/>
      <c r="C145" s="463"/>
      <c r="D145" s="463"/>
      <c r="E145" s="463"/>
      <c r="F145" s="463"/>
      <c r="G145" s="463"/>
      <c r="H145" s="463"/>
      <c r="I145" s="463"/>
      <c r="J145" s="463"/>
      <c r="K145" s="463"/>
      <c r="L145" s="463"/>
      <c r="M145" s="463"/>
      <c r="N145" s="463"/>
      <c r="O145" s="463"/>
      <c r="P145" s="463"/>
      <c r="Q145" s="463"/>
      <c r="R145" s="463"/>
      <c r="S145" s="463"/>
      <c r="T145" s="463"/>
      <c r="U145" s="463"/>
      <c r="V145" s="463"/>
      <c r="W145" s="463"/>
      <c r="X145" s="463"/>
      <c r="Y145" s="463"/>
      <c r="Z145" s="463"/>
      <c r="AA145" s="463"/>
      <c r="AB145" s="463"/>
      <c r="AC145" s="463"/>
      <c r="AD145" s="463"/>
      <c r="AE145" s="463"/>
      <c r="AF145" s="463"/>
      <c r="AG145" s="463"/>
      <c r="AH145" s="463"/>
      <c r="AI145" s="463"/>
      <c r="AJ145" s="463"/>
      <c r="AK145" s="463"/>
      <c r="AL145" s="463"/>
      <c r="AM145" s="463"/>
      <c r="AN145" s="463"/>
      <c r="AO145" s="463"/>
    </row>
    <row r="146" spans="1:41" x14ac:dyDescent="0.25">
      <c r="A146" s="463"/>
      <c r="B146" s="463"/>
      <c r="C146" s="463"/>
      <c r="D146" s="463"/>
      <c r="E146" s="463"/>
      <c r="F146" s="463"/>
      <c r="G146" s="463"/>
      <c r="H146" s="463"/>
      <c r="I146" s="463"/>
      <c r="J146" s="463"/>
      <c r="K146" s="463"/>
      <c r="L146" s="463"/>
      <c r="M146" s="463"/>
      <c r="N146" s="463"/>
      <c r="O146" s="463"/>
      <c r="P146" s="463"/>
      <c r="Q146" s="463"/>
      <c r="R146" s="463"/>
      <c r="S146" s="463"/>
      <c r="T146" s="463"/>
      <c r="U146" s="463"/>
      <c r="V146" s="463"/>
      <c r="W146" s="463"/>
      <c r="X146" s="463"/>
      <c r="Y146" s="463"/>
      <c r="Z146" s="463"/>
      <c r="AA146" s="463"/>
      <c r="AB146" s="463"/>
      <c r="AC146" s="463"/>
      <c r="AD146" s="463"/>
      <c r="AE146" s="463"/>
      <c r="AF146" s="463"/>
      <c r="AG146" s="463"/>
      <c r="AH146" s="463"/>
      <c r="AI146" s="463"/>
      <c r="AJ146" s="463"/>
      <c r="AK146" s="463"/>
      <c r="AL146" s="463"/>
      <c r="AM146" s="463"/>
      <c r="AN146" s="463"/>
      <c r="AO146" s="463"/>
    </row>
    <row r="147" spans="1:41" x14ac:dyDescent="0.25">
      <c r="A147" s="463"/>
      <c r="B147" s="463"/>
      <c r="C147" s="463"/>
      <c r="D147" s="463"/>
      <c r="E147" s="463"/>
      <c r="F147" s="463"/>
      <c r="G147" s="463"/>
      <c r="H147" s="463"/>
      <c r="I147" s="463"/>
      <c r="J147" s="463"/>
      <c r="K147" s="463"/>
      <c r="L147" s="463"/>
      <c r="M147" s="463"/>
      <c r="N147" s="463"/>
      <c r="O147" s="463"/>
      <c r="P147" s="463"/>
      <c r="Q147" s="463"/>
      <c r="R147" s="463"/>
      <c r="S147" s="463"/>
      <c r="T147" s="463"/>
      <c r="U147" s="463"/>
      <c r="V147" s="463"/>
      <c r="W147" s="463"/>
      <c r="X147" s="463"/>
      <c r="Y147" s="463"/>
      <c r="Z147" s="463"/>
      <c r="AA147" s="463"/>
      <c r="AB147" s="463"/>
      <c r="AC147" s="463"/>
      <c r="AD147" s="463"/>
      <c r="AE147" s="463"/>
      <c r="AF147" s="463"/>
      <c r="AG147" s="463"/>
      <c r="AH147" s="463"/>
      <c r="AI147" s="463"/>
      <c r="AJ147" s="463"/>
      <c r="AK147" s="463"/>
      <c r="AL147" s="463"/>
      <c r="AM147" s="463"/>
      <c r="AN147" s="463"/>
      <c r="AO147" s="463"/>
    </row>
    <row r="148" spans="1:41" x14ac:dyDescent="0.25">
      <c r="A148" s="463"/>
      <c r="B148" s="463"/>
      <c r="C148" s="463"/>
      <c r="D148" s="463"/>
      <c r="E148" s="463"/>
      <c r="F148" s="463"/>
      <c r="G148" s="463"/>
      <c r="H148" s="463"/>
      <c r="I148" s="463"/>
      <c r="J148" s="463"/>
      <c r="K148" s="463"/>
      <c r="L148" s="463"/>
      <c r="M148" s="463"/>
      <c r="N148" s="463"/>
      <c r="O148" s="463"/>
      <c r="P148" s="463"/>
      <c r="Q148" s="463"/>
      <c r="R148" s="463"/>
      <c r="S148" s="463"/>
      <c r="T148" s="463"/>
      <c r="U148" s="463"/>
      <c r="V148" s="463"/>
      <c r="W148" s="463"/>
      <c r="X148" s="463"/>
      <c r="Y148" s="463"/>
      <c r="Z148" s="463"/>
      <c r="AA148" s="463"/>
      <c r="AB148" s="463"/>
      <c r="AC148" s="463"/>
      <c r="AD148" s="463"/>
      <c r="AE148" s="463"/>
      <c r="AF148" s="463"/>
      <c r="AG148" s="463"/>
      <c r="AH148" s="463"/>
      <c r="AI148" s="463"/>
      <c r="AJ148" s="463"/>
      <c r="AK148" s="463"/>
      <c r="AL148" s="463"/>
      <c r="AM148" s="463"/>
      <c r="AN148" s="463"/>
      <c r="AO148" s="463"/>
    </row>
    <row r="149" spans="1:41" ht="13.5" customHeight="1" x14ac:dyDescent="0.25">
      <c r="A149" s="463"/>
      <c r="B149" s="463"/>
      <c r="C149" s="463"/>
      <c r="D149" s="463"/>
      <c r="E149" s="463"/>
      <c r="F149" s="463"/>
      <c r="G149" s="463"/>
      <c r="H149" s="463"/>
      <c r="I149" s="463"/>
      <c r="J149" s="463"/>
      <c r="K149" s="463"/>
      <c r="L149" s="463"/>
      <c r="M149" s="463"/>
      <c r="N149" s="463"/>
      <c r="O149" s="463"/>
      <c r="P149" s="463"/>
      <c r="Q149" s="463"/>
      <c r="R149" s="463"/>
      <c r="S149" s="463"/>
      <c r="T149" s="463"/>
      <c r="U149" s="463"/>
      <c r="V149" s="463"/>
      <c r="W149" s="463"/>
      <c r="X149" s="463"/>
      <c r="Y149" s="463"/>
      <c r="Z149" s="463"/>
      <c r="AA149" s="463"/>
      <c r="AB149" s="463"/>
      <c r="AC149" s="463"/>
      <c r="AD149" s="463"/>
      <c r="AE149" s="463"/>
      <c r="AF149" s="463"/>
      <c r="AG149" s="463"/>
      <c r="AH149" s="463"/>
      <c r="AI149" s="463"/>
      <c r="AJ149" s="463"/>
      <c r="AK149" s="463"/>
      <c r="AL149" s="463"/>
      <c r="AM149" s="463"/>
      <c r="AN149" s="463"/>
      <c r="AO149" s="463"/>
    </row>
    <row r="150" spans="1:41" ht="12.75" customHeight="1" x14ac:dyDescent="0.25">
      <c r="A150" s="463"/>
      <c r="B150" s="463"/>
      <c r="C150" s="463"/>
      <c r="D150" s="463"/>
      <c r="E150" s="463"/>
      <c r="F150" s="463"/>
      <c r="G150" s="463"/>
      <c r="H150" s="463"/>
      <c r="I150" s="463"/>
      <c r="J150" s="463"/>
      <c r="K150" s="463"/>
      <c r="L150" s="463"/>
      <c r="M150" s="463"/>
      <c r="N150" s="463"/>
      <c r="O150" s="463"/>
      <c r="P150" s="463"/>
      <c r="Q150" s="463"/>
      <c r="R150" s="463"/>
      <c r="S150" s="463"/>
      <c r="T150" s="463"/>
      <c r="U150" s="463"/>
      <c r="V150" s="463"/>
      <c r="W150" s="463"/>
      <c r="X150" s="463"/>
      <c r="Y150" s="463"/>
      <c r="Z150" s="463"/>
      <c r="AA150" s="463"/>
      <c r="AB150" s="463"/>
      <c r="AC150" s="463"/>
      <c r="AD150" s="463"/>
      <c r="AE150" s="463"/>
      <c r="AF150" s="463"/>
      <c r="AG150" s="463"/>
      <c r="AH150" s="463"/>
      <c r="AI150" s="463"/>
      <c r="AJ150" s="463"/>
      <c r="AK150" s="463"/>
      <c r="AL150" s="463"/>
      <c r="AM150" s="463"/>
      <c r="AN150" s="463"/>
      <c r="AO150" s="463"/>
    </row>
    <row r="151" spans="1:41" x14ac:dyDescent="0.25">
      <c r="A151" s="463"/>
      <c r="B151" s="463"/>
      <c r="C151" s="463"/>
      <c r="D151" s="463"/>
      <c r="E151" s="463"/>
      <c r="F151" s="463"/>
      <c r="G151" s="463"/>
      <c r="H151" s="463"/>
      <c r="I151" s="463"/>
      <c r="J151" s="463"/>
      <c r="K151" s="463"/>
      <c r="L151" s="463"/>
      <c r="M151" s="463"/>
      <c r="N151" s="463"/>
      <c r="O151" s="463"/>
      <c r="P151" s="463"/>
      <c r="Q151" s="463"/>
      <c r="R151" s="463"/>
      <c r="S151" s="463"/>
      <c r="T151" s="463"/>
      <c r="U151" s="463"/>
      <c r="V151" s="463"/>
      <c r="W151" s="463"/>
      <c r="X151" s="463"/>
      <c r="Y151" s="463"/>
      <c r="Z151" s="463"/>
      <c r="AA151" s="463"/>
      <c r="AB151" s="463"/>
      <c r="AC151" s="463"/>
      <c r="AD151" s="463"/>
      <c r="AE151" s="463"/>
      <c r="AF151" s="463"/>
      <c r="AG151" s="463"/>
      <c r="AH151" s="463"/>
      <c r="AI151" s="463"/>
      <c r="AJ151" s="463"/>
      <c r="AK151" s="463"/>
      <c r="AL151" s="463"/>
      <c r="AM151" s="463"/>
      <c r="AN151" s="463"/>
      <c r="AO151" s="463"/>
    </row>
    <row r="152" spans="1:41" ht="12.75" customHeight="1" x14ac:dyDescent="0.25">
      <c r="A152" s="463"/>
      <c r="B152" s="463"/>
      <c r="C152" s="463"/>
      <c r="D152" s="463"/>
      <c r="E152" s="463"/>
      <c r="F152" s="463"/>
      <c r="G152" s="463"/>
      <c r="H152" s="463"/>
      <c r="I152" s="463"/>
      <c r="J152" s="463"/>
      <c r="K152" s="463"/>
      <c r="L152" s="463"/>
      <c r="M152" s="463"/>
      <c r="N152" s="463"/>
      <c r="O152" s="463"/>
      <c r="P152" s="463"/>
      <c r="Q152" s="463"/>
      <c r="R152" s="463"/>
      <c r="S152" s="463"/>
      <c r="T152" s="463"/>
      <c r="U152" s="463"/>
      <c r="V152" s="463"/>
      <c r="W152" s="463"/>
      <c r="X152" s="463"/>
      <c r="Y152" s="463"/>
      <c r="Z152" s="463"/>
      <c r="AA152" s="463"/>
      <c r="AB152" s="463"/>
      <c r="AC152" s="463"/>
      <c r="AD152" s="463"/>
      <c r="AE152" s="463"/>
      <c r="AF152" s="463"/>
      <c r="AG152" s="463"/>
      <c r="AH152" s="463"/>
      <c r="AI152" s="463"/>
      <c r="AJ152" s="463"/>
      <c r="AK152" s="463"/>
      <c r="AL152" s="463"/>
      <c r="AM152" s="463"/>
      <c r="AN152" s="463"/>
      <c r="AO152" s="463"/>
    </row>
    <row r="153" spans="1:41" x14ac:dyDescent="0.25">
      <c r="A153" s="463"/>
      <c r="B153" s="463"/>
      <c r="C153" s="463"/>
      <c r="D153" s="463"/>
      <c r="E153" s="463"/>
      <c r="F153" s="463"/>
      <c r="G153" s="463"/>
      <c r="H153" s="463"/>
      <c r="I153" s="463"/>
      <c r="J153" s="463"/>
      <c r="K153" s="463"/>
      <c r="L153" s="463"/>
      <c r="M153" s="463"/>
      <c r="N153" s="463"/>
      <c r="O153" s="463"/>
      <c r="P153" s="463"/>
      <c r="Q153" s="463"/>
      <c r="R153" s="463"/>
      <c r="S153" s="463"/>
      <c r="T153" s="463"/>
      <c r="U153" s="463"/>
      <c r="V153" s="463"/>
      <c r="W153" s="463"/>
      <c r="X153" s="463"/>
      <c r="Y153" s="463"/>
      <c r="Z153" s="463"/>
      <c r="AA153" s="463"/>
      <c r="AB153" s="463"/>
      <c r="AC153" s="463"/>
      <c r="AD153" s="463"/>
      <c r="AE153" s="463"/>
      <c r="AF153" s="463"/>
      <c r="AG153" s="463"/>
      <c r="AH153" s="463"/>
      <c r="AI153" s="463"/>
      <c r="AJ153" s="463"/>
      <c r="AK153" s="463"/>
      <c r="AL153" s="463"/>
      <c r="AM153" s="463"/>
      <c r="AN153" s="463"/>
      <c r="AO153" s="463"/>
    </row>
    <row r="154" spans="1:41" x14ac:dyDescent="0.25">
      <c r="A154" s="463"/>
      <c r="B154" s="463"/>
      <c r="C154" s="463"/>
      <c r="D154" s="463"/>
      <c r="E154" s="463"/>
      <c r="F154" s="463"/>
      <c r="G154" s="463"/>
      <c r="H154" s="463"/>
      <c r="I154" s="463"/>
      <c r="J154" s="463"/>
      <c r="K154" s="463"/>
      <c r="L154" s="463"/>
      <c r="M154" s="463"/>
      <c r="N154" s="463"/>
      <c r="O154" s="463"/>
      <c r="P154" s="463"/>
      <c r="Q154" s="463"/>
      <c r="R154" s="463"/>
      <c r="S154" s="463"/>
      <c r="T154" s="463"/>
      <c r="U154" s="463"/>
      <c r="V154" s="463"/>
      <c r="W154" s="463"/>
      <c r="X154" s="463"/>
      <c r="Y154" s="463"/>
      <c r="Z154" s="463"/>
      <c r="AA154" s="463"/>
      <c r="AB154" s="463"/>
      <c r="AC154" s="463"/>
      <c r="AD154" s="463"/>
      <c r="AE154" s="463"/>
      <c r="AF154" s="463"/>
      <c r="AG154" s="463"/>
      <c r="AH154" s="463"/>
      <c r="AI154" s="463"/>
      <c r="AJ154" s="463"/>
      <c r="AK154" s="463"/>
      <c r="AL154" s="463"/>
      <c r="AM154" s="463"/>
      <c r="AN154" s="463"/>
      <c r="AO154" s="463"/>
    </row>
    <row r="155" spans="1:41" x14ac:dyDescent="0.25">
      <c r="A155" s="463"/>
      <c r="B155" s="463"/>
      <c r="C155" s="463"/>
      <c r="D155" s="463"/>
      <c r="E155" s="463"/>
      <c r="F155" s="463"/>
      <c r="G155" s="463"/>
      <c r="H155" s="463"/>
      <c r="I155" s="463"/>
      <c r="J155" s="463"/>
      <c r="K155" s="463"/>
      <c r="L155" s="463"/>
      <c r="M155" s="463"/>
      <c r="N155" s="463"/>
      <c r="O155" s="463"/>
      <c r="P155" s="463"/>
      <c r="Q155" s="463"/>
      <c r="R155" s="463"/>
      <c r="S155" s="463"/>
      <c r="T155" s="463"/>
      <c r="U155" s="463"/>
      <c r="V155" s="463"/>
      <c r="W155" s="463"/>
      <c r="X155" s="463"/>
      <c r="Y155" s="463"/>
      <c r="Z155" s="463"/>
      <c r="AA155" s="463"/>
      <c r="AB155" s="463"/>
      <c r="AC155" s="463"/>
      <c r="AD155" s="463"/>
      <c r="AE155" s="463"/>
      <c r="AF155" s="463"/>
      <c r="AG155" s="463"/>
      <c r="AH155" s="463"/>
      <c r="AI155" s="463"/>
      <c r="AJ155" s="463"/>
      <c r="AK155" s="463"/>
      <c r="AL155" s="463"/>
      <c r="AM155" s="463"/>
      <c r="AN155" s="463"/>
      <c r="AO155" s="463"/>
    </row>
    <row r="156" spans="1:41" x14ac:dyDescent="0.25">
      <c r="A156" s="463"/>
      <c r="B156" s="463"/>
      <c r="C156" s="463"/>
      <c r="D156" s="463"/>
      <c r="E156" s="463"/>
      <c r="F156" s="463"/>
      <c r="G156" s="463"/>
      <c r="H156" s="463"/>
      <c r="I156" s="463"/>
      <c r="J156" s="463"/>
      <c r="K156" s="463"/>
      <c r="L156" s="463"/>
      <c r="M156" s="463"/>
      <c r="N156" s="463"/>
      <c r="O156" s="463"/>
      <c r="P156" s="463"/>
      <c r="Q156" s="463"/>
      <c r="R156" s="463"/>
      <c r="S156" s="463"/>
      <c r="T156" s="463"/>
      <c r="U156" s="463"/>
      <c r="V156" s="463"/>
      <c r="W156" s="463"/>
      <c r="X156" s="463"/>
      <c r="Y156" s="463"/>
      <c r="Z156" s="463"/>
      <c r="AA156" s="463"/>
      <c r="AB156" s="463"/>
      <c r="AC156" s="463"/>
      <c r="AD156" s="463"/>
      <c r="AE156" s="463"/>
      <c r="AF156" s="463"/>
      <c r="AG156" s="463"/>
      <c r="AH156" s="463"/>
      <c r="AI156" s="463"/>
      <c r="AJ156" s="463"/>
      <c r="AK156" s="463"/>
      <c r="AL156" s="463"/>
      <c r="AM156" s="463"/>
      <c r="AN156" s="463"/>
      <c r="AO156" s="463"/>
    </row>
    <row r="157" spans="1:41" x14ac:dyDescent="0.25">
      <c r="A157" s="463"/>
      <c r="B157" s="463"/>
      <c r="C157" s="463"/>
      <c r="D157" s="463"/>
      <c r="E157" s="463"/>
      <c r="F157" s="463"/>
      <c r="G157" s="463"/>
      <c r="H157" s="463"/>
      <c r="I157" s="463"/>
      <c r="J157" s="463"/>
      <c r="K157" s="463"/>
      <c r="L157" s="463"/>
      <c r="M157" s="463"/>
      <c r="N157" s="463"/>
      <c r="O157" s="463"/>
      <c r="P157" s="463"/>
      <c r="Q157" s="463"/>
      <c r="R157" s="463"/>
      <c r="S157" s="463"/>
      <c r="T157" s="463"/>
      <c r="U157" s="463"/>
      <c r="V157" s="463"/>
      <c r="W157" s="463"/>
      <c r="X157" s="463"/>
      <c r="Y157" s="463"/>
      <c r="Z157" s="463"/>
      <c r="AA157" s="463"/>
      <c r="AB157" s="463"/>
      <c r="AC157" s="463"/>
      <c r="AD157" s="463"/>
      <c r="AE157" s="463"/>
      <c r="AF157" s="463"/>
      <c r="AG157" s="463"/>
      <c r="AH157" s="463"/>
      <c r="AI157" s="463"/>
      <c r="AJ157" s="463"/>
      <c r="AK157" s="463"/>
      <c r="AL157" s="463"/>
      <c r="AM157" s="463"/>
      <c r="AN157" s="463"/>
      <c r="AO157" s="463"/>
    </row>
    <row r="158" spans="1:41" x14ac:dyDescent="0.25">
      <c r="A158" s="463"/>
      <c r="B158" s="463"/>
      <c r="C158" s="463"/>
      <c r="D158" s="463"/>
      <c r="E158" s="463"/>
      <c r="F158" s="463"/>
      <c r="G158" s="463"/>
      <c r="H158" s="463"/>
      <c r="I158" s="463"/>
      <c r="J158" s="463"/>
      <c r="K158" s="463"/>
      <c r="L158" s="463"/>
      <c r="M158" s="463"/>
      <c r="N158" s="463"/>
      <c r="O158" s="463"/>
      <c r="P158" s="463"/>
      <c r="Q158" s="463"/>
      <c r="R158" s="463"/>
      <c r="S158" s="463"/>
      <c r="T158" s="463"/>
      <c r="U158" s="463"/>
      <c r="V158" s="463"/>
      <c r="W158" s="463"/>
      <c r="X158" s="463"/>
      <c r="Y158" s="463"/>
      <c r="Z158" s="463"/>
      <c r="AA158" s="463"/>
      <c r="AB158" s="463"/>
      <c r="AC158" s="463"/>
      <c r="AD158" s="463"/>
      <c r="AE158" s="463"/>
      <c r="AF158" s="463"/>
      <c r="AG158" s="463"/>
      <c r="AH158" s="463"/>
      <c r="AI158" s="463"/>
      <c r="AJ158" s="463"/>
      <c r="AK158" s="463"/>
      <c r="AL158" s="463"/>
      <c r="AM158" s="463"/>
      <c r="AN158" s="463"/>
      <c r="AO158" s="463"/>
    </row>
    <row r="159" spans="1:41" x14ac:dyDescent="0.25">
      <c r="A159" s="463"/>
      <c r="B159" s="463"/>
      <c r="C159" s="463"/>
      <c r="D159" s="463"/>
      <c r="E159" s="463"/>
      <c r="F159" s="463"/>
      <c r="G159" s="463"/>
      <c r="H159" s="463"/>
      <c r="I159" s="463"/>
      <c r="J159" s="463"/>
      <c r="K159" s="463"/>
      <c r="L159" s="463"/>
      <c r="M159" s="463"/>
      <c r="N159" s="463"/>
      <c r="O159" s="463"/>
      <c r="P159" s="463"/>
      <c r="Q159" s="463"/>
      <c r="R159" s="463"/>
      <c r="S159" s="463"/>
      <c r="T159" s="463"/>
      <c r="U159" s="463"/>
      <c r="V159" s="463"/>
      <c r="W159" s="463"/>
      <c r="X159" s="463"/>
      <c r="Y159" s="463"/>
      <c r="Z159" s="463"/>
      <c r="AA159" s="463"/>
      <c r="AB159" s="463"/>
      <c r="AC159" s="463"/>
      <c r="AD159" s="463"/>
      <c r="AE159" s="463"/>
      <c r="AF159" s="463"/>
      <c r="AG159" s="463"/>
      <c r="AH159" s="463"/>
      <c r="AI159" s="463"/>
      <c r="AJ159" s="463"/>
      <c r="AK159" s="463"/>
      <c r="AL159" s="463"/>
      <c r="AM159" s="463"/>
      <c r="AN159" s="463"/>
      <c r="AO159" s="463"/>
    </row>
    <row r="160" spans="1:41" x14ac:dyDescent="0.25">
      <c r="A160" s="463"/>
      <c r="B160" s="463"/>
      <c r="C160" s="463"/>
      <c r="D160" s="463"/>
      <c r="E160" s="463"/>
      <c r="F160" s="463"/>
      <c r="G160" s="463"/>
      <c r="H160" s="463"/>
      <c r="I160" s="463"/>
      <c r="J160" s="463"/>
      <c r="K160" s="463"/>
      <c r="L160" s="463"/>
      <c r="M160" s="463"/>
      <c r="N160" s="463"/>
      <c r="O160" s="463"/>
      <c r="P160" s="463"/>
      <c r="Q160" s="463"/>
      <c r="R160" s="463"/>
      <c r="S160" s="463"/>
      <c r="T160" s="463"/>
      <c r="U160" s="463"/>
      <c r="V160" s="463"/>
      <c r="W160" s="463"/>
      <c r="X160" s="463"/>
      <c r="Y160" s="463"/>
      <c r="Z160" s="463"/>
      <c r="AA160" s="463"/>
      <c r="AB160" s="463"/>
      <c r="AC160" s="463"/>
      <c r="AD160" s="463"/>
      <c r="AE160" s="463"/>
      <c r="AF160" s="463"/>
      <c r="AG160" s="463"/>
      <c r="AH160" s="463"/>
      <c r="AI160" s="463"/>
      <c r="AJ160" s="463"/>
      <c r="AK160" s="463"/>
      <c r="AL160" s="463"/>
      <c r="AM160" s="463"/>
      <c r="AN160" s="463"/>
      <c r="AO160" s="463"/>
    </row>
    <row r="161" spans="1:41" x14ac:dyDescent="0.25">
      <c r="A161" s="463"/>
      <c r="B161" s="463"/>
      <c r="C161" s="463"/>
      <c r="D161" s="463"/>
      <c r="E161" s="463"/>
      <c r="F161" s="463"/>
      <c r="G161" s="463"/>
      <c r="H161" s="463"/>
      <c r="I161" s="463"/>
      <c r="J161" s="463"/>
      <c r="K161" s="463"/>
      <c r="L161" s="463"/>
      <c r="M161" s="463"/>
      <c r="N161" s="463"/>
      <c r="O161" s="463"/>
      <c r="P161" s="463"/>
      <c r="Q161" s="463"/>
      <c r="R161" s="463"/>
      <c r="S161" s="463"/>
      <c r="T161" s="463"/>
      <c r="U161" s="463"/>
      <c r="V161" s="463"/>
      <c r="W161" s="463"/>
      <c r="X161" s="463"/>
      <c r="Y161" s="463"/>
      <c r="Z161" s="463"/>
      <c r="AA161" s="463"/>
      <c r="AB161" s="463"/>
      <c r="AC161" s="463"/>
      <c r="AD161" s="463"/>
      <c r="AE161" s="463"/>
      <c r="AF161" s="463"/>
      <c r="AG161" s="463"/>
      <c r="AH161" s="463"/>
      <c r="AI161" s="463"/>
      <c r="AJ161" s="463"/>
      <c r="AK161" s="463"/>
      <c r="AL161" s="463"/>
      <c r="AM161" s="463"/>
      <c r="AN161" s="463"/>
      <c r="AO161" s="463"/>
    </row>
    <row r="162" spans="1:41" x14ac:dyDescent="0.25">
      <c r="A162" s="463"/>
      <c r="B162" s="463"/>
      <c r="C162" s="463"/>
      <c r="D162" s="463"/>
      <c r="E162" s="463"/>
      <c r="F162" s="463"/>
      <c r="G162" s="463"/>
      <c r="H162" s="463"/>
      <c r="I162" s="463"/>
      <c r="J162" s="463"/>
      <c r="K162" s="463"/>
      <c r="L162" s="463"/>
      <c r="M162" s="463"/>
      <c r="N162" s="463"/>
      <c r="O162" s="463"/>
      <c r="P162" s="463"/>
      <c r="Q162" s="463"/>
      <c r="R162" s="463"/>
      <c r="S162" s="463"/>
      <c r="T162" s="463"/>
      <c r="U162" s="463"/>
      <c r="V162" s="463"/>
      <c r="W162" s="463"/>
      <c r="X162" s="463"/>
      <c r="Y162" s="463"/>
      <c r="Z162" s="463"/>
      <c r="AA162" s="463"/>
      <c r="AB162" s="463"/>
      <c r="AC162" s="463"/>
      <c r="AD162" s="463"/>
      <c r="AE162" s="463"/>
      <c r="AF162" s="463"/>
      <c r="AG162" s="463"/>
      <c r="AH162" s="463"/>
      <c r="AI162" s="463"/>
      <c r="AJ162" s="463"/>
      <c r="AK162" s="463"/>
      <c r="AL162" s="463"/>
      <c r="AM162" s="463"/>
      <c r="AN162" s="463"/>
      <c r="AO162" s="463"/>
    </row>
    <row r="190" ht="13.5" customHeight="1" x14ac:dyDescent="0.25"/>
    <row r="191" ht="12.75" customHeight="1" x14ac:dyDescent="0.25"/>
    <row r="193" ht="12.75" customHeight="1" x14ac:dyDescent="0.25"/>
    <row r="231" ht="13.5" customHeight="1" x14ac:dyDescent="0.25"/>
    <row r="232" ht="12.75" customHeight="1" x14ac:dyDescent="0.25"/>
    <row r="234" ht="12.75" customHeight="1" x14ac:dyDescent="0.25"/>
    <row r="272" ht="13.5" customHeight="1" x14ac:dyDescent="0.25"/>
    <row r="273" ht="12.75" customHeight="1" x14ac:dyDescent="0.25"/>
    <row r="275" ht="12.75" customHeight="1" x14ac:dyDescent="0.25"/>
  </sheetData>
  <sheetProtection algorithmName="SHA-512" hashValue="ZF5+jf+xgTb2EI+CutiwX/YRn+kbj07WuWe16S3ZYrr8am/L7pJaQWxigNmzqkcnAgPkCkvfnIaJRBbUckrtKg==" saltValue="jydmy11JJBdj7t152mfynA==" spinCount="100000" sheet="1" objects="1" scenarios="1" selectLockedCells="1"/>
  <mergeCells count="15">
    <mergeCell ref="C44:J44"/>
    <mergeCell ref="C35:J35"/>
    <mergeCell ref="C36:J36"/>
    <mergeCell ref="C37:J37"/>
    <mergeCell ref="C38:J38"/>
    <mergeCell ref="C39:J39"/>
    <mergeCell ref="A2:T3"/>
    <mergeCell ref="C40:J40"/>
    <mergeCell ref="C41:J41"/>
    <mergeCell ref="C42:J42"/>
    <mergeCell ref="C43:J43"/>
    <mergeCell ref="D6:G6"/>
    <mergeCell ref="H6:J6"/>
    <mergeCell ref="K6:R6"/>
    <mergeCell ref="S7:S8"/>
  </mergeCells>
  <pageMargins left="1" right="0.7" top="1" bottom="0.75" header="0.3" footer="0.3"/>
  <pageSetup paperSize="5" scale="53" orientation="landscape"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pageSetUpPr fitToPage="1"/>
  </sheetPr>
  <dimension ref="A1:AO275"/>
  <sheetViews>
    <sheetView zoomScaleNormal="100" workbookViewId="0">
      <selection activeCell="D10" sqref="D10"/>
    </sheetView>
  </sheetViews>
  <sheetFormatPr defaultColWidth="9.33203125" defaultRowHeight="13.2" x14ac:dyDescent="0.25"/>
  <cols>
    <col min="1" max="1" width="2.6640625" style="296" customWidth="1"/>
    <col min="2" max="2" width="6.6640625" style="296" customWidth="1"/>
    <col min="3" max="3" width="73" style="296" customWidth="1"/>
    <col min="4" max="18" width="12.6640625" style="296" customWidth="1"/>
    <col min="19" max="19" width="15.6640625" style="296" customWidth="1"/>
    <col min="20" max="20" width="2.6640625" style="296" customWidth="1"/>
    <col min="21" max="16384" width="9.33203125" style="296"/>
  </cols>
  <sheetData>
    <row r="1" spans="1:41" ht="12.75" x14ac:dyDescent="0.2">
      <c r="A1" s="459"/>
      <c r="B1" s="460"/>
      <c r="C1" s="460"/>
      <c r="D1" s="460"/>
      <c r="E1" s="460"/>
      <c r="F1" s="460"/>
      <c r="G1" s="460"/>
      <c r="H1" s="460"/>
      <c r="I1" s="460"/>
      <c r="J1" s="460"/>
      <c r="K1" s="460"/>
      <c r="L1" s="460"/>
      <c r="M1" s="460"/>
      <c r="N1" s="460"/>
      <c r="O1" s="460"/>
      <c r="P1" s="460"/>
      <c r="Q1" s="460"/>
      <c r="R1" s="460"/>
      <c r="S1" s="460"/>
      <c r="T1" s="461"/>
      <c r="U1" s="463"/>
      <c r="V1" s="463"/>
      <c r="W1" s="463"/>
      <c r="X1" s="463"/>
      <c r="Y1" s="463"/>
      <c r="Z1" s="463"/>
      <c r="AA1" s="463"/>
      <c r="AB1" s="463"/>
      <c r="AC1" s="463"/>
      <c r="AD1" s="463"/>
      <c r="AE1" s="463"/>
      <c r="AF1" s="463"/>
      <c r="AG1" s="463"/>
      <c r="AH1" s="463"/>
      <c r="AI1" s="463"/>
      <c r="AJ1" s="463"/>
      <c r="AK1" s="463"/>
      <c r="AL1" s="463"/>
      <c r="AM1" s="463"/>
      <c r="AN1" s="463"/>
      <c r="AO1" s="463"/>
    </row>
    <row r="2" spans="1:41" ht="17.399999999999999" customHeight="1" x14ac:dyDescent="0.25">
      <c r="A2" s="2888" t="s">
        <v>2018</v>
      </c>
      <c r="B2" s="2889"/>
      <c r="C2" s="2889"/>
      <c r="D2" s="2889"/>
      <c r="E2" s="2889"/>
      <c r="F2" s="2889"/>
      <c r="G2" s="2889"/>
      <c r="H2" s="2889"/>
      <c r="I2" s="2889"/>
      <c r="J2" s="2889"/>
      <c r="K2" s="2889"/>
      <c r="L2" s="2889"/>
      <c r="M2" s="2889"/>
      <c r="N2" s="2889"/>
      <c r="O2" s="2889"/>
      <c r="P2" s="2889"/>
      <c r="Q2" s="2889"/>
      <c r="R2" s="2889"/>
      <c r="S2" s="2889"/>
      <c r="T2" s="2890"/>
      <c r="U2" s="463"/>
      <c r="V2" s="463"/>
      <c r="W2" s="463"/>
      <c r="X2" s="463"/>
      <c r="Y2" s="463"/>
      <c r="Z2" s="463"/>
      <c r="AA2" s="463"/>
      <c r="AB2" s="463"/>
      <c r="AC2" s="463"/>
      <c r="AD2" s="463"/>
      <c r="AE2" s="463"/>
      <c r="AF2" s="463"/>
      <c r="AG2" s="463"/>
      <c r="AH2" s="463"/>
      <c r="AI2" s="463"/>
      <c r="AJ2" s="463"/>
      <c r="AK2" s="463"/>
      <c r="AL2" s="463"/>
      <c r="AM2" s="463"/>
      <c r="AN2" s="463"/>
      <c r="AO2" s="463"/>
    </row>
    <row r="3" spans="1:41" ht="13.2" customHeight="1" x14ac:dyDescent="0.25">
      <c r="A3" s="2888"/>
      <c r="B3" s="2889"/>
      <c r="C3" s="2889"/>
      <c r="D3" s="2889"/>
      <c r="E3" s="2889"/>
      <c r="F3" s="2889"/>
      <c r="G3" s="2889"/>
      <c r="H3" s="2889"/>
      <c r="I3" s="2889"/>
      <c r="J3" s="2889"/>
      <c r="K3" s="2889"/>
      <c r="L3" s="2889"/>
      <c r="M3" s="2889"/>
      <c r="N3" s="2889"/>
      <c r="O3" s="2889"/>
      <c r="P3" s="2889"/>
      <c r="Q3" s="2889"/>
      <c r="R3" s="2889"/>
      <c r="S3" s="2889"/>
      <c r="T3" s="2890"/>
      <c r="U3" s="463"/>
      <c r="V3" s="463"/>
      <c r="W3" s="463"/>
      <c r="X3" s="463"/>
      <c r="Y3" s="463"/>
      <c r="Z3" s="463"/>
      <c r="AA3" s="463"/>
      <c r="AB3" s="463"/>
      <c r="AC3" s="463"/>
      <c r="AD3" s="463"/>
      <c r="AE3" s="463"/>
      <c r="AF3" s="463"/>
      <c r="AG3" s="463"/>
      <c r="AH3" s="463"/>
      <c r="AI3" s="463"/>
      <c r="AJ3" s="463"/>
      <c r="AK3" s="463"/>
      <c r="AL3" s="463"/>
      <c r="AM3" s="463"/>
      <c r="AN3" s="463"/>
      <c r="AO3" s="463"/>
    </row>
    <row r="4" spans="1:41" ht="12.75" hidden="1" x14ac:dyDescent="0.2">
      <c r="A4" s="462"/>
      <c r="B4" s="463"/>
      <c r="C4" s="463"/>
      <c r="D4" s="471"/>
      <c r="E4" s="471"/>
      <c r="F4" s="471"/>
      <c r="G4" s="471"/>
      <c r="H4" s="471"/>
      <c r="I4" s="471"/>
      <c r="J4" s="471"/>
      <c r="K4" s="471"/>
      <c r="L4" s="471"/>
      <c r="M4" s="471"/>
      <c r="N4" s="471"/>
      <c r="O4" s="471"/>
      <c r="P4" s="471"/>
      <c r="Q4" s="471"/>
      <c r="R4" s="480"/>
      <c r="S4" s="463"/>
      <c r="T4" s="464"/>
      <c r="U4" s="463"/>
      <c r="V4" s="463"/>
      <c r="W4" s="463"/>
      <c r="X4" s="463"/>
      <c r="Y4" s="463"/>
      <c r="Z4" s="463"/>
      <c r="AA4" s="463"/>
      <c r="AB4" s="463"/>
      <c r="AC4" s="463"/>
      <c r="AD4" s="463"/>
      <c r="AE4" s="463"/>
      <c r="AF4" s="463"/>
      <c r="AG4" s="463"/>
      <c r="AH4" s="463"/>
      <c r="AI4" s="463"/>
      <c r="AJ4" s="463"/>
      <c r="AK4" s="463"/>
      <c r="AL4" s="463"/>
      <c r="AM4" s="463"/>
      <c r="AN4" s="463"/>
      <c r="AO4" s="463"/>
    </row>
    <row r="5" spans="1:41" ht="12.75" x14ac:dyDescent="0.2">
      <c r="A5" s="462"/>
      <c r="B5" s="481"/>
      <c r="C5" s="463"/>
      <c r="D5" s="463"/>
      <c r="E5" s="463"/>
      <c r="F5" s="463"/>
      <c r="G5" s="463"/>
      <c r="H5" s="463"/>
      <c r="I5" s="463"/>
      <c r="J5" s="463"/>
      <c r="K5" s="463"/>
      <c r="L5" s="463"/>
      <c r="M5" s="463"/>
      <c r="N5" s="463"/>
      <c r="O5" s="463"/>
      <c r="P5" s="463"/>
      <c r="Q5" s="463"/>
      <c r="R5" s="463"/>
      <c r="S5" s="1245" t="s">
        <v>1111</v>
      </c>
      <c r="T5" s="464"/>
      <c r="U5" s="463"/>
      <c r="V5" s="463"/>
      <c r="W5" s="463"/>
      <c r="X5" s="463"/>
      <c r="Y5" s="463"/>
      <c r="Z5" s="463"/>
      <c r="AA5" s="463"/>
      <c r="AB5" s="463"/>
      <c r="AC5" s="463"/>
      <c r="AD5" s="463"/>
      <c r="AE5" s="463"/>
      <c r="AF5" s="463"/>
      <c r="AG5" s="463"/>
      <c r="AH5" s="463"/>
      <c r="AI5" s="463"/>
      <c r="AJ5" s="463"/>
      <c r="AK5" s="463"/>
      <c r="AL5" s="463"/>
      <c r="AM5" s="463"/>
      <c r="AN5" s="463"/>
      <c r="AO5" s="463"/>
    </row>
    <row r="6" spans="1:41" ht="19.95" customHeight="1" x14ac:dyDescent="0.2">
      <c r="A6" s="462"/>
      <c r="B6" s="1250"/>
      <c r="C6" s="1267"/>
      <c r="D6" s="2886" t="s">
        <v>1625</v>
      </c>
      <c r="E6" s="2886"/>
      <c r="F6" s="2886"/>
      <c r="G6" s="2886"/>
      <c r="H6" s="2886" t="s">
        <v>1626</v>
      </c>
      <c r="I6" s="2886"/>
      <c r="J6" s="2886"/>
      <c r="K6" s="2886" t="s">
        <v>1627</v>
      </c>
      <c r="L6" s="2886"/>
      <c r="M6" s="2886"/>
      <c r="N6" s="2886"/>
      <c r="O6" s="2886"/>
      <c r="P6" s="2886"/>
      <c r="Q6" s="2886"/>
      <c r="R6" s="2886"/>
      <c r="T6" s="464"/>
      <c r="U6" s="463"/>
      <c r="V6" s="463"/>
      <c r="W6" s="463"/>
      <c r="X6" s="463"/>
      <c r="Y6" s="463"/>
      <c r="Z6" s="463"/>
      <c r="AA6" s="463"/>
      <c r="AB6" s="463"/>
      <c r="AC6" s="463"/>
      <c r="AD6" s="463"/>
      <c r="AE6" s="463"/>
      <c r="AF6" s="463"/>
      <c r="AG6" s="463"/>
      <c r="AH6" s="463"/>
      <c r="AI6" s="463"/>
      <c r="AJ6" s="463"/>
      <c r="AK6" s="463"/>
      <c r="AL6" s="463"/>
      <c r="AM6" s="463"/>
      <c r="AN6" s="463"/>
      <c r="AO6" s="463"/>
    </row>
    <row r="7" spans="1:41" ht="19.95" customHeight="1" x14ac:dyDescent="0.25">
      <c r="A7" s="462"/>
      <c r="B7" s="1242"/>
      <c r="C7" s="1266" t="s">
        <v>2011</v>
      </c>
      <c r="D7" s="1246" t="s">
        <v>1854</v>
      </c>
      <c r="E7" s="1246" t="s">
        <v>1986</v>
      </c>
      <c r="F7" s="1246" t="s">
        <v>1987</v>
      </c>
      <c r="G7" s="1246" t="s">
        <v>1988</v>
      </c>
      <c r="H7" s="1246" t="s">
        <v>1989</v>
      </c>
      <c r="I7" s="1246" t="s">
        <v>1992</v>
      </c>
      <c r="J7" s="1246" t="s">
        <v>1993</v>
      </c>
      <c r="K7" s="1246" t="s">
        <v>1996</v>
      </c>
      <c r="L7" s="1246" t="s">
        <v>1997</v>
      </c>
      <c r="M7" s="1246" t="s">
        <v>2000</v>
      </c>
      <c r="N7" s="1246" t="s">
        <v>2001</v>
      </c>
      <c r="O7" s="1246" t="s">
        <v>2004</v>
      </c>
      <c r="P7" s="1246" t="s">
        <v>2005</v>
      </c>
      <c r="Q7" s="1246" t="s">
        <v>2007</v>
      </c>
      <c r="R7" s="1246" t="s">
        <v>2008</v>
      </c>
      <c r="S7" s="2691" t="s">
        <v>1628</v>
      </c>
      <c r="T7" s="464"/>
      <c r="U7" s="463"/>
      <c r="V7" s="463"/>
      <c r="W7" s="463"/>
      <c r="X7" s="463"/>
      <c r="Y7" s="463"/>
      <c r="Z7" s="463"/>
      <c r="AA7" s="463"/>
      <c r="AB7" s="463"/>
      <c r="AC7" s="463"/>
      <c r="AD7" s="463"/>
      <c r="AE7" s="463"/>
      <c r="AF7" s="463"/>
      <c r="AG7" s="463"/>
      <c r="AH7" s="463"/>
      <c r="AI7" s="463"/>
      <c r="AJ7" s="463"/>
      <c r="AK7" s="463"/>
      <c r="AL7" s="463"/>
      <c r="AM7" s="463"/>
      <c r="AN7" s="463"/>
      <c r="AO7" s="463"/>
    </row>
    <row r="8" spans="1:41" ht="19.95" customHeight="1" x14ac:dyDescent="0.25">
      <c r="A8" s="462"/>
      <c r="B8" s="1242"/>
      <c r="C8" s="1249" t="s">
        <v>2012</v>
      </c>
      <c r="D8" s="1246" t="s">
        <v>1854</v>
      </c>
      <c r="E8" s="1246" t="s">
        <v>1986</v>
      </c>
      <c r="F8" s="1246" t="s">
        <v>1987</v>
      </c>
      <c r="G8" s="1246" t="s">
        <v>1988</v>
      </c>
      <c r="H8" s="1246" t="s">
        <v>1990</v>
      </c>
      <c r="I8" s="1246" t="s">
        <v>1991</v>
      </c>
      <c r="J8" s="1246" t="s">
        <v>1994</v>
      </c>
      <c r="K8" s="1246" t="s">
        <v>1995</v>
      </c>
      <c r="L8" s="1246" t="s">
        <v>1998</v>
      </c>
      <c r="M8" s="1246" t="s">
        <v>1999</v>
      </c>
      <c r="N8" s="1246" t="s">
        <v>2002</v>
      </c>
      <c r="O8" s="1246" t="s">
        <v>2003</v>
      </c>
      <c r="P8" s="1246" t="s">
        <v>2006</v>
      </c>
      <c r="Q8" s="1247"/>
      <c r="R8" s="1247"/>
      <c r="S8" s="2693"/>
      <c r="T8" s="464"/>
      <c r="U8" s="463"/>
      <c r="V8" s="463"/>
      <c r="W8" s="463"/>
      <c r="X8" s="463"/>
      <c r="Y8" s="463"/>
      <c r="Z8" s="463"/>
      <c r="AA8" s="463"/>
      <c r="AB8" s="463"/>
      <c r="AC8" s="463"/>
      <c r="AD8" s="463"/>
      <c r="AE8" s="463"/>
      <c r="AF8" s="463"/>
      <c r="AG8" s="463"/>
      <c r="AH8" s="463"/>
      <c r="AI8" s="463"/>
      <c r="AJ8" s="463"/>
      <c r="AK8" s="463"/>
      <c r="AL8" s="463"/>
      <c r="AM8" s="463"/>
      <c r="AN8" s="463"/>
      <c r="AO8" s="463"/>
    </row>
    <row r="9" spans="1:41" ht="19.95" customHeight="1" x14ac:dyDescent="0.2">
      <c r="A9" s="462"/>
      <c r="B9" s="1243"/>
      <c r="C9" s="1691" t="s">
        <v>1629</v>
      </c>
      <c r="D9" s="1690"/>
      <c r="E9" s="1690"/>
      <c r="F9" s="1690"/>
      <c r="G9" s="1690"/>
      <c r="H9" s="1690"/>
      <c r="I9" s="1690"/>
      <c r="J9" s="1690"/>
      <c r="K9" s="1690"/>
      <c r="L9" s="1690"/>
      <c r="M9" s="1690"/>
      <c r="N9" s="1690"/>
      <c r="O9" s="1690"/>
      <c r="P9" s="1690"/>
      <c r="Q9" s="1690"/>
      <c r="R9" s="1690"/>
      <c r="S9" s="1690"/>
      <c r="T9" s="464"/>
      <c r="U9" s="463"/>
      <c r="V9" s="463"/>
      <c r="W9" s="463"/>
      <c r="X9" s="463"/>
      <c r="Y9" s="463"/>
      <c r="Z9" s="463"/>
      <c r="AA9" s="463"/>
      <c r="AB9" s="463"/>
      <c r="AC9" s="463"/>
      <c r="AD9" s="463"/>
      <c r="AE9" s="463"/>
      <c r="AF9" s="463"/>
      <c r="AG9" s="463"/>
      <c r="AH9" s="463"/>
      <c r="AI9" s="463"/>
      <c r="AJ9" s="463"/>
      <c r="AK9" s="463"/>
      <c r="AL9" s="463"/>
      <c r="AM9" s="463"/>
      <c r="AN9" s="463"/>
      <c r="AO9" s="463"/>
    </row>
    <row r="10" spans="1:41" ht="19.95" customHeight="1" x14ac:dyDescent="0.2">
      <c r="A10" s="462"/>
      <c r="B10" s="1243">
        <v>1.1000000000000001</v>
      </c>
      <c r="C10" s="1258" t="s">
        <v>1630</v>
      </c>
      <c r="D10" s="1254"/>
      <c r="E10" s="1254"/>
      <c r="F10" s="1254"/>
      <c r="G10" s="1254"/>
      <c r="H10" s="1254"/>
      <c r="I10" s="1254"/>
      <c r="J10" s="1254"/>
      <c r="K10" s="1254"/>
      <c r="L10" s="1254"/>
      <c r="M10" s="1254"/>
      <c r="N10" s="1254"/>
      <c r="O10" s="1254"/>
      <c r="P10" s="1254"/>
      <c r="Q10" s="1254"/>
      <c r="R10" s="1254"/>
      <c r="S10" s="1253"/>
      <c r="T10" s="464"/>
      <c r="U10" s="463"/>
      <c r="V10" s="463"/>
      <c r="W10" s="463"/>
      <c r="X10" s="463"/>
      <c r="Y10" s="463"/>
      <c r="Z10" s="463"/>
      <c r="AA10" s="463"/>
      <c r="AB10" s="463"/>
      <c r="AC10" s="463"/>
      <c r="AD10" s="463"/>
      <c r="AE10" s="463"/>
      <c r="AF10" s="463"/>
      <c r="AG10" s="463"/>
      <c r="AH10" s="463"/>
      <c r="AI10" s="463"/>
      <c r="AJ10" s="463"/>
      <c r="AK10" s="463"/>
      <c r="AL10" s="463"/>
      <c r="AM10" s="463"/>
      <c r="AN10" s="463"/>
      <c r="AO10" s="463"/>
    </row>
    <row r="11" spans="1:41" ht="19.95" customHeight="1" x14ac:dyDescent="0.2">
      <c r="A11" s="462"/>
      <c r="B11" s="1243">
        <v>1.2</v>
      </c>
      <c r="C11" s="1258" t="s">
        <v>1631</v>
      </c>
      <c r="D11" s="1254"/>
      <c r="E11" s="1254"/>
      <c r="F11" s="1254"/>
      <c r="G11" s="1254"/>
      <c r="H11" s="1254"/>
      <c r="I11" s="1254"/>
      <c r="J11" s="1254"/>
      <c r="K11" s="1254"/>
      <c r="L11" s="1254"/>
      <c r="M11" s="1254"/>
      <c r="N11" s="1254"/>
      <c r="O11" s="1254"/>
      <c r="P11" s="1254"/>
      <c r="Q11" s="1254"/>
      <c r="R11" s="1254"/>
      <c r="S11" s="1253"/>
      <c r="T11" s="464"/>
      <c r="U11" s="463"/>
      <c r="V11" s="463"/>
      <c r="W11" s="463"/>
      <c r="X11" s="463"/>
      <c r="Y11" s="463"/>
      <c r="Z11" s="463"/>
      <c r="AA11" s="463"/>
      <c r="AB11" s="463"/>
      <c r="AC11" s="463"/>
      <c r="AD11" s="463"/>
      <c r="AE11" s="463"/>
      <c r="AF11" s="463"/>
      <c r="AG11" s="463"/>
      <c r="AH11" s="463"/>
      <c r="AI11" s="463"/>
      <c r="AJ11" s="463"/>
      <c r="AK11" s="463"/>
      <c r="AL11" s="463"/>
      <c r="AM11" s="463"/>
      <c r="AN11" s="463"/>
      <c r="AO11" s="463"/>
    </row>
    <row r="12" spans="1:41" ht="19.95" customHeight="1" x14ac:dyDescent="0.2">
      <c r="A12" s="462"/>
      <c r="B12" s="1243" t="s">
        <v>1632</v>
      </c>
      <c r="C12" s="1258" t="s">
        <v>2010</v>
      </c>
      <c r="D12" s="1253">
        <v>0</v>
      </c>
      <c r="E12" s="1253">
        <v>0.2</v>
      </c>
      <c r="F12" s="1253">
        <v>0.4</v>
      </c>
      <c r="G12" s="1253">
        <v>0.7</v>
      </c>
      <c r="H12" s="1253">
        <v>1.25</v>
      </c>
      <c r="I12" s="1253">
        <v>1.75</v>
      </c>
      <c r="J12" s="1253">
        <v>2.25</v>
      </c>
      <c r="K12" s="1253">
        <v>2.75</v>
      </c>
      <c r="L12" s="1253">
        <v>3.25</v>
      </c>
      <c r="M12" s="1253">
        <v>3.75</v>
      </c>
      <c r="N12" s="1253">
        <v>4.5</v>
      </c>
      <c r="O12" s="1253">
        <v>5.25</v>
      </c>
      <c r="P12" s="1253">
        <v>6</v>
      </c>
      <c r="Q12" s="1253">
        <v>8</v>
      </c>
      <c r="R12" s="1253">
        <v>12.5</v>
      </c>
      <c r="S12" s="1253"/>
      <c r="T12" s="464"/>
      <c r="U12" s="463"/>
      <c r="V12" s="463"/>
      <c r="W12" s="463"/>
      <c r="X12" s="463"/>
      <c r="Y12" s="463"/>
      <c r="Z12" s="463"/>
      <c r="AA12" s="463"/>
      <c r="AB12" s="463"/>
      <c r="AC12" s="463"/>
      <c r="AD12" s="463"/>
      <c r="AE12" s="463"/>
      <c r="AF12" s="463"/>
      <c r="AG12" s="463"/>
      <c r="AH12" s="463"/>
      <c r="AI12" s="463"/>
      <c r="AJ12" s="463"/>
      <c r="AK12" s="463"/>
      <c r="AL12" s="463"/>
      <c r="AM12" s="463"/>
      <c r="AN12" s="463"/>
      <c r="AO12" s="463"/>
    </row>
    <row r="13" spans="1:41" ht="19.95" customHeight="1" x14ac:dyDescent="0.2">
      <c r="A13" s="462"/>
      <c r="B13" s="1243">
        <v>1.3</v>
      </c>
      <c r="C13" s="1258" t="s">
        <v>1633</v>
      </c>
      <c r="D13" s="1255">
        <f xml:space="preserve"> (D12/100) *D10</f>
        <v>0</v>
      </c>
      <c r="E13" s="1255">
        <f xml:space="preserve"> (E12/100) *E10</f>
        <v>0</v>
      </c>
      <c r="F13" s="1255">
        <f t="shared" ref="F13:R13" si="0" xml:space="preserve"> (F12/100) *F10</f>
        <v>0</v>
      </c>
      <c r="G13" s="1255">
        <f t="shared" si="0"/>
        <v>0</v>
      </c>
      <c r="H13" s="1255">
        <f t="shared" si="0"/>
        <v>0</v>
      </c>
      <c r="I13" s="1255">
        <f t="shared" si="0"/>
        <v>0</v>
      </c>
      <c r="J13" s="1255">
        <f t="shared" si="0"/>
        <v>0</v>
      </c>
      <c r="K13" s="1255">
        <f t="shared" si="0"/>
        <v>0</v>
      </c>
      <c r="L13" s="1255">
        <f t="shared" si="0"/>
        <v>0</v>
      </c>
      <c r="M13" s="1255">
        <f t="shared" si="0"/>
        <v>0</v>
      </c>
      <c r="N13" s="1255">
        <f t="shared" si="0"/>
        <v>0</v>
      </c>
      <c r="O13" s="1255">
        <f t="shared" si="0"/>
        <v>0</v>
      </c>
      <c r="P13" s="1255">
        <f t="shared" si="0"/>
        <v>0</v>
      </c>
      <c r="Q13" s="1255">
        <f t="shared" si="0"/>
        <v>0</v>
      </c>
      <c r="R13" s="1255">
        <f t="shared" si="0"/>
        <v>0</v>
      </c>
      <c r="S13" s="1253"/>
      <c r="T13" s="464"/>
      <c r="U13" s="463"/>
      <c r="V13" s="463"/>
      <c r="W13" s="463"/>
      <c r="X13" s="463"/>
      <c r="Y13" s="463"/>
      <c r="Z13" s="463"/>
      <c r="AA13" s="463"/>
      <c r="AB13" s="463"/>
      <c r="AC13" s="463"/>
      <c r="AD13" s="463"/>
      <c r="AE13" s="463"/>
      <c r="AF13" s="463"/>
      <c r="AG13" s="463"/>
      <c r="AH13" s="463"/>
      <c r="AI13" s="463"/>
      <c r="AJ13" s="463"/>
      <c r="AK13" s="463"/>
      <c r="AL13" s="463"/>
      <c r="AM13" s="463"/>
      <c r="AN13" s="463"/>
      <c r="AO13" s="463"/>
    </row>
    <row r="14" spans="1:41" ht="19.95" customHeight="1" x14ac:dyDescent="0.2">
      <c r="A14" s="462"/>
      <c r="B14" s="1243">
        <v>1.4</v>
      </c>
      <c r="C14" s="1258" t="s">
        <v>1634</v>
      </c>
      <c r="D14" s="1255">
        <f>(D12/100)*D11</f>
        <v>0</v>
      </c>
      <c r="E14" s="1255">
        <f>(E12/100)*E11</f>
        <v>0</v>
      </c>
      <c r="F14" s="1255">
        <f t="shared" ref="F14:R14" si="1">(F12/100)*F11</f>
        <v>0</v>
      </c>
      <c r="G14" s="1255">
        <f t="shared" si="1"/>
        <v>0</v>
      </c>
      <c r="H14" s="1255">
        <f t="shared" si="1"/>
        <v>0</v>
      </c>
      <c r="I14" s="1255">
        <f t="shared" si="1"/>
        <v>0</v>
      </c>
      <c r="J14" s="1255">
        <f t="shared" si="1"/>
        <v>0</v>
      </c>
      <c r="K14" s="1255">
        <f t="shared" si="1"/>
        <v>0</v>
      </c>
      <c r="L14" s="1255">
        <f t="shared" si="1"/>
        <v>0</v>
      </c>
      <c r="M14" s="1255">
        <f t="shared" si="1"/>
        <v>0</v>
      </c>
      <c r="N14" s="1255">
        <f t="shared" si="1"/>
        <v>0</v>
      </c>
      <c r="O14" s="1255">
        <f t="shared" si="1"/>
        <v>0</v>
      </c>
      <c r="P14" s="1255">
        <f t="shared" si="1"/>
        <v>0</v>
      </c>
      <c r="Q14" s="1255">
        <f t="shared" si="1"/>
        <v>0</v>
      </c>
      <c r="R14" s="1255">
        <f t="shared" si="1"/>
        <v>0</v>
      </c>
      <c r="S14" s="1253"/>
      <c r="T14" s="464"/>
      <c r="U14" s="463"/>
      <c r="V14" s="463"/>
      <c r="W14" s="463"/>
      <c r="X14" s="463"/>
      <c r="Y14" s="463"/>
      <c r="Z14" s="463"/>
      <c r="AA14" s="463"/>
      <c r="AB14" s="463"/>
      <c r="AC14" s="463"/>
      <c r="AD14" s="463"/>
      <c r="AE14" s="463"/>
      <c r="AF14" s="463"/>
      <c r="AG14" s="463"/>
      <c r="AH14" s="463"/>
      <c r="AI14" s="463"/>
      <c r="AJ14" s="463"/>
      <c r="AK14" s="463"/>
      <c r="AL14" s="463"/>
      <c r="AM14" s="463"/>
      <c r="AN14" s="463"/>
      <c r="AO14" s="463"/>
    </row>
    <row r="15" spans="1:41" ht="19.95" customHeight="1" x14ac:dyDescent="0.2">
      <c r="A15" s="462"/>
      <c r="B15" s="1243">
        <v>1.5</v>
      </c>
      <c r="C15" s="1259" t="s">
        <v>1635</v>
      </c>
      <c r="D15" s="1253">
        <f>IF(ABS(D13)&gt;ABS(D14),ABS(D14),ABS(D13))</f>
        <v>0</v>
      </c>
      <c r="E15" s="1253">
        <f t="shared" ref="E15:R15" si="2">IF(ABS(E13)&gt;ABS(E14),ABS(E14),ABS(E13))</f>
        <v>0</v>
      </c>
      <c r="F15" s="1253">
        <f t="shared" si="2"/>
        <v>0</v>
      </c>
      <c r="G15" s="1253">
        <f t="shared" si="2"/>
        <v>0</v>
      </c>
      <c r="H15" s="1253">
        <f t="shared" si="2"/>
        <v>0</v>
      </c>
      <c r="I15" s="1253">
        <f t="shared" si="2"/>
        <v>0</v>
      </c>
      <c r="J15" s="1253">
        <f t="shared" si="2"/>
        <v>0</v>
      </c>
      <c r="K15" s="1253">
        <f t="shared" si="2"/>
        <v>0</v>
      </c>
      <c r="L15" s="1253">
        <f t="shared" si="2"/>
        <v>0</v>
      </c>
      <c r="M15" s="1253">
        <f t="shared" si="2"/>
        <v>0</v>
      </c>
      <c r="N15" s="1253">
        <f t="shared" si="2"/>
        <v>0</v>
      </c>
      <c r="O15" s="1253">
        <f t="shared" si="2"/>
        <v>0</v>
      </c>
      <c r="P15" s="1253">
        <f t="shared" si="2"/>
        <v>0</v>
      </c>
      <c r="Q15" s="1253">
        <f t="shared" si="2"/>
        <v>0</v>
      </c>
      <c r="R15" s="1253">
        <f t="shared" si="2"/>
        <v>0</v>
      </c>
      <c r="S15" s="1253"/>
      <c r="T15" s="464"/>
      <c r="U15" s="463"/>
      <c r="V15" s="463"/>
      <c r="W15" s="463"/>
      <c r="X15" s="463"/>
      <c r="Y15" s="463"/>
      <c r="Z15" s="463"/>
      <c r="AA15" s="463"/>
      <c r="AB15" s="463"/>
      <c r="AC15" s="463"/>
      <c r="AD15" s="463"/>
      <c r="AE15" s="463"/>
      <c r="AF15" s="463"/>
      <c r="AG15" s="463"/>
      <c r="AH15" s="463"/>
      <c r="AI15" s="463"/>
      <c r="AJ15" s="463"/>
      <c r="AK15" s="463"/>
      <c r="AL15" s="463"/>
      <c r="AM15" s="463"/>
      <c r="AN15" s="463"/>
      <c r="AO15" s="463"/>
    </row>
    <row r="16" spans="1:41" ht="19.95" customHeight="1" x14ac:dyDescent="0.2">
      <c r="A16" s="462"/>
      <c r="B16" s="1243">
        <v>1.6</v>
      </c>
      <c r="C16" s="1260" t="s">
        <v>1636</v>
      </c>
      <c r="D16" s="1253">
        <f>IF(ABS(D13)&gt;ABS(D14),D13+D14,D14+D13)</f>
        <v>0</v>
      </c>
      <c r="E16" s="1253">
        <f>IF(ABS(E13)&gt;ABS(E14),E13+E14,E14+E13)</f>
        <v>0</v>
      </c>
      <c r="F16" s="1253">
        <f t="shared" ref="F16:R16" si="3">IF(ABS(F13)&gt;ABS(F14),F13+F14,F14+F13)</f>
        <v>0</v>
      </c>
      <c r="G16" s="1253">
        <f t="shared" si="3"/>
        <v>0</v>
      </c>
      <c r="H16" s="1253">
        <f t="shared" si="3"/>
        <v>0</v>
      </c>
      <c r="I16" s="1253">
        <f t="shared" si="3"/>
        <v>0</v>
      </c>
      <c r="J16" s="1253">
        <f t="shared" si="3"/>
        <v>0</v>
      </c>
      <c r="K16" s="1253">
        <f t="shared" si="3"/>
        <v>0</v>
      </c>
      <c r="L16" s="1253">
        <f t="shared" si="3"/>
        <v>0</v>
      </c>
      <c r="M16" s="1253">
        <f t="shared" si="3"/>
        <v>0</v>
      </c>
      <c r="N16" s="1253">
        <f t="shared" si="3"/>
        <v>0</v>
      </c>
      <c r="O16" s="1253">
        <f t="shared" si="3"/>
        <v>0</v>
      </c>
      <c r="P16" s="1253">
        <f t="shared" si="3"/>
        <v>0</v>
      </c>
      <c r="Q16" s="1253">
        <f t="shared" si="3"/>
        <v>0</v>
      </c>
      <c r="R16" s="1253">
        <f t="shared" si="3"/>
        <v>0</v>
      </c>
      <c r="S16" s="1253"/>
      <c r="T16" s="464"/>
      <c r="U16" s="463"/>
      <c r="V16" s="463"/>
      <c r="W16" s="463"/>
      <c r="X16" s="463"/>
      <c r="Y16" s="463"/>
      <c r="Z16" s="463"/>
      <c r="AA16" s="463"/>
      <c r="AB16" s="463"/>
      <c r="AC16" s="463"/>
      <c r="AD16" s="463"/>
      <c r="AE16" s="463"/>
      <c r="AF16" s="463"/>
      <c r="AG16" s="463"/>
      <c r="AH16" s="463"/>
      <c r="AI16" s="463"/>
      <c r="AJ16" s="463"/>
      <c r="AK16" s="463"/>
      <c r="AL16" s="463"/>
      <c r="AM16" s="463"/>
      <c r="AN16" s="463"/>
      <c r="AO16" s="463"/>
    </row>
    <row r="17" spans="1:41" ht="19.95" customHeight="1" x14ac:dyDescent="0.2">
      <c r="A17" s="462"/>
      <c r="B17" s="1243" t="s">
        <v>1637</v>
      </c>
      <c r="C17" s="1258" t="s">
        <v>1585</v>
      </c>
      <c r="D17" s="1253">
        <v>10</v>
      </c>
      <c r="E17" s="1253">
        <v>10</v>
      </c>
      <c r="F17" s="1253">
        <v>10</v>
      </c>
      <c r="G17" s="1253">
        <v>10</v>
      </c>
      <c r="H17" s="1253">
        <v>10</v>
      </c>
      <c r="I17" s="1253">
        <v>10</v>
      </c>
      <c r="J17" s="1253">
        <v>10</v>
      </c>
      <c r="K17" s="1253">
        <v>10</v>
      </c>
      <c r="L17" s="1253">
        <v>10</v>
      </c>
      <c r="M17" s="1253">
        <v>10</v>
      </c>
      <c r="N17" s="1253">
        <v>10</v>
      </c>
      <c r="O17" s="1253">
        <v>10</v>
      </c>
      <c r="P17" s="1253">
        <v>10</v>
      </c>
      <c r="Q17" s="1253">
        <v>10</v>
      </c>
      <c r="R17" s="1253">
        <v>10</v>
      </c>
      <c r="S17" s="1253"/>
      <c r="T17" s="464"/>
      <c r="U17" s="463"/>
      <c r="V17" s="463"/>
      <c r="W17" s="463"/>
      <c r="X17" s="463"/>
      <c r="Y17" s="463"/>
      <c r="Z17" s="463"/>
      <c r="AA17" s="463"/>
      <c r="AB17" s="463"/>
      <c r="AC17" s="463"/>
      <c r="AD17" s="463"/>
      <c r="AE17" s="463"/>
      <c r="AF17" s="463"/>
      <c r="AG17" s="463"/>
      <c r="AH17" s="463"/>
      <c r="AI17" s="463"/>
      <c r="AJ17" s="463"/>
      <c r="AK17" s="463"/>
      <c r="AL17" s="463"/>
      <c r="AM17" s="463"/>
      <c r="AN17" s="463"/>
      <c r="AO17" s="463"/>
    </row>
    <row r="18" spans="1:41" ht="19.95" customHeight="1" x14ac:dyDescent="0.2">
      <c r="A18" s="462"/>
      <c r="B18" s="1243">
        <v>1.7</v>
      </c>
      <c r="C18" s="1261" t="s">
        <v>1638</v>
      </c>
      <c r="D18" s="1255">
        <f>(D17/100)*D15</f>
        <v>0</v>
      </c>
      <c r="E18" s="1255">
        <f t="shared" ref="E18:R18" si="4">(E17/100)*E15</f>
        <v>0</v>
      </c>
      <c r="F18" s="1255">
        <f t="shared" si="4"/>
        <v>0</v>
      </c>
      <c r="G18" s="1255">
        <f t="shared" si="4"/>
        <v>0</v>
      </c>
      <c r="H18" s="1255">
        <f t="shared" si="4"/>
        <v>0</v>
      </c>
      <c r="I18" s="1255">
        <f t="shared" si="4"/>
        <v>0</v>
      </c>
      <c r="J18" s="1255">
        <f t="shared" si="4"/>
        <v>0</v>
      </c>
      <c r="K18" s="1255">
        <f t="shared" si="4"/>
        <v>0</v>
      </c>
      <c r="L18" s="1255">
        <f t="shared" si="4"/>
        <v>0</v>
      </c>
      <c r="M18" s="1255">
        <f t="shared" si="4"/>
        <v>0</v>
      </c>
      <c r="N18" s="1255">
        <f t="shared" si="4"/>
        <v>0</v>
      </c>
      <c r="O18" s="1255">
        <f t="shared" si="4"/>
        <v>0</v>
      </c>
      <c r="P18" s="1255">
        <f t="shared" si="4"/>
        <v>0</v>
      </c>
      <c r="Q18" s="1255">
        <f t="shared" si="4"/>
        <v>0</v>
      </c>
      <c r="R18" s="1255">
        <f t="shared" si="4"/>
        <v>0</v>
      </c>
      <c r="S18" s="1256">
        <f>SUM(D18:R18)</f>
        <v>0</v>
      </c>
      <c r="T18" s="464"/>
      <c r="U18" s="463"/>
      <c r="V18" s="463"/>
      <c r="W18" s="463"/>
      <c r="X18" s="463"/>
      <c r="Y18" s="463"/>
      <c r="Z18" s="463"/>
      <c r="AA18" s="463"/>
      <c r="AB18" s="463"/>
      <c r="AC18" s="463"/>
      <c r="AD18" s="463"/>
      <c r="AE18" s="463"/>
      <c r="AF18" s="463"/>
      <c r="AG18" s="463"/>
      <c r="AH18" s="463"/>
      <c r="AI18" s="463"/>
      <c r="AJ18" s="463"/>
      <c r="AK18" s="463"/>
      <c r="AL18" s="463"/>
      <c r="AM18" s="463"/>
      <c r="AN18" s="463"/>
      <c r="AO18" s="463"/>
    </row>
    <row r="19" spans="1:41" ht="19.95" customHeight="1" x14ac:dyDescent="0.2">
      <c r="A19" s="462"/>
      <c r="B19" s="1243">
        <v>2.1</v>
      </c>
      <c r="C19" s="1258" t="s">
        <v>2015</v>
      </c>
      <c r="D19" s="1253"/>
      <c r="E19" s="1253"/>
      <c r="F19" s="1253"/>
      <c r="G19" s="1253">
        <f>IF(ABS(SUMIF(D16:G16,"&gt;0"))&gt;ABS(SUMIF(D16:G16,"&lt;0")),ABS(SUMIF(D16:G16,"&lt;0")),ABS(SUMIF(D16:G16,"&gt;0")))</f>
        <v>0</v>
      </c>
      <c r="H19" s="1253"/>
      <c r="I19" s="1253"/>
      <c r="J19" s="1253">
        <f>IF(ABS(SUMIF(H16:J16,"&gt;0"))&gt;ABS(SUMIF(H16:J16,"&gt;0")),ABS(SUMIF(H16:J16,"&lt;0")),ABS(SUMIF(H16:J16,"&gt;0")))</f>
        <v>0</v>
      </c>
      <c r="K19" s="1253"/>
      <c r="L19" s="1253"/>
      <c r="M19" s="1253"/>
      <c r="N19" s="1253"/>
      <c r="O19" s="1253"/>
      <c r="P19" s="1253"/>
      <c r="Q19" s="1253"/>
      <c r="R19" s="1253">
        <f>IF(ABS(SUMIF(K16:R16,"&gt;0"))&lt;ABS(SUMIF(K16:R16,"&lt;0")),ABS(SUMIF(K16:R16,"&gt;0")),ABS(SUMIF(K16:R16,"&lt;0")))</f>
        <v>0</v>
      </c>
      <c r="S19" s="1253"/>
      <c r="T19" s="464"/>
      <c r="U19" s="463"/>
      <c r="V19" s="463"/>
      <c r="W19" s="463"/>
      <c r="X19" s="463"/>
      <c r="Y19" s="463"/>
      <c r="Z19" s="463"/>
      <c r="AA19" s="463"/>
      <c r="AB19" s="463"/>
      <c r="AC19" s="463"/>
      <c r="AD19" s="463"/>
      <c r="AE19" s="463"/>
      <c r="AF19" s="463"/>
      <c r="AG19" s="463"/>
      <c r="AH19" s="463"/>
      <c r="AI19" s="463"/>
      <c r="AJ19" s="463"/>
      <c r="AK19" s="463"/>
      <c r="AL19" s="463"/>
      <c r="AM19" s="463"/>
      <c r="AN19" s="463"/>
      <c r="AO19" s="463"/>
    </row>
    <row r="20" spans="1:41" ht="19.95" customHeight="1" x14ac:dyDescent="0.2">
      <c r="A20" s="462"/>
      <c r="B20" s="1243">
        <v>2.2000000000000002</v>
      </c>
      <c r="C20" s="1258" t="s">
        <v>2016</v>
      </c>
      <c r="D20" s="1253"/>
      <c r="E20" s="1253"/>
      <c r="F20" s="1253"/>
      <c r="G20" s="1253">
        <f>IF(ABS(SUMIF(D16:G16,"&gt;0"))&gt;ABS(SUMIF(D16:G16,"&lt;0")),ABS(SUMIF(D16:G16,"&gt;0"))+ABS(SUMIF(D16:G16,"&lt;0")),ABS(SUMIF(D16:G16,"&lt;0"))+ABS(SUMIF(D16:G16,"&gt;0")))</f>
        <v>0</v>
      </c>
      <c r="H20" s="1253"/>
      <c r="I20" s="1253"/>
      <c r="J20" s="1253">
        <f>IF(ABS(SUMIF(H16:J16,"&gt;0"))&gt;ABS(SUMIF(H16:J16,"&gt;0")),SUMIF(H16:J16,"&gt;0")+SUMIF(H16:J16,"&lt;0"),SUMIF(H16:J16,"&lt;0")+SUMIF(H16:J16,"&gt;0"))</f>
        <v>0</v>
      </c>
      <c r="K20" s="1253"/>
      <c r="L20" s="1253"/>
      <c r="M20" s="1253"/>
      <c r="N20" s="1253"/>
      <c r="O20" s="1253"/>
      <c r="P20" s="1253"/>
      <c r="Q20" s="1253"/>
      <c r="R20" s="1253">
        <f>IF(ABS(SUMIF(K16:R16,"&gt;0"))&lt;ABS(SUMIF(K16:R16,"&lt;0")),SUMIF(K16:R16,"&lt;0")+SUMIF(K16:R16,"&gt;0"),SUMIF(K16:R16,"&gt;0")+SUMIF(K16:R16,"&lt;0"))</f>
        <v>0</v>
      </c>
      <c r="S20" s="1253"/>
      <c r="T20" s="464"/>
      <c r="U20" s="463"/>
      <c r="V20" s="463"/>
      <c r="W20" s="463"/>
      <c r="X20" s="463"/>
      <c r="Y20" s="463"/>
      <c r="Z20" s="463"/>
      <c r="AA20" s="463"/>
      <c r="AB20" s="463"/>
      <c r="AC20" s="463"/>
      <c r="AD20" s="463"/>
      <c r="AE20" s="463"/>
      <c r="AF20" s="463"/>
      <c r="AG20" s="463"/>
      <c r="AH20" s="463"/>
      <c r="AI20" s="463"/>
      <c r="AJ20" s="463"/>
      <c r="AK20" s="463"/>
      <c r="AL20" s="463"/>
      <c r="AM20" s="463"/>
      <c r="AN20" s="463"/>
      <c r="AO20" s="463"/>
    </row>
    <row r="21" spans="1:41" ht="19.95" customHeight="1" x14ac:dyDescent="0.25">
      <c r="A21" s="462"/>
      <c r="B21" s="1243" t="s">
        <v>1639</v>
      </c>
      <c r="C21" s="1258" t="s">
        <v>1585</v>
      </c>
      <c r="D21" s="1253"/>
      <c r="E21" s="1253"/>
      <c r="F21" s="1253"/>
      <c r="G21" s="1257">
        <v>40</v>
      </c>
      <c r="H21" s="1253"/>
      <c r="I21" s="1253"/>
      <c r="J21" s="1253">
        <v>30</v>
      </c>
      <c r="K21" s="1253"/>
      <c r="L21" s="1253"/>
      <c r="M21" s="1253"/>
      <c r="N21" s="1253"/>
      <c r="O21" s="1253"/>
      <c r="P21" s="1253"/>
      <c r="Q21" s="1253"/>
      <c r="R21" s="1253">
        <v>30</v>
      </c>
      <c r="S21" s="1253"/>
      <c r="T21" s="464"/>
      <c r="U21" s="463"/>
      <c r="V21" s="463"/>
      <c r="W21" s="463"/>
      <c r="X21" s="463"/>
      <c r="Y21" s="463"/>
      <c r="Z21" s="463"/>
      <c r="AA21" s="463"/>
      <c r="AB21" s="463"/>
      <c r="AC21" s="463"/>
      <c r="AD21" s="463"/>
      <c r="AE21" s="463"/>
      <c r="AF21" s="463"/>
      <c r="AG21" s="463"/>
      <c r="AH21" s="463"/>
      <c r="AI21" s="463"/>
      <c r="AJ21" s="463"/>
      <c r="AK21" s="463"/>
      <c r="AL21" s="463"/>
      <c r="AM21" s="463"/>
      <c r="AN21" s="463"/>
      <c r="AO21" s="463"/>
    </row>
    <row r="22" spans="1:41" ht="19.95" customHeight="1" x14ac:dyDescent="0.25">
      <c r="A22" s="462"/>
      <c r="B22" s="1243">
        <v>2.2999999999999998</v>
      </c>
      <c r="C22" s="1261" t="s">
        <v>1640</v>
      </c>
      <c r="D22" s="1253"/>
      <c r="E22" s="1253"/>
      <c r="F22" s="1253"/>
      <c r="G22" s="1257">
        <f>(G21/100)*G19</f>
        <v>0</v>
      </c>
      <c r="H22" s="1253"/>
      <c r="I22" s="1253"/>
      <c r="J22" s="1253">
        <f>(J21/100)*J19</f>
        <v>0</v>
      </c>
      <c r="K22" s="1253"/>
      <c r="L22" s="1253"/>
      <c r="M22" s="1253"/>
      <c r="N22" s="1253"/>
      <c r="O22" s="1253"/>
      <c r="P22" s="1253"/>
      <c r="Q22" s="1253"/>
      <c r="R22" s="1253">
        <f>(R21/100)*R19</f>
        <v>0</v>
      </c>
      <c r="S22" s="1256">
        <f>SUM(D22:R22)</f>
        <v>0</v>
      </c>
      <c r="T22" s="464"/>
      <c r="U22" s="463"/>
      <c r="V22" s="463"/>
      <c r="W22" s="463"/>
      <c r="X22" s="463"/>
      <c r="Y22" s="463"/>
      <c r="Z22" s="463"/>
      <c r="AA22" s="463"/>
      <c r="AB22" s="463"/>
      <c r="AC22" s="463"/>
      <c r="AD22" s="463"/>
      <c r="AE22" s="463"/>
      <c r="AF22" s="463"/>
      <c r="AG22" s="463"/>
      <c r="AH22" s="463"/>
      <c r="AI22" s="463"/>
      <c r="AJ22" s="463"/>
      <c r="AK22" s="463"/>
      <c r="AL22" s="463"/>
      <c r="AM22" s="463"/>
      <c r="AN22" s="463"/>
      <c r="AO22" s="463"/>
    </row>
    <row r="23" spans="1:41" ht="19.95" customHeight="1" x14ac:dyDescent="0.25">
      <c r="A23" s="462"/>
      <c r="B23" s="1243">
        <v>3.1</v>
      </c>
      <c r="C23" s="1259" t="s">
        <v>2015</v>
      </c>
      <c r="D23" s="1253"/>
      <c r="E23" s="1253"/>
      <c r="F23" s="1253"/>
      <c r="G23" s="1253"/>
      <c r="H23" s="1253"/>
      <c r="I23" s="1253"/>
      <c r="J23" s="1253">
        <f>IF(ABS(G20)&lt;ABS(J20),ABS(G20),ABS(J20))</f>
        <v>0</v>
      </c>
      <c r="K23" s="1253"/>
      <c r="L23" s="1253"/>
      <c r="M23" s="1253"/>
      <c r="N23" s="1253"/>
      <c r="O23" s="1253"/>
      <c r="P23" s="1253"/>
      <c r="Q23" s="1253"/>
      <c r="R23" s="1253"/>
      <c r="S23" s="1253"/>
      <c r="T23" s="464"/>
      <c r="U23" s="463"/>
      <c r="V23" s="463"/>
      <c r="W23" s="463"/>
      <c r="X23" s="463"/>
      <c r="Y23" s="463"/>
      <c r="Z23" s="463"/>
      <c r="AA23" s="463"/>
      <c r="AB23" s="463"/>
      <c r="AC23" s="463"/>
      <c r="AD23" s="463"/>
      <c r="AE23" s="463"/>
      <c r="AF23" s="463"/>
      <c r="AG23" s="463"/>
      <c r="AH23" s="463"/>
      <c r="AI23" s="463"/>
      <c r="AJ23" s="463"/>
      <c r="AK23" s="463"/>
      <c r="AL23" s="463"/>
      <c r="AM23" s="463"/>
      <c r="AN23" s="463"/>
      <c r="AO23" s="463"/>
    </row>
    <row r="24" spans="1:41" ht="19.95" customHeight="1" x14ac:dyDescent="0.25">
      <c r="A24" s="462"/>
      <c r="B24" s="1243">
        <v>3.2</v>
      </c>
      <c r="C24" s="1260" t="s">
        <v>2017</v>
      </c>
      <c r="D24" s="1253"/>
      <c r="E24" s="1253"/>
      <c r="F24" s="1253"/>
      <c r="G24" s="1253"/>
      <c r="H24" s="1253"/>
      <c r="I24" s="1253"/>
      <c r="J24" s="1253">
        <f>IF(ABS(G20)&gt;ABS(J20),(G20)+(J20),(J20)+(G20))</f>
        <v>0</v>
      </c>
      <c r="K24" s="1253"/>
      <c r="L24" s="1253"/>
      <c r="M24" s="1253"/>
      <c r="N24" s="1253"/>
      <c r="O24" s="1253"/>
      <c r="P24" s="1253"/>
      <c r="Q24" s="1253"/>
      <c r="R24" s="1253"/>
      <c r="S24" s="1253"/>
      <c r="T24" s="464"/>
      <c r="U24" s="463"/>
      <c r="V24" s="463"/>
      <c r="W24" s="463"/>
      <c r="X24" s="463"/>
      <c r="Y24" s="463"/>
      <c r="Z24" s="463"/>
      <c r="AA24" s="463"/>
      <c r="AB24" s="463"/>
      <c r="AC24" s="463"/>
      <c r="AD24" s="463"/>
      <c r="AE24" s="463"/>
      <c r="AF24" s="463"/>
      <c r="AG24" s="463"/>
      <c r="AH24" s="463"/>
      <c r="AI24" s="463"/>
      <c r="AJ24" s="463"/>
      <c r="AK24" s="463"/>
      <c r="AL24" s="463"/>
      <c r="AM24" s="463"/>
      <c r="AN24" s="463"/>
      <c r="AO24" s="463"/>
    </row>
    <row r="25" spans="1:41" ht="19.95" customHeight="1" x14ac:dyDescent="0.25">
      <c r="A25" s="462"/>
      <c r="B25" s="1243" t="s">
        <v>395</v>
      </c>
      <c r="C25" s="1259" t="s">
        <v>1585</v>
      </c>
      <c r="D25" s="1253"/>
      <c r="E25" s="1253"/>
      <c r="F25" s="1253"/>
      <c r="G25" s="1253"/>
      <c r="H25" s="1253"/>
      <c r="I25" s="1253"/>
      <c r="J25" s="1253">
        <v>40</v>
      </c>
      <c r="K25" s="1253"/>
      <c r="L25" s="1253"/>
      <c r="M25" s="1253"/>
      <c r="N25" s="1253"/>
      <c r="O25" s="1253"/>
      <c r="P25" s="1253"/>
      <c r="Q25" s="1253"/>
      <c r="R25" s="1253"/>
      <c r="S25" s="1253"/>
      <c r="T25" s="464"/>
      <c r="U25" s="463"/>
      <c r="V25" s="463"/>
      <c r="W25" s="463"/>
      <c r="X25" s="463"/>
      <c r="Y25" s="463"/>
      <c r="Z25" s="463"/>
      <c r="AA25" s="463"/>
      <c r="AB25" s="463"/>
      <c r="AC25" s="463"/>
      <c r="AD25" s="463"/>
      <c r="AE25" s="463"/>
      <c r="AF25" s="463"/>
      <c r="AG25" s="463"/>
      <c r="AH25" s="463"/>
      <c r="AI25" s="463"/>
      <c r="AJ25" s="463"/>
      <c r="AK25" s="463"/>
      <c r="AL25" s="463"/>
      <c r="AM25" s="463"/>
      <c r="AN25" s="463"/>
      <c r="AO25" s="463"/>
    </row>
    <row r="26" spans="1:41" ht="19.95" customHeight="1" x14ac:dyDescent="0.25">
      <c r="A26" s="462"/>
      <c r="B26" s="1243">
        <v>3.3</v>
      </c>
      <c r="C26" s="1261" t="s">
        <v>1641</v>
      </c>
      <c r="D26" s="1253"/>
      <c r="E26" s="1253"/>
      <c r="F26" s="1253"/>
      <c r="G26" s="1253"/>
      <c r="H26" s="1253"/>
      <c r="I26" s="1253"/>
      <c r="J26" s="1253">
        <f>(J25/100)*J23</f>
        <v>0</v>
      </c>
      <c r="K26" s="1253"/>
      <c r="L26" s="1253"/>
      <c r="M26" s="1253"/>
      <c r="N26" s="1253"/>
      <c r="O26" s="1253"/>
      <c r="P26" s="1253"/>
      <c r="Q26" s="1253"/>
      <c r="R26" s="1253"/>
      <c r="S26" s="1256">
        <f>SUM(D26:R26)</f>
        <v>0</v>
      </c>
      <c r="T26" s="464"/>
      <c r="U26" s="463"/>
      <c r="V26" s="463"/>
      <c r="W26" s="463"/>
      <c r="X26" s="463"/>
      <c r="Y26" s="463"/>
      <c r="Z26" s="463"/>
      <c r="AA26" s="463"/>
      <c r="AB26" s="463"/>
      <c r="AC26" s="463"/>
      <c r="AD26" s="463"/>
      <c r="AE26" s="463"/>
      <c r="AF26" s="463"/>
      <c r="AG26" s="463"/>
      <c r="AH26" s="463"/>
      <c r="AI26" s="463"/>
      <c r="AJ26" s="463"/>
      <c r="AK26" s="463"/>
      <c r="AL26" s="463"/>
      <c r="AM26" s="463"/>
      <c r="AN26" s="463"/>
      <c r="AO26" s="463"/>
    </row>
    <row r="27" spans="1:41" ht="19.95" customHeight="1" x14ac:dyDescent="0.25">
      <c r="A27" s="462"/>
      <c r="B27" s="1243">
        <v>4.0999999999999996</v>
      </c>
      <c r="C27" s="1259" t="s">
        <v>2015</v>
      </c>
      <c r="D27" s="1253"/>
      <c r="E27" s="1253"/>
      <c r="F27" s="1253"/>
      <c r="G27" s="1253"/>
      <c r="H27" s="1253"/>
      <c r="I27" s="1253"/>
      <c r="J27" s="1253"/>
      <c r="K27" s="1253"/>
      <c r="L27" s="1253"/>
      <c r="M27" s="1253"/>
      <c r="N27" s="1253"/>
      <c r="O27" s="1253"/>
      <c r="P27" s="1253"/>
      <c r="Q27" s="1253"/>
      <c r="R27" s="1253">
        <f>IF(ABS(R20)&lt;ABS(J24),ABS(R20),ABS(J24))</f>
        <v>0</v>
      </c>
      <c r="S27" s="1253"/>
      <c r="T27" s="464"/>
      <c r="U27" s="463"/>
      <c r="V27" s="463"/>
      <c r="W27" s="463"/>
      <c r="X27" s="463"/>
      <c r="Y27" s="463"/>
      <c r="Z27" s="463"/>
      <c r="AA27" s="463"/>
      <c r="AB27" s="463"/>
      <c r="AC27" s="463"/>
      <c r="AD27" s="463"/>
      <c r="AE27" s="463"/>
      <c r="AF27" s="463"/>
      <c r="AG27" s="463"/>
      <c r="AH27" s="463"/>
      <c r="AI27" s="463"/>
      <c r="AJ27" s="463"/>
      <c r="AK27" s="463"/>
      <c r="AL27" s="463"/>
      <c r="AM27" s="463"/>
      <c r="AN27" s="463"/>
      <c r="AO27" s="463"/>
    </row>
    <row r="28" spans="1:41" ht="19.95" customHeight="1" x14ac:dyDescent="0.25">
      <c r="A28" s="462"/>
      <c r="B28" s="1243">
        <v>4.2</v>
      </c>
      <c r="C28" s="1260" t="s">
        <v>2017</v>
      </c>
      <c r="D28" s="1253"/>
      <c r="E28" s="1253"/>
      <c r="F28" s="1253"/>
      <c r="G28" s="1253"/>
      <c r="H28" s="1253"/>
      <c r="I28" s="1253"/>
      <c r="J28" s="1253"/>
      <c r="K28" s="1253"/>
      <c r="L28" s="1253"/>
      <c r="M28" s="1253"/>
      <c r="N28" s="1253"/>
      <c r="O28" s="1253"/>
      <c r="P28" s="1253"/>
      <c r="Q28" s="1253"/>
      <c r="R28" s="1253">
        <f>IF(ABS(R20)&gt;ABS(J24),(R20)+(J24),(J24)+(R20))</f>
        <v>0</v>
      </c>
      <c r="S28" s="1253"/>
      <c r="T28" s="464"/>
      <c r="U28" s="463"/>
      <c r="V28" s="463"/>
      <c r="W28" s="463"/>
      <c r="X28" s="463"/>
      <c r="Y28" s="463"/>
      <c r="Z28" s="463"/>
      <c r="AA28" s="463"/>
      <c r="AB28" s="463"/>
      <c r="AC28" s="463"/>
      <c r="AD28" s="463"/>
      <c r="AE28" s="463"/>
      <c r="AF28" s="463"/>
      <c r="AG28" s="463"/>
      <c r="AH28" s="463"/>
      <c r="AI28" s="463"/>
      <c r="AJ28" s="463"/>
      <c r="AK28" s="463"/>
      <c r="AL28" s="463"/>
      <c r="AM28" s="463"/>
      <c r="AN28" s="463"/>
      <c r="AO28" s="463"/>
    </row>
    <row r="29" spans="1:41" ht="19.95" customHeight="1" x14ac:dyDescent="0.25">
      <c r="A29" s="462"/>
      <c r="B29" s="1243" t="s">
        <v>1642</v>
      </c>
      <c r="C29" s="1259" t="s">
        <v>1585</v>
      </c>
      <c r="D29" s="1253"/>
      <c r="E29" s="1253"/>
      <c r="F29" s="1253"/>
      <c r="G29" s="1253"/>
      <c r="H29" s="1253"/>
      <c r="I29" s="1253"/>
      <c r="J29" s="1253"/>
      <c r="K29" s="1253"/>
      <c r="L29" s="1253"/>
      <c r="M29" s="1253"/>
      <c r="N29" s="1253"/>
      <c r="O29" s="1253"/>
      <c r="P29" s="1253"/>
      <c r="Q29" s="1253"/>
      <c r="R29" s="1253">
        <v>40</v>
      </c>
      <c r="S29" s="1253"/>
      <c r="T29" s="464"/>
      <c r="U29" s="463"/>
      <c r="V29" s="463"/>
      <c r="W29" s="463"/>
      <c r="X29" s="463"/>
      <c r="Y29" s="463"/>
      <c r="Z29" s="463"/>
      <c r="AA29" s="463"/>
      <c r="AB29" s="463"/>
      <c r="AC29" s="463"/>
      <c r="AD29" s="463"/>
      <c r="AE29" s="463"/>
      <c r="AF29" s="463"/>
      <c r="AG29" s="463"/>
      <c r="AH29" s="463"/>
      <c r="AI29" s="463"/>
      <c r="AJ29" s="463"/>
      <c r="AK29" s="463"/>
      <c r="AL29" s="463"/>
      <c r="AM29" s="463"/>
      <c r="AN29" s="463"/>
      <c r="AO29" s="463"/>
    </row>
    <row r="30" spans="1:41" ht="19.95" customHeight="1" x14ac:dyDescent="0.25">
      <c r="A30" s="462"/>
      <c r="B30" s="1243">
        <v>4.3</v>
      </c>
      <c r="C30" s="1262" t="s">
        <v>1643</v>
      </c>
      <c r="D30" s="1253"/>
      <c r="E30" s="1253"/>
      <c r="F30" s="1253"/>
      <c r="G30" s="1253"/>
      <c r="H30" s="1253"/>
      <c r="I30" s="1253"/>
      <c r="J30" s="1253"/>
      <c r="K30" s="1253"/>
      <c r="L30" s="1253"/>
      <c r="M30" s="1253"/>
      <c r="N30" s="1253"/>
      <c r="O30" s="1253"/>
      <c r="P30" s="1253"/>
      <c r="Q30" s="1253"/>
      <c r="R30" s="1253">
        <f>ROUND((R29/100)*R27,3)</f>
        <v>0</v>
      </c>
      <c r="S30" s="1256">
        <f>R30</f>
        <v>0</v>
      </c>
      <c r="T30" s="464"/>
      <c r="U30" s="463"/>
      <c r="V30" s="463"/>
      <c r="W30" s="463"/>
      <c r="X30" s="463"/>
      <c r="Y30" s="463"/>
      <c r="Z30" s="463"/>
      <c r="AA30" s="463"/>
      <c r="AB30" s="463"/>
      <c r="AC30" s="463"/>
      <c r="AD30" s="463"/>
      <c r="AE30" s="463"/>
      <c r="AF30" s="463"/>
      <c r="AG30" s="463"/>
      <c r="AH30" s="463"/>
      <c r="AI30" s="463"/>
      <c r="AJ30" s="463"/>
      <c r="AK30" s="463"/>
      <c r="AL30" s="463"/>
      <c r="AM30" s="463"/>
      <c r="AN30" s="463"/>
      <c r="AO30" s="463"/>
    </row>
    <row r="31" spans="1:41" ht="19.95" customHeight="1" x14ac:dyDescent="0.25">
      <c r="A31" s="462"/>
      <c r="B31" s="1243">
        <v>5.0999999999999996</v>
      </c>
      <c r="C31" s="1263" t="s">
        <v>1644</v>
      </c>
      <c r="D31" s="1253"/>
      <c r="E31" s="1253"/>
      <c r="F31" s="1253"/>
      <c r="G31" s="1253"/>
      <c r="H31" s="1253"/>
      <c r="I31" s="1253"/>
      <c r="J31" s="1253"/>
      <c r="K31" s="1253"/>
      <c r="L31" s="1253"/>
      <c r="M31" s="1253"/>
      <c r="N31" s="1253"/>
      <c r="O31" s="1253"/>
      <c r="P31" s="1253"/>
      <c r="Q31" s="1253"/>
      <c r="R31" s="1253"/>
      <c r="S31" s="1256">
        <f>R28</f>
        <v>0</v>
      </c>
      <c r="T31" s="464"/>
      <c r="U31" s="463"/>
      <c r="V31" s="463"/>
      <c r="W31" s="463"/>
      <c r="X31" s="463"/>
      <c r="Y31" s="463"/>
      <c r="Z31" s="463"/>
      <c r="AA31" s="463"/>
      <c r="AB31" s="463"/>
      <c r="AC31" s="463"/>
      <c r="AD31" s="463"/>
      <c r="AE31" s="463"/>
      <c r="AF31" s="463"/>
      <c r="AG31" s="463"/>
      <c r="AH31" s="463"/>
      <c r="AI31" s="463"/>
      <c r="AJ31" s="463"/>
      <c r="AK31" s="463"/>
      <c r="AL31" s="463"/>
      <c r="AM31" s="463"/>
      <c r="AN31" s="463"/>
      <c r="AO31" s="463"/>
    </row>
    <row r="32" spans="1:41" ht="19.95" customHeight="1" x14ac:dyDescent="0.25">
      <c r="A32" s="462"/>
      <c r="B32" s="1243">
        <v>6</v>
      </c>
      <c r="C32" s="1262" t="s">
        <v>1645</v>
      </c>
      <c r="D32" s="1253"/>
      <c r="E32" s="1253"/>
      <c r="F32" s="1253"/>
      <c r="G32" s="1253"/>
      <c r="H32" s="1253"/>
      <c r="I32" s="1253"/>
      <c r="J32" s="1253"/>
      <c r="K32" s="1253"/>
      <c r="L32" s="1253"/>
      <c r="M32" s="1253"/>
      <c r="N32" s="1253"/>
      <c r="O32" s="1253"/>
      <c r="P32" s="1253"/>
      <c r="Q32" s="1253"/>
      <c r="R32" s="1253"/>
      <c r="S32" s="1256">
        <f>ROUND(SUM(S18 + S22 + S26+S30 + S31),3)</f>
        <v>0</v>
      </c>
      <c r="T32" s="464"/>
      <c r="U32" s="463"/>
      <c r="V32" s="463"/>
      <c r="W32" s="463"/>
      <c r="X32" s="463"/>
      <c r="Y32" s="463"/>
      <c r="Z32" s="463"/>
      <c r="AA32" s="463"/>
      <c r="AB32" s="463"/>
      <c r="AC32" s="463"/>
      <c r="AD32" s="463"/>
      <c r="AE32" s="463"/>
      <c r="AF32" s="463"/>
      <c r="AG32" s="463"/>
      <c r="AH32" s="463"/>
      <c r="AI32" s="463"/>
      <c r="AJ32" s="463"/>
      <c r="AK32" s="463"/>
      <c r="AL32" s="463"/>
      <c r="AM32" s="463"/>
      <c r="AN32" s="463"/>
      <c r="AO32" s="463"/>
    </row>
    <row r="33" spans="1:41" ht="19.95" customHeight="1" x14ac:dyDescent="0.25">
      <c r="A33" s="462"/>
      <c r="B33" s="1244">
        <v>7</v>
      </c>
      <c r="C33" s="1262" t="s">
        <v>2009</v>
      </c>
      <c r="D33" s="1253"/>
      <c r="E33" s="1253"/>
      <c r="F33" s="1253"/>
      <c r="G33" s="1253"/>
      <c r="H33" s="1253"/>
      <c r="I33" s="1253"/>
      <c r="J33" s="1253"/>
      <c r="K33" s="1253"/>
      <c r="L33" s="1253"/>
      <c r="M33" s="1253"/>
      <c r="N33" s="1253"/>
      <c r="O33" s="1253"/>
      <c r="P33" s="1253"/>
      <c r="Q33" s="1253"/>
      <c r="R33" s="1253"/>
      <c r="S33" s="1256">
        <f>ROUND(S32*12.5,3)</f>
        <v>0</v>
      </c>
      <c r="T33" s="464"/>
      <c r="U33" s="463"/>
      <c r="V33" s="463"/>
      <c r="W33" s="463"/>
      <c r="X33" s="463"/>
      <c r="Y33" s="463"/>
      <c r="Z33" s="463"/>
      <c r="AA33" s="463"/>
      <c r="AB33" s="463"/>
      <c r="AC33" s="463"/>
      <c r="AD33" s="463"/>
      <c r="AE33" s="463"/>
      <c r="AF33" s="463"/>
      <c r="AG33" s="463"/>
      <c r="AH33" s="463"/>
      <c r="AI33" s="463"/>
      <c r="AJ33" s="463"/>
      <c r="AK33" s="463"/>
      <c r="AL33" s="463"/>
      <c r="AM33" s="463"/>
      <c r="AN33" s="463"/>
      <c r="AO33" s="463"/>
    </row>
    <row r="34" spans="1:41" ht="15" customHeight="1" x14ac:dyDescent="0.25">
      <c r="A34" s="462"/>
      <c r="D34" s="463"/>
      <c r="E34" s="463"/>
      <c r="F34" s="463"/>
      <c r="G34" s="463"/>
      <c r="H34" s="463"/>
      <c r="I34" s="463"/>
      <c r="J34" s="463"/>
      <c r="K34" s="463"/>
      <c r="L34" s="463"/>
      <c r="M34" s="463"/>
      <c r="N34" s="463"/>
      <c r="O34" s="463"/>
      <c r="P34" s="463"/>
      <c r="Q34" s="463"/>
      <c r="R34" s="463"/>
      <c r="S34" s="463"/>
      <c r="T34" s="464"/>
      <c r="U34" s="463"/>
      <c r="V34" s="463"/>
      <c r="W34" s="463"/>
      <c r="X34" s="463"/>
      <c r="Y34" s="463"/>
      <c r="Z34" s="463"/>
      <c r="AA34" s="463"/>
      <c r="AB34" s="463"/>
      <c r="AC34" s="463"/>
      <c r="AD34" s="463"/>
      <c r="AE34" s="463"/>
      <c r="AF34" s="463"/>
      <c r="AG34" s="463"/>
      <c r="AH34" s="463"/>
      <c r="AI34" s="463"/>
      <c r="AJ34" s="463"/>
      <c r="AK34" s="463"/>
      <c r="AL34" s="463"/>
      <c r="AM34" s="463"/>
      <c r="AN34" s="463"/>
      <c r="AO34" s="463"/>
    </row>
    <row r="35" spans="1:41" ht="15" customHeight="1" x14ac:dyDescent="0.25">
      <c r="A35" s="462"/>
      <c r="B35" s="1252" t="s">
        <v>2013</v>
      </c>
      <c r="C35" s="2887" t="s">
        <v>2014</v>
      </c>
      <c r="D35" s="2887"/>
      <c r="E35" s="2887"/>
      <c r="F35" s="2887"/>
      <c r="G35" s="2887"/>
      <c r="H35" s="2887"/>
      <c r="I35" s="2887"/>
      <c r="J35" s="2887"/>
      <c r="K35" s="463"/>
      <c r="L35" s="463"/>
      <c r="M35" s="463"/>
      <c r="N35" s="463"/>
      <c r="O35" s="463"/>
      <c r="P35" s="463"/>
      <c r="Q35" s="463"/>
      <c r="R35" s="463"/>
      <c r="S35" s="463"/>
      <c r="T35" s="464"/>
      <c r="U35" s="463"/>
      <c r="V35" s="463"/>
      <c r="W35" s="463"/>
      <c r="X35" s="463"/>
      <c r="Y35" s="463"/>
      <c r="Z35" s="463"/>
      <c r="AA35" s="463"/>
      <c r="AB35" s="463"/>
      <c r="AC35" s="463"/>
      <c r="AD35" s="463"/>
      <c r="AE35" s="463"/>
      <c r="AF35" s="463"/>
      <c r="AG35" s="463"/>
      <c r="AH35" s="463"/>
      <c r="AI35" s="463"/>
      <c r="AJ35" s="463"/>
      <c r="AK35" s="463"/>
      <c r="AL35" s="463"/>
      <c r="AM35" s="463"/>
      <c r="AN35" s="463"/>
      <c r="AO35" s="463"/>
    </row>
    <row r="36" spans="1:41" ht="15" customHeight="1" x14ac:dyDescent="0.25">
      <c r="A36" s="462"/>
      <c r="B36" s="463"/>
      <c r="C36" s="2887" t="s">
        <v>1646</v>
      </c>
      <c r="D36" s="2887"/>
      <c r="E36" s="2887"/>
      <c r="F36" s="2887"/>
      <c r="G36" s="2887"/>
      <c r="H36" s="2887"/>
      <c r="I36" s="2887"/>
      <c r="J36" s="2887"/>
      <c r="K36" s="463"/>
      <c r="L36" s="463"/>
      <c r="M36" s="463"/>
      <c r="N36" s="463"/>
      <c r="O36" s="463"/>
      <c r="P36" s="463"/>
      <c r="Q36" s="463"/>
      <c r="R36" s="463"/>
      <c r="S36" s="463"/>
      <c r="T36" s="464"/>
      <c r="U36" s="463"/>
      <c r="V36" s="463"/>
      <c r="W36" s="463"/>
      <c r="X36" s="463"/>
      <c r="Y36" s="463"/>
      <c r="Z36" s="463"/>
      <c r="AA36" s="463"/>
      <c r="AB36" s="463"/>
      <c r="AC36" s="463"/>
      <c r="AD36" s="463"/>
      <c r="AE36" s="463"/>
      <c r="AF36" s="463"/>
      <c r="AG36" s="463"/>
      <c r="AH36" s="463"/>
      <c r="AI36" s="463"/>
      <c r="AJ36" s="463"/>
      <c r="AK36" s="463"/>
      <c r="AL36" s="463"/>
      <c r="AM36" s="463"/>
      <c r="AN36" s="463"/>
      <c r="AO36" s="463"/>
    </row>
    <row r="37" spans="1:41" ht="15" customHeight="1" x14ac:dyDescent="0.25">
      <c r="A37" s="462"/>
      <c r="B37" s="463"/>
      <c r="C37" s="2887" t="s">
        <v>1647</v>
      </c>
      <c r="D37" s="2887"/>
      <c r="E37" s="2887"/>
      <c r="F37" s="2887"/>
      <c r="G37" s="2887"/>
      <c r="H37" s="2887"/>
      <c r="I37" s="2887"/>
      <c r="J37" s="2887"/>
      <c r="K37" s="463"/>
      <c r="L37" s="463"/>
      <c r="M37" s="463"/>
      <c r="N37" s="463"/>
      <c r="O37" s="463"/>
      <c r="P37" s="463"/>
      <c r="Q37" s="463"/>
      <c r="R37" s="463"/>
      <c r="S37" s="463"/>
      <c r="T37" s="464"/>
      <c r="U37" s="463"/>
      <c r="V37" s="463"/>
      <c r="W37" s="463"/>
      <c r="X37" s="463"/>
      <c r="Y37" s="463"/>
      <c r="Z37" s="463"/>
      <c r="AA37" s="463"/>
      <c r="AB37" s="463"/>
      <c r="AC37" s="463"/>
      <c r="AD37" s="463"/>
      <c r="AE37" s="463"/>
      <c r="AF37" s="463"/>
      <c r="AG37" s="463"/>
      <c r="AH37" s="463"/>
      <c r="AI37" s="463"/>
      <c r="AJ37" s="463"/>
      <c r="AK37" s="463"/>
      <c r="AL37" s="463"/>
      <c r="AM37" s="463"/>
      <c r="AN37" s="463"/>
      <c r="AO37" s="463"/>
    </row>
    <row r="38" spans="1:41" ht="15" customHeight="1" x14ac:dyDescent="0.25">
      <c r="A38" s="462"/>
      <c r="B38" s="463"/>
      <c r="C38" s="2887" t="s">
        <v>1648</v>
      </c>
      <c r="D38" s="2887"/>
      <c r="E38" s="2887"/>
      <c r="F38" s="2887"/>
      <c r="G38" s="2887"/>
      <c r="H38" s="2887"/>
      <c r="I38" s="2887"/>
      <c r="J38" s="2887"/>
      <c r="K38" s="463"/>
      <c r="L38" s="463"/>
      <c r="M38" s="463"/>
      <c r="N38" s="463"/>
      <c r="O38" s="463"/>
      <c r="P38" s="463"/>
      <c r="Q38" s="463"/>
      <c r="R38" s="463"/>
      <c r="S38" s="463"/>
      <c r="T38" s="464"/>
      <c r="U38" s="463"/>
      <c r="V38" s="463"/>
      <c r="W38" s="463"/>
      <c r="X38" s="463"/>
      <c r="Y38" s="463"/>
      <c r="Z38" s="463"/>
      <c r="AA38" s="463"/>
      <c r="AB38" s="463"/>
      <c r="AC38" s="463"/>
      <c r="AD38" s="463"/>
      <c r="AE38" s="463"/>
      <c r="AF38" s="463"/>
      <c r="AG38" s="463"/>
      <c r="AH38" s="463"/>
      <c r="AI38" s="463"/>
      <c r="AJ38" s="463"/>
      <c r="AK38" s="463"/>
      <c r="AL38" s="463"/>
      <c r="AM38" s="463"/>
      <c r="AN38" s="463"/>
      <c r="AO38" s="463"/>
    </row>
    <row r="39" spans="1:41" ht="15" customHeight="1" x14ac:dyDescent="0.25">
      <c r="A39" s="462"/>
      <c r="B39" s="463"/>
      <c r="C39" s="2885" t="s">
        <v>1649</v>
      </c>
      <c r="D39" s="2885"/>
      <c r="E39" s="2885"/>
      <c r="F39" s="2885"/>
      <c r="G39" s="2885"/>
      <c r="H39" s="2885"/>
      <c r="I39" s="2885"/>
      <c r="J39" s="2885"/>
      <c r="K39" s="463"/>
      <c r="L39" s="463"/>
      <c r="M39" s="463"/>
      <c r="N39" s="463"/>
      <c r="O39" s="463"/>
      <c r="P39" s="463"/>
      <c r="Q39" s="463"/>
      <c r="R39" s="463"/>
      <c r="S39" s="463"/>
      <c r="T39" s="464"/>
      <c r="U39" s="463"/>
      <c r="V39" s="463"/>
      <c r="W39" s="463"/>
      <c r="X39" s="463"/>
      <c r="Y39" s="463"/>
      <c r="Z39" s="463"/>
      <c r="AA39" s="463"/>
      <c r="AB39" s="463"/>
      <c r="AC39" s="463"/>
      <c r="AD39" s="463"/>
      <c r="AE39" s="463"/>
      <c r="AF39" s="463"/>
      <c r="AG39" s="463"/>
      <c r="AH39" s="463"/>
      <c r="AI39" s="463"/>
      <c r="AJ39" s="463"/>
      <c r="AK39" s="463"/>
      <c r="AL39" s="463"/>
      <c r="AM39" s="463"/>
      <c r="AN39" s="463"/>
      <c r="AO39" s="463"/>
    </row>
    <row r="40" spans="1:41" ht="15" customHeight="1" x14ac:dyDescent="0.25">
      <c r="A40" s="462"/>
      <c r="B40" s="463"/>
      <c r="C40" s="2885" t="s">
        <v>1650</v>
      </c>
      <c r="D40" s="2885"/>
      <c r="E40" s="2885"/>
      <c r="F40" s="2885"/>
      <c r="G40" s="2885"/>
      <c r="H40" s="2885"/>
      <c r="I40" s="2885"/>
      <c r="J40" s="2885"/>
      <c r="K40" s="463"/>
      <c r="L40" s="463"/>
      <c r="M40" s="463"/>
      <c r="N40" s="463"/>
      <c r="O40" s="463"/>
      <c r="P40" s="463"/>
      <c r="Q40" s="463"/>
      <c r="R40" s="463"/>
      <c r="S40" s="463"/>
      <c r="T40" s="464"/>
      <c r="U40" s="463"/>
      <c r="V40" s="463"/>
      <c r="W40" s="463"/>
      <c r="X40" s="463"/>
      <c r="Y40" s="463"/>
      <c r="Z40" s="463"/>
      <c r="AA40" s="463"/>
      <c r="AB40" s="463"/>
      <c r="AC40" s="463"/>
      <c r="AD40" s="463"/>
      <c r="AE40" s="463"/>
      <c r="AF40" s="463"/>
      <c r="AG40" s="463"/>
      <c r="AH40" s="463"/>
      <c r="AI40" s="463"/>
      <c r="AJ40" s="463"/>
      <c r="AK40" s="463"/>
      <c r="AL40" s="463"/>
      <c r="AM40" s="463"/>
      <c r="AN40" s="463"/>
      <c r="AO40" s="463"/>
    </row>
    <row r="41" spans="1:41" ht="15" customHeight="1" x14ac:dyDescent="0.25">
      <c r="A41" s="462"/>
      <c r="B41" s="463"/>
      <c r="C41" s="2885" t="s">
        <v>2019</v>
      </c>
      <c r="D41" s="2885"/>
      <c r="E41" s="2885"/>
      <c r="F41" s="2885"/>
      <c r="G41" s="2885"/>
      <c r="H41" s="2885"/>
      <c r="I41" s="2885"/>
      <c r="J41" s="2885"/>
      <c r="K41" s="463"/>
      <c r="L41" s="463"/>
      <c r="M41" s="463"/>
      <c r="N41" s="463"/>
      <c r="O41" s="463"/>
      <c r="P41" s="463"/>
      <c r="Q41" s="463"/>
      <c r="R41" s="463"/>
      <c r="S41" s="463"/>
      <c r="T41" s="464"/>
      <c r="U41" s="463"/>
      <c r="V41" s="463"/>
      <c r="W41" s="463"/>
      <c r="X41" s="463"/>
      <c r="Y41" s="463"/>
      <c r="Z41" s="463"/>
      <c r="AA41" s="463"/>
      <c r="AB41" s="463"/>
      <c r="AC41" s="463"/>
      <c r="AD41" s="463"/>
      <c r="AE41" s="463"/>
      <c r="AF41" s="463"/>
      <c r="AG41" s="463"/>
      <c r="AH41" s="463"/>
      <c r="AI41" s="463"/>
      <c r="AJ41" s="463"/>
      <c r="AK41" s="463"/>
      <c r="AL41" s="463"/>
      <c r="AM41" s="463"/>
      <c r="AN41" s="463"/>
      <c r="AO41" s="463"/>
    </row>
    <row r="42" spans="1:41" ht="15" customHeight="1" x14ac:dyDescent="0.25">
      <c r="A42" s="462"/>
      <c r="B42" s="463"/>
      <c r="C42" s="2885" t="s">
        <v>1651</v>
      </c>
      <c r="D42" s="2885"/>
      <c r="E42" s="2885"/>
      <c r="F42" s="2885"/>
      <c r="G42" s="2885"/>
      <c r="H42" s="2885"/>
      <c r="I42" s="2885"/>
      <c r="J42" s="2885"/>
      <c r="K42" s="463"/>
      <c r="L42" s="463"/>
      <c r="M42" s="463"/>
      <c r="N42" s="463"/>
      <c r="O42" s="463"/>
      <c r="P42" s="463"/>
      <c r="Q42" s="463"/>
      <c r="R42" s="463"/>
      <c r="S42" s="463"/>
      <c r="T42" s="464"/>
      <c r="U42" s="463"/>
      <c r="V42" s="463"/>
      <c r="W42" s="463"/>
      <c r="X42" s="463"/>
      <c r="Y42" s="463"/>
      <c r="Z42" s="463"/>
      <c r="AA42" s="463"/>
      <c r="AB42" s="463"/>
      <c r="AC42" s="463"/>
      <c r="AD42" s="463"/>
      <c r="AE42" s="463"/>
      <c r="AF42" s="463"/>
      <c r="AG42" s="463"/>
      <c r="AH42" s="463"/>
      <c r="AI42" s="463"/>
      <c r="AJ42" s="463"/>
      <c r="AK42" s="463"/>
      <c r="AL42" s="463"/>
      <c r="AM42" s="463"/>
      <c r="AN42" s="463"/>
      <c r="AO42" s="463"/>
    </row>
    <row r="43" spans="1:41" ht="15" customHeight="1" x14ac:dyDescent="0.25">
      <c r="A43" s="462"/>
      <c r="B43" s="463"/>
      <c r="C43" s="2885" t="s">
        <v>1652</v>
      </c>
      <c r="D43" s="2885"/>
      <c r="E43" s="2885"/>
      <c r="F43" s="2885"/>
      <c r="G43" s="2885"/>
      <c r="H43" s="2885"/>
      <c r="I43" s="2885"/>
      <c r="J43" s="2885"/>
      <c r="K43" s="463"/>
      <c r="L43" s="463"/>
      <c r="M43" s="463"/>
      <c r="N43" s="463"/>
      <c r="O43" s="463"/>
      <c r="P43" s="463"/>
      <c r="Q43" s="463"/>
      <c r="R43" s="463"/>
      <c r="S43" s="463"/>
      <c r="T43" s="464"/>
      <c r="U43" s="463"/>
      <c r="V43" s="463"/>
      <c r="W43" s="463"/>
      <c r="X43" s="463"/>
      <c r="Y43" s="463"/>
      <c r="Z43" s="463"/>
      <c r="AA43" s="463"/>
      <c r="AB43" s="463"/>
      <c r="AC43" s="463"/>
      <c r="AD43" s="463"/>
      <c r="AE43" s="463"/>
      <c r="AF43" s="463"/>
      <c r="AG43" s="463"/>
      <c r="AH43" s="463"/>
      <c r="AI43" s="463"/>
      <c r="AJ43" s="463"/>
      <c r="AK43" s="463"/>
      <c r="AL43" s="463"/>
      <c r="AM43" s="463"/>
      <c r="AN43" s="463"/>
      <c r="AO43" s="463"/>
    </row>
    <row r="44" spans="1:41" ht="15" customHeight="1" x14ac:dyDescent="0.25">
      <c r="A44" s="462"/>
      <c r="B44" s="463"/>
      <c r="C44" s="2885" t="s">
        <v>2020</v>
      </c>
      <c r="D44" s="2885"/>
      <c r="E44" s="2885"/>
      <c r="F44" s="2885"/>
      <c r="G44" s="2885"/>
      <c r="H44" s="2885"/>
      <c r="I44" s="2885"/>
      <c r="J44" s="2885"/>
      <c r="K44" s="463"/>
      <c r="L44" s="463"/>
      <c r="M44" s="463"/>
      <c r="N44" s="463"/>
      <c r="O44" s="463"/>
      <c r="P44" s="463"/>
      <c r="Q44" s="463"/>
      <c r="R44" s="463"/>
      <c r="S44" s="463"/>
      <c r="T44" s="464"/>
      <c r="U44" s="463"/>
      <c r="V44" s="463"/>
      <c r="W44" s="463"/>
      <c r="X44" s="463"/>
      <c r="Y44" s="463"/>
      <c r="Z44" s="463"/>
      <c r="AA44" s="463"/>
      <c r="AB44" s="463"/>
      <c r="AC44" s="463"/>
      <c r="AD44" s="463"/>
      <c r="AE44" s="463"/>
      <c r="AF44" s="463"/>
      <c r="AG44" s="463"/>
      <c r="AH44" s="463"/>
      <c r="AI44" s="463"/>
      <c r="AJ44" s="463"/>
      <c r="AK44" s="463"/>
      <c r="AL44" s="463"/>
      <c r="AM44" s="463"/>
      <c r="AN44" s="463"/>
      <c r="AO44" s="463"/>
    </row>
    <row r="45" spans="1:41" ht="12.75" customHeight="1" thickBot="1" x14ac:dyDescent="0.3">
      <c r="A45" s="467"/>
      <c r="B45" s="468"/>
      <c r="C45" s="468"/>
      <c r="D45" s="468"/>
      <c r="E45" s="468"/>
      <c r="F45" s="468"/>
      <c r="G45" s="468"/>
      <c r="H45" s="468"/>
      <c r="I45" s="468"/>
      <c r="J45" s="468"/>
      <c r="K45" s="468"/>
      <c r="L45" s="468"/>
      <c r="M45" s="468"/>
      <c r="N45" s="468"/>
      <c r="O45" s="468"/>
      <c r="P45" s="468"/>
      <c r="Q45" s="468"/>
      <c r="R45" s="468"/>
      <c r="S45" s="468"/>
      <c r="T45" s="469"/>
      <c r="U45" s="463"/>
      <c r="V45" s="463"/>
      <c r="W45" s="463"/>
      <c r="X45" s="463"/>
      <c r="Y45" s="463"/>
      <c r="Z45" s="463"/>
      <c r="AA45" s="463"/>
      <c r="AB45" s="463"/>
      <c r="AC45" s="463"/>
      <c r="AD45" s="463"/>
      <c r="AE45" s="463"/>
      <c r="AF45" s="463"/>
      <c r="AG45" s="463"/>
      <c r="AH45" s="463"/>
      <c r="AI45" s="463"/>
      <c r="AJ45" s="463"/>
      <c r="AK45" s="463"/>
      <c r="AL45" s="463"/>
      <c r="AM45" s="463"/>
      <c r="AN45" s="463"/>
      <c r="AO45" s="463"/>
    </row>
    <row r="46" spans="1:41" ht="12.75" customHeight="1" x14ac:dyDescent="0.25">
      <c r="A46" s="463"/>
      <c r="B46" s="463"/>
      <c r="C46" s="463"/>
      <c r="D46" s="463"/>
      <c r="E46" s="463"/>
      <c r="F46" s="463"/>
      <c r="G46" s="463"/>
      <c r="H46" s="463"/>
      <c r="I46" s="463"/>
      <c r="J46" s="463"/>
      <c r="K46" s="463"/>
      <c r="L46" s="463"/>
      <c r="M46" s="463"/>
      <c r="N46" s="463"/>
      <c r="O46" s="463"/>
      <c r="P46" s="463"/>
      <c r="Q46" s="463"/>
      <c r="R46" s="463"/>
      <c r="S46" s="463"/>
      <c r="T46" s="463"/>
      <c r="U46" s="463"/>
      <c r="V46" s="463"/>
      <c r="W46" s="463"/>
      <c r="X46" s="463"/>
      <c r="Y46" s="463"/>
      <c r="Z46" s="463"/>
      <c r="AA46" s="463"/>
      <c r="AB46" s="463"/>
      <c r="AC46" s="463"/>
      <c r="AD46" s="463"/>
      <c r="AE46" s="463"/>
      <c r="AF46" s="463"/>
      <c r="AG46" s="463"/>
      <c r="AH46" s="463"/>
      <c r="AI46" s="463"/>
      <c r="AJ46" s="463"/>
      <c r="AK46" s="463"/>
      <c r="AL46" s="463"/>
      <c r="AM46" s="463"/>
      <c r="AN46" s="463"/>
      <c r="AO46" s="463"/>
    </row>
    <row r="47" spans="1:41" ht="12.75" customHeight="1" x14ac:dyDescent="0.25">
      <c r="A47" s="463"/>
      <c r="B47" s="463"/>
      <c r="C47" s="463"/>
      <c r="D47" s="463"/>
      <c r="E47" s="463"/>
      <c r="F47" s="463"/>
      <c r="G47" s="463"/>
      <c r="H47" s="463"/>
      <c r="I47" s="463"/>
      <c r="J47" s="463"/>
      <c r="K47" s="463"/>
      <c r="L47" s="463"/>
      <c r="M47" s="463"/>
      <c r="N47" s="463"/>
      <c r="O47" s="463"/>
      <c r="P47" s="463"/>
      <c r="Q47" s="463"/>
      <c r="R47" s="463"/>
      <c r="S47" s="463"/>
      <c r="T47" s="463"/>
      <c r="U47" s="463"/>
      <c r="V47" s="463"/>
      <c r="W47" s="463"/>
      <c r="X47" s="463"/>
      <c r="Y47" s="463"/>
      <c r="Z47" s="463"/>
      <c r="AA47" s="463"/>
      <c r="AB47" s="463"/>
      <c r="AC47" s="463"/>
      <c r="AD47" s="463"/>
      <c r="AE47" s="463"/>
      <c r="AF47" s="463"/>
      <c r="AG47" s="463"/>
      <c r="AH47" s="463"/>
      <c r="AI47" s="463"/>
      <c r="AJ47" s="463"/>
      <c r="AK47" s="463"/>
      <c r="AL47" s="463"/>
      <c r="AM47" s="463"/>
      <c r="AN47" s="463"/>
      <c r="AO47" s="463"/>
    </row>
    <row r="48" spans="1:41" ht="12.75" customHeight="1" x14ac:dyDescent="0.25">
      <c r="A48" s="463"/>
      <c r="B48" s="463"/>
      <c r="C48" s="463"/>
      <c r="D48" s="463"/>
      <c r="E48" s="463"/>
      <c r="F48" s="463"/>
      <c r="G48" s="463"/>
      <c r="H48" s="463"/>
      <c r="I48" s="463"/>
      <c r="J48" s="463"/>
      <c r="K48" s="463"/>
      <c r="L48" s="463"/>
      <c r="M48" s="463"/>
      <c r="N48" s="463"/>
      <c r="O48" s="463"/>
      <c r="P48" s="463"/>
      <c r="Q48" s="463"/>
      <c r="R48" s="463"/>
      <c r="S48" s="463"/>
      <c r="T48" s="463"/>
      <c r="U48" s="463"/>
      <c r="V48" s="463"/>
      <c r="W48" s="463"/>
      <c r="X48" s="463"/>
      <c r="Y48" s="463"/>
      <c r="Z48" s="463"/>
      <c r="AA48" s="463"/>
      <c r="AB48" s="463"/>
      <c r="AC48" s="463"/>
      <c r="AD48" s="463"/>
      <c r="AE48" s="463"/>
      <c r="AF48" s="463"/>
      <c r="AG48" s="463"/>
      <c r="AH48" s="463"/>
      <c r="AI48" s="463"/>
      <c r="AJ48" s="463"/>
      <c r="AK48" s="463"/>
      <c r="AL48" s="463"/>
      <c r="AM48" s="463"/>
      <c r="AN48" s="463"/>
      <c r="AO48" s="463"/>
    </row>
    <row r="49" spans="1:41" ht="12.75" customHeight="1" x14ac:dyDescent="0.25">
      <c r="A49" s="463"/>
      <c r="B49" s="463"/>
      <c r="C49" s="463"/>
      <c r="D49" s="463"/>
      <c r="E49" s="463"/>
      <c r="F49" s="463"/>
      <c r="G49" s="463"/>
      <c r="H49" s="463"/>
      <c r="I49" s="463"/>
      <c r="J49" s="463"/>
      <c r="K49" s="463"/>
      <c r="L49" s="463"/>
      <c r="M49" s="463"/>
      <c r="N49" s="463"/>
      <c r="O49" s="463"/>
      <c r="P49" s="463"/>
      <c r="Q49" s="463"/>
      <c r="R49" s="463"/>
      <c r="S49" s="463"/>
      <c r="T49" s="463"/>
      <c r="U49" s="463"/>
      <c r="V49" s="463"/>
      <c r="W49" s="463"/>
      <c r="X49" s="463"/>
      <c r="Y49" s="463"/>
      <c r="Z49" s="463"/>
      <c r="AA49" s="463"/>
      <c r="AB49" s="463"/>
      <c r="AC49" s="463"/>
      <c r="AD49" s="463"/>
      <c r="AE49" s="463"/>
      <c r="AF49" s="463"/>
      <c r="AG49" s="463"/>
      <c r="AH49" s="463"/>
      <c r="AI49" s="463"/>
      <c r="AJ49" s="463"/>
      <c r="AK49" s="463"/>
      <c r="AL49" s="463"/>
      <c r="AM49" s="463"/>
      <c r="AN49" s="463"/>
      <c r="AO49" s="463"/>
    </row>
    <row r="50" spans="1:41" ht="12.75" customHeight="1" x14ac:dyDescent="0.25">
      <c r="A50" s="463"/>
      <c r="B50" s="463"/>
      <c r="C50" s="463"/>
      <c r="D50" s="463"/>
      <c r="E50" s="463"/>
      <c r="F50" s="463"/>
      <c r="G50" s="463"/>
      <c r="H50" s="463"/>
      <c r="I50" s="463"/>
      <c r="J50" s="463"/>
      <c r="K50" s="463"/>
      <c r="L50" s="463"/>
      <c r="M50" s="463"/>
      <c r="N50" s="463"/>
      <c r="O50" s="463"/>
      <c r="P50" s="463"/>
      <c r="Q50" s="463"/>
      <c r="R50" s="463"/>
      <c r="S50" s="463"/>
      <c r="T50" s="463"/>
      <c r="U50" s="463"/>
      <c r="V50" s="463"/>
      <c r="W50" s="463"/>
      <c r="X50" s="463"/>
      <c r="Y50" s="463"/>
      <c r="Z50" s="463"/>
      <c r="AA50" s="463"/>
      <c r="AB50" s="463"/>
      <c r="AC50" s="463"/>
      <c r="AD50" s="463"/>
      <c r="AE50" s="463"/>
      <c r="AF50" s="463"/>
      <c r="AG50" s="463"/>
      <c r="AH50" s="463"/>
      <c r="AI50" s="463"/>
      <c r="AJ50" s="463"/>
      <c r="AK50" s="463"/>
      <c r="AL50" s="463"/>
      <c r="AM50" s="463"/>
      <c r="AN50" s="463"/>
      <c r="AO50" s="463"/>
    </row>
    <row r="51" spans="1:41" ht="12.75" customHeight="1" x14ac:dyDescent="0.25">
      <c r="A51" s="463"/>
      <c r="B51" s="463"/>
      <c r="C51" s="463"/>
      <c r="D51" s="463"/>
      <c r="E51" s="463"/>
      <c r="F51" s="463"/>
      <c r="G51" s="463"/>
      <c r="H51" s="463"/>
      <c r="I51" s="463"/>
      <c r="J51" s="463"/>
      <c r="K51" s="463"/>
      <c r="L51" s="463"/>
      <c r="M51" s="463"/>
      <c r="N51" s="463"/>
      <c r="O51" s="463"/>
      <c r="P51" s="463"/>
      <c r="Q51" s="463"/>
      <c r="R51" s="463"/>
      <c r="S51" s="463"/>
      <c r="T51" s="463"/>
      <c r="U51" s="463"/>
      <c r="V51" s="463"/>
      <c r="W51" s="463"/>
      <c r="X51" s="463"/>
      <c r="Y51" s="463"/>
      <c r="Z51" s="463"/>
      <c r="AA51" s="463"/>
      <c r="AB51" s="463"/>
      <c r="AC51" s="463"/>
      <c r="AD51" s="463"/>
      <c r="AE51" s="463"/>
      <c r="AF51" s="463"/>
      <c r="AG51" s="463"/>
      <c r="AH51" s="463"/>
      <c r="AI51" s="463"/>
      <c r="AJ51" s="463"/>
      <c r="AK51" s="463"/>
      <c r="AL51" s="463"/>
      <c r="AM51" s="463"/>
      <c r="AN51" s="463"/>
      <c r="AO51" s="463"/>
    </row>
    <row r="52" spans="1:41" ht="12.75" customHeight="1" x14ac:dyDescent="0.25">
      <c r="A52" s="463"/>
      <c r="B52" s="463"/>
      <c r="C52" s="463"/>
      <c r="D52" s="463"/>
      <c r="E52" s="463"/>
      <c r="F52" s="463"/>
      <c r="G52" s="463"/>
      <c r="H52" s="463"/>
      <c r="I52" s="463"/>
      <c r="J52" s="463"/>
      <c r="K52" s="463"/>
      <c r="L52" s="463"/>
      <c r="M52" s="463"/>
      <c r="N52" s="463"/>
      <c r="O52" s="463"/>
      <c r="P52" s="463"/>
      <c r="Q52" s="463"/>
      <c r="R52" s="463"/>
      <c r="S52" s="463"/>
      <c r="T52" s="463"/>
      <c r="U52" s="463"/>
      <c r="V52" s="463"/>
      <c r="W52" s="463"/>
      <c r="X52" s="463"/>
      <c r="Y52" s="463"/>
      <c r="Z52" s="463"/>
      <c r="AA52" s="463"/>
      <c r="AB52" s="463"/>
      <c r="AC52" s="463"/>
      <c r="AD52" s="463"/>
      <c r="AE52" s="463"/>
      <c r="AF52" s="463"/>
      <c r="AG52" s="463"/>
      <c r="AH52" s="463"/>
      <c r="AI52" s="463"/>
      <c r="AJ52" s="463"/>
      <c r="AK52" s="463"/>
      <c r="AL52" s="463"/>
      <c r="AM52" s="463"/>
      <c r="AN52" s="463"/>
      <c r="AO52" s="463"/>
    </row>
    <row r="53" spans="1:41" ht="13.5" customHeight="1" x14ac:dyDescent="0.25">
      <c r="A53" s="463"/>
      <c r="B53" s="463"/>
      <c r="C53" s="463"/>
      <c r="D53" s="463"/>
      <c r="E53" s="463"/>
      <c r="F53" s="463"/>
      <c r="G53" s="463"/>
      <c r="H53" s="463"/>
      <c r="I53" s="463"/>
      <c r="J53" s="463"/>
      <c r="K53" s="463"/>
      <c r="L53" s="463"/>
      <c r="M53" s="463"/>
      <c r="N53" s="463"/>
      <c r="O53" s="463"/>
      <c r="P53" s="463"/>
      <c r="Q53" s="463"/>
      <c r="R53" s="463"/>
      <c r="S53" s="463"/>
      <c r="T53" s="463"/>
      <c r="U53" s="463"/>
      <c r="V53" s="463"/>
      <c r="W53" s="463"/>
      <c r="X53" s="463"/>
      <c r="Y53" s="463"/>
      <c r="Z53" s="463"/>
      <c r="AA53" s="463"/>
      <c r="AB53" s="463"/>
      <c r="AC53" s="463"/>
      <c r="AD53" s="463"/>
      <c r="AE53" s="463"/>
      <c r="AF53" s="463"/>
      <c r="AG53" s="463"/>
      <c r="AH53" s="463"/>
      <c r="AI53" s="463"/>
      <c r="AJ53" s="463"/>
      <c r="AK53" s="463"/>
      <c r="AL53" s="463"/>
      <c r="AM53" s="463"/>
      <c r="AN53" s="463"/>
      <c r="AO53" s="463"/>
    </row>
    <row r="54" spans="1:41" x14ac:dyDescent="0.25">
      <c r="A54" s="463"/>
      <c r="B54" s="463"/>
      <c r="C54" s="463"/>
      <c r="D54" s="463"/>
      <c r="E54" s="463"/>
      <c r="F54" s="463"/>
      <c r="G54" s="463"/>
      <c r="H54" s="463"/>
      <c r="I54" s="463"/>
      <c r="J54" s="463"/>
      <c r="K54" s="463"/>
      <c r="L54" s="463"/>
      <c r="M54" s="463"/>
      <c r="N54" s="463"/>
      <c r="O54" s="463"/>
      <c r="P54" s="463"/>
      <c r="Q54" s="463"/>
      <c r="R54" s="463"/>
      <c r="S54" s="463"/>
      <c r="T54" s="463"/>
      <c r="U54" s="463"/>
      <c r="V54" s="463"/>
      <c r="W54" s="463"/>
      <c r="X54" s="463"/>
      <c r="Y54" s="463"/>
      <c r="Z54" s="463"/>
      <c r="AA54" s="463"/>
      <c r="AB54" s="463"/>
      <c r="AC54" s="463"/>
      <c r="AD54" s="463"/>
      <c r="AE54" s="463"/>
      <c r="AF54" s="463"/>
      <c r="AG54" s="463"/>
      <c r="AH54" s="463"/>
      <c r="AI54" s="463"/>
      <c r="AJ54" s="463"/>
      <c r="AK54" s="463"/>
      <c r="AL54" s="463"/>
      <c r="AM54" s="463"/>
      <c r="AN54" s="463"/>
      <c r="AO54" s="463"/>
    </row>
    <row r="55" spans="1:41" x14ac:dyDescent="0.25">
      <c r="A55" s="463"/>
      <c r="B55" s="463"/>
      <c r="C55" s="463"/>
      <c r="D55" s="463"/>
      <c r="E55" s="463"/>
      <c r="F55" s="463"/>
      <c r="G55" s="463"/>
      <c r="H55" s="463"/>
      <c r="I55" s="463"/>
      <c r="J55" s="463"/>
      <c r="K55" s="463"/>
      <c r="L55" s="463"/>
      <c r="M55" s="463"/>
      <c r="N55" s="463"/>
      <c r="O55" s="463"/>
      <c r="P55" s="463"/>
      <c r="Q55" s="463"/>
      <c r="R55" s="463"/>
      <c r="S55" s="463"/>
      <c r="T55" s="463"/>
      <c r="U55" s="463"/>
      <c r="V55" s="463"/>
      <c r="W55" s="463"/>
      <c r="X55" s="463"/>
      <c r="Y55" s="463"/>
      <c r="Z55" s="463"/>
      <c r="AA55" s="463"/>
      <c r="AB55" s="463"/>
      <c r="AC55" s="463"/>
      <c r="AD55" s="463"/>
      <c r="AE55" s="463"/>
      <c r="AF55" s="463"/>
      <c r="AG55" s="463"/>
      <c r="AH55" s="463"/>
      <c r="AI55" s="463"/>
      <c r="AJ55" s="463"/>
      <c r="AK55" s="463"/>
      <c r="AL55" s="463"/>
      <c r="AM55" s="463"/>
      <c r="AN55" s="463"/>
      <c r="AO55" s="463"/>
    </row>
    <row r="56" spans="1:41" x14ac:dyDescent="0.25">
      <c r="A56" s="463"/>
      <c r="B56" s="463"/>
      <c r="C56" s="463"/>
      <c r="D56" s="463"/>
      <c r="E56" s="463"/>
      <c r="F56" s="463"/>
      <c r="G56" s="463"/>
      <c r="H56" s="463"/>
      <c r="I56" s="463"/>
      <c r="J56" s="463"/>
      <c r="K56" s="463"/>
      <c r="L56" s="463"/>
      <c r="M56" s="463"/>
      <c r="N56" s="463"/>
      <c r="O56" s="463"/>
      <c r="P56" s="463"/>
      <c r="Q56" s="463"/>
      <c r="R56" s="463"/>
      <c r="S56" s="463"/>
      <c r="T56" s="463"/>
      <c r="U56" s="463"/>
      <c r="V56" s="463"/>
      <c r="W56" s="463"/>
      <c r="X56" s="463"/>
      <c r="Y56" s="463"/>
      <c r="Z56" s="463"/>
      <c r="AA56" s="463"/>
      <c r="AB56" s="463"/>
      <c r="AC56" s="463"/>
      <c r="AD56" s="463"/>
      <c r="AE56" s="463"/>
      <c r="AF56" s="463"/>
      <c r="AG56" s="463"/>
      <c r="AH56" s="463"/>
      <c r="AI56" s="463"/>
      <c r="AJ56" s="463"/>
      <c r="AK56" s="463"/>
      <c r="AL56" s="463"/>
      <c r="AM56" s="463"/>
      <c r="AN56" s="463"/>
      <c r="AO56" s="463"/>
    </row>
    <row r="57" spans="1:41" x14ac:dyDescent="0.25">
      <c r="A57" s="463"/>
      <c r="B57" s="463"/>
      <c r="C57" s="463"/>
      <c r="D57" s="463"/>
      <c r="E57" s="463"/>
      <c r="F57" s="463"/>
      <c r="G57" s="463"/>
      <c r="H57" s="463"/>
      <c r="I57" s="463"/>
      <c r="J57" s="463"/>
      <c r="K57" s="463"/>
      <c r="L57" s="463"/>
      <c r="M57" s="463"/>
      <c r="N57" s="463"/>
      <c r="O57" s="463"/>
      <c r="P57" s="463"/>
      <c r="Q57" s="463"/>
      <c r="R57" s="463"/>
      <c r="S57" s="463"/>
      <c r="T57" s="463"/>
      <c r="U57" s="463"/>
      <c r="V57" s="463"/>
      <c r="W57" s="463"/>
      <c r="X57" s="463"/>
      <c r="Y57" s="463"/>
      <c r="Z57" s="463"/>
      <c r="AA57" s="463"/>
      <c r="AB57" s="463"/>
      <c r="AC57" s="463"/>
      <c r="AD57" s="463"/>
      <c r="AE57" s="463"/>
      <c r="AF57" s="463"/>
      <c r="AG57" s="463"/>
      <c r="AH57" s="463"/>
      <c r="AI57" s="463"/>
      <c r="AJ57" s="463"/>
      <c r="AK57" s="463"/>
      <c r="AL57" s="463"/>
      <c r="AM57" s="463"/>
      <c r="AN57" s="463"/>
      <c r="AO57" s="463"/>
    </row>
    <row r="58" spans="1:41" x14ac:dyDescent="0.25">
      <c r="A58" s="463"/>
      <c r="B58" s="463"/>
      <c r="C58" s="463"/>
      <c r="D58" s="463"/>
      <c r="E58" s="463"/>
      <c r="F58" s="463"/>
      <c r="G58" s="463"/>
      <c r="H58" s="463"/>
      <c r="I58" s="463"/>
      <c r="J58" s="463"/>
      <c r="K58" s="463"/>
      <c r="L58" s="463"/>
      <c r="M58" s="463"/>
      <c r="N58" s="463"/>
      <c r="O58" s="463"/>
      <c r="P58" s="463"/>
      <c r="Q58" s="463"/>
      <c r="R58" s="463"/>
      <c r="S58" s="463"/>
      <c r="T58" s="463"/>
      <c r="U58" s="463"/>
      <c r="V58" s="463"/>
      <c r="W58" s="463"/>
      <c r="X58" s="463"/>
      <c r="Y58" s="463"/>
      <c r="Z58" s="463"/>
      <c r="AA58" s="463"/>
      <c r="AB58" s="463"/>
      <c r="AC58" s="463"/>
      <c r="AD58" s="463"/>
      <c r="AE58" s="463"/>
      <c r="AF58" s="463"/>
      <c r="AG58" s="463"/>
      <c r="AH58" s="463"/>
      <c r="AI58" s="463"/>
      <c r="AJ58" s="463"/>
      <c r="AK58" s="463"/>
      <c r="AL58" s="463"/>
      <c r="AM58" s="463"/>
      <c r="AN58" s="463"/>
      <c r="AO58" s="463"/>
    </row>
    <row r="59" spans="1:41" x14ac:dyDescent="0.25">
      <c r="A59" s="463"/>
      <c r="B59" s="463"/>
      <c r="C59" s="463"/>
      <c r="D59" s="463"/>
      <c r="E59" s="463"/>
      <c r="F59" s="463"/>
      <c r="G59" s="463"/>
      <c r="H59" s="463"/>
      <c r="I59" s="463"/>
      <c r="J59" s="463"/>
      <c r="K59" s="463"/>
      <c r="L59" s="463"/>
      <c r="M59" s="463"/>
      <c r="N59" s="463"/>
      <c r="O59" s="463"/>
      <c r="P59" s="463"/>
      <c r="Q59" s="463"/>
      <c r="R59" s="463"/>
      <c r="S59" s="463"/>
      <c r="T59" s="463"/>
      <c r="U59" s="463"/>
      <c r="V59" s="463"/>
      <c r="W59" s="463"/>
      <c r="X59" s="463"/>
      <c r="Y59" s="463"/>
      <c r="Z59" s="463"/>
      <c r="AA59" s="463"/>
      <c r="AB59" s="463"/>
      <c r="AC59" s="463"/>
      <c r="AD59" s="463"/>
      <c r="AE59" s="463"/>
      <c r="AF59" s="463"/>
      <c r="AG59" s="463"/>
      <c r="AH59" s="463"/>
      <c r="AI59" s="463"/>
      <c r="AJ59" s="463"/>
      <c r="AK59" s="463"/>
      <c r="AL59" s="463"/>
      <c r="AM59" s="463"/>
      <c r="AN59" s="463"/>
      <c r="AO59" s="463"/>
    </row>
    <row r="60" spans="1:41" x14ac:dyDescent="0.25">
      <c r="A60" s="463"/>
      <c r="B60" s="463"/>
      <c r="C60" s="463"/>
      <c r="D60" s="463"/>
      <c r="E60" s="463"/>
      <c r="F60" s="463"/>
      <c r="G60" s="463"/>
      <c r="H60" s="463"/>
      <c r="I60" s="463"/>
      <c r="J60" s="463"/>
      <c r="K60" s="463"/>
      <c r="L60" s="463"/>
      <c r="M60" s="463"/>
      <c r="N60" s="463"/>
      <c r="O60" s="463"/>
      <c r="P60" s="463"/>
      <c r="Q60" s="463"/>
      <c r="R60" s="463"/>
      <c r="S60" s="463"/>
      <c r="T60" s="463"/>
      <c r="U60" s="463"/>
      <c r="V60" s="463"/>
      <c r="W60" s="463"/>
      <c r="X60" s="463"/>
      <c r="Y60" s="463"/>
      <c r="Z60" s="463"/>
      <c r="AA60" s="463"/>
      <c r="AB60" s="463"/>
      <c r="AC60" s="463"/>
      <c r="AD60" s="463"/>
      <c r="AE60" s="463"/>
      <c r="AF60" s="463"/>
      <c r="AG60" s="463"/>
      <c r="AH60" s="463"/>
      <c r="AI60" s="463"/>
      <c r="AJ60" s="463"/>
      <c r="AK60" s="463"/>
      <c r="AL60" s="463"/>
      <c r="AM60" s="463"/>
      <c r="AN60" s="463"/>
      <c r="AO60" s="463"/>
    </row>
    <row r="61" spans="1:41" x14ac:dyDescent="0.25">
      <c r="A61" s="463"/>
      <c r="B61" s="463"/>
      <c r="C61" s="463"/>
      <c r="D61" s="463"/>
      <c r="E61" s="463"/>
      <c r="F61" s="463"/>
      <c r="G61" s="463"/>
      <c r="H61" s="463"/>
      <c r="I61" s="463"/>
      <c r="J61" s="463"/>
      <c r="K61" s="463"/>
      <c r="L61" s="463"/>
      <c r="M61" s="463"/>
      <c r="N61" s="463"/>
      <c r="O61" s="463"/>
      <c r="P61" s="463"/>
      <c r="Q61" s="463"/>
      <c r="R61" s="463"/>
      <c r="S61" s="463"/>
      <c r="T61" s="463"/>
      <c r="U61" s="463"/>
      <c r="V61" s="463"/>
      <c r="W61" s="463"/>
      <c r="X61" s="463"/>
      <c r="Y61" s="463"/>
      <c r="Z61" s="463"/>
      <c r="AA61" s="463"/>
      <c r="AB61" s="463"/>
      <c r="AC61" s="463"/>
      <c r="AD61" s="463"/>
      <c r="AE61" s="463"/>
      <c r="AF61" s="463"/>
      <c r="AG61" s="463"/>
      <c r="AH61" s="463"/>
      <c r="AI61" s="463"/>
      <c r="AJ61" s="463"/>
      <c r="AK61" s="463"/>
      <c r="AL61" s="463"/>
      <c r="AM61" s="463"/>
      <c r="AN61" s="463"/>
      <c r="AO61" s="463"/>
    </row>
    <row r="62" spans="1:41" x14ac:dyDescent="0.25">
      <c r="A62" s="463"/>
      <c r="B62" s="463"/>
      <c r="C62" s="463"/>
      <c r="D62" s="463"/>
      <c r="E62" s="463"/>
      <c r="F62" s="463"/>
      <c r="G62" s="463"/>
      <c r="H62" s="463"/>
      <c r="I62" s="463"/>
      <c r="J62" s="463"/>
      <c r="K62" s="463"/>
      <c r="L62" s="463"/>
      <c r="M62" s="463"/>
      <c r="N62" s="463"/>
      <c r="O62" s="463"/>
      <c r="P62" s="463"/>
      <c r="Q62" s="463"/>
      <c r="R62" s="463"/>
      <c r="S62" s="463"/>
      <c r="T62" s="463"/>
      <c r="U62" s="463"/>
      <c r="V62" s="463"/>
      <c r="W62" s="463"/>
      <c r="X62" s="463"/>
      <c r="Y62" s="463"/>
      <c r="Z62" s="463"/>
      <c r="AA62" s="463"/>
      <c r="AB62" s="463"/>
      <c r="AC62" s="463"/>
      <c r="AD62" s="463"/>
      <c r="AE62" s="463"/>
      <c r="AF62" s="463"/>
      <c r="AG62" s="463"/>
      <c r="AH62" s="463"/>
      <c r="AI62" s="463"/>
      <c r="AJ62" s="463"/>
      <c r="AK62" s="463"/>
      <c r="AL62" s="463"/>
      <c r="AM62" s="463"/>
      <c r="AN62" s="463"/>
      <c r="AO62" s="463"/>
    </row>
    <row r="63" spans="1:41" x14ac:dyDescent="0.25">
      <c r="A63" s="463"/>
      <c r="B63" s="463"/>
      <c r="C63" s="463"/>
      <c r="D63" s="463"/>
      <c r="E63" s="463"/>
      <c r="F63" s="463"/>
      <c r="G63" s="463"/>
      <c r="H63" s="463"/>
      <c r="I63" s="463"/>
      <c r="J63" s="463"/>
      <c r="K63" s="463"/>
      <c r="L63" s="463"/>
      <c r="M63" s="463"/>
      <c r="N63" s="463"/>
      <c r="O63" s="463"/>
      <c r="P63" s="463"/>
      <c r="Q63" s="463"/>
      <c r="R63" s="463"/>
      <c r="S63" s="463"/>
      <c r="T63" s="463"/>
      <c r="U63" s="463"/>
      <c r="V63" s="463"/>
      <c r="W63" s="463"/>
      <c r="X63" s="463"/>
      <c r="Y63" s="463"/>
      <c r="Z63" s="463"/>
      <c r="AA63" s="463"/>
      <c r="AB63" s="463"/>
      <c r="AC63" s="463"/>
      <c r="AD63" s="463"/>
      <c r="AE63" s="463"/>
      <c r="AF63" s="463"/>
      <c r="AG63" s="463"/>
      <c r="AH63" s="463"/>
      <c r="AI63" s="463"/>
      <c r="AJ63" s="463"/>
      <c r="AK63" s="463"/>
      <c r="AL63" s="463"/>
      <c r="AM63" s="463"/>
      <c r="AN63" s="463"/>
      <c r="AO63" s="463"/>
    </row>
    <row r="64" spans="1:41" x14ac:dyDescent="0.25">
      <c r="A64" s="463"/>
      <c r="B64" s="463"/>
      <c r="C64" s="463"/>
      <c r="D64" s="463"/>
      <c r="E64" s="463"/>
      <c r="F64" s="463"/>
      <c r="G64" s="463"/>
      <c r="H64" s="463"/>
      <c r="I64" s="463"/>
      <c r="J64" s="463"/>
      <c r="K64" s="463"/>
      <c r="L64" s="463"/>
      <c r="M64" s="463"/>
      <c r="N64" s="463"/>
      <c r="O64" s="463"/>
      <c r="P64" s="463"/>
      <c r="Q64" s="463"/>
      <c r="R64" s="463"/>
      <c r="S64" s="463"/>
      <c r="T64" s="463"/>
      <c r="U64" s="463"/>
      <c r="V64" s="463"/>
      <c r="W64" s="463"/>
      <c r="X64" s="463"/>
      <c r="Y64" s="463"/>
      <c r="Z64" s="463"/>
      <c r="AA64" s="463"/>
      <c r="AB64" s="463"/>
      <c r="AC64" s="463"/>
      <c r="AD64" s="463"/>
      <c r="AE64" s="463"/>
      <c r="AF64" s="463"/>
      <c r="AG64" s="463"/>
      <c r="AH64" s="463"/>
      <c r="AI64" s="463"/>
      <c r="AJ64" s="463"/>
      <c r="AK64" s="463"/>
      <c r="AL64" s="463"/>
      <c r="AM64" s="463"/>
      <c r="AN64" s="463"/>
      <c r="AO64" s="463"/>
    </row>
    <row r="65" spans="1:41" x14ac:dyDescent="0.25">
      <c r="A65" s="463"/>
      <c r="B65" s="463"/>
      <c r="C65" s="463"/>
      <c r="D65" s="463"/>
      <c r="E65" s="463"/>
      <c r="F65" s="463"/>
      <c r="G65" s="463"/>
      <c r="H65" s="463"/>
      <c r="I65" s="463"/>
      <c r="J65" s="463"/>
      <c r="K65" s="463"/>
      <c r="L65" s="463"/>
      <c r="M65" s="463"/>
      <c r="N65" s="463"/>
      <c r="O65" s="463"/>
      <c r="P65" s="463"/>
      <c r="Q65" s="463"/>
      <c r="R65" s="463"/>
      <c r="S65" s="463"/>
      <c r="T65" s="463"/>
      <c r="U65" s="463"/>
      <c r="V65" s="463"/>
      <c r="W65" s="463"/>
      <c r="X65" s="463"/>
      <c r="Y65" s="463"/>
      <c r="Z65" s="463"/>
      <c r="AA65" s="463"/>
      <c r="AB65" s="463"/>
      <c r="AC65" s="463"/>
      <c r="AD65" s="463"/>
      <c r="AE65" s="463"/>
      <c r="AF65" s="463"/>
      <c r="AG65" s="463"/>
      <c r="AH65" s="463"/>
      <c r="AI65" s="463"/>
      <c r="AJ65" s="463"/>
      <c r="AK65" s="463"/>
      <c r="AL65" s="463"/>
      <c r="AM65" s="463"/>
      <c r="AN65" s="463"/>
      <c r="AO65" s="463"/>
    </row>
    <row r="66" spans="1:41" x14ac:dyDescent="0.25">
      <c r="A66" s="463"/>
      <c r="B66" s="463"/>
      <c r="C66" s="463"/>
      <c r="D66" s="463"/>
      <c r="E66" s="463"/>
      <c r="F66" s="463"/>
      <c r="G66" s="463"/>
      <c r="H66" s="463"/>
      <c r="I66" s="463"/>
      <c r="J66" s="463"/>
      <c r="K66" s="463"/>
      <c r="L66" s="463"/>
      <c r="M66" s="463"/>
      <c r="N66" s="463"/>
      <c r="O66" s="463"/>
      <c r="P66" s="463"/>
      <c r="Q66" s="463"/>
      <c r="R66" s="463"/>
      <c r="S66" s="463"/>
      <c r="T66" s="463"/>
      <c r="U66" s="463"/>
      <c r="V66" s="463"/>
      <c r="W66" s="463"/>
      <c r="X66" s="463"/>
      <c r="Y66" s="463"/>
      <c r="Z66" s="463"/>
      <c r="AA66" s="463"/>
      <c r="AB66" s="463"/>
      <c r="AC66" s="463"/>
      <c r="AD66" s="463"/>
      <c r="AE66" s="463"/>
      <c r="AF66" s="463"/>
      <c r="AG66" s="463"/>
      <c r="AH66" s="463"/>
      <c r="AI66" s="463"/>
      <c r="AJ66" s="463"/>
      <c r="AK66" s="463"/>
      <c r="AL66" s="463"/>
      <c r="AM66" s="463"/>
      <c r="AN66" s="463"/>
      <c r="AO66" s="463"/>
    </row>
    <row r="67" spans="1:41" ht="13.5" customHeight="1" x14ac:dyDescent="0.25">
      <c r="A67" s="463"/>
      <c r="B67" s="463"/>
      <c r="C67" s="463"/>
      <c r="D67" s="463"/>
      <c r="E67" s="463"/>
      <c r="F67" s="463"/>
      <c r="G67" s="463"/>
      <c r="H67" s="463"/>
      <c r="I67" s="463"/>
      <c r="J67" s="463"/>
      <c r="K67" s="463"/>
      <c r="L67" s="463"/>
      <c r="M67" s="463"/>
      <c r="N67" s="463"/>
      <c r="O67" s="463"/>
      <c r="P67" s="463"/>
      <c r="Q67" s="463"/>
      <c r="R67" s="463"/>
      <c r="S67" s="463"/>
      <c r="T67" s="463"/>
      <c r="U67" s="463"/>
      <c r="V67" s="463"/>
      <c r="W67" s="463"/>
      <c r="X67" s="463"/>
      <c r="Y67" s="463"/>
      <c r="Z67" s="463"/>
      <c r="AA67" s="463"/>
      <c r="AB67" s="463"/>
      <c r="AC67" s="463"/>
      <c r="AD67" s="463"/>
      <c r="AE67" s="463"/>
      <c r="AF67" s="463"/>
      <c r="AG67" s="463"/>
      <c r="AH67" s="463"/>
      <c r="AI67" s="463"/>
      <c r="AJ67" s="463"/>
      <c r="AK67" s="463"/>
      <c r="AL67" s="463"/>
      <c r="AM67" s="463"/>
      <c r="AN67" s="463"/>
      <c r="AO67" s="463"/>
    </row>
    <row r="68" spans="1:41" ht="12.75" customHeight="1" x14ac:dyDescent="0.25">
      <c r="A68" s="463"/>
      <c r="B68" s="463"/>
      <c r="C68" s="463"/>
      <c r="D68" s="463"/>
      <c r="E68" s="463"/>
      <c r="F68" s="463"/>
      <c r="G68" s="463"/>
      <c r="H68" s="463"/>
      <c r="I68" s="463"/>
      <c r="J68" s="463"/>
      <c r="K68" s="463"/>
      <c r="L68" s="463"/>
      <c r="M68" s="463"/>
      <c r="N68" s="463"/>
      <c r="O68" s="463"/>
      <c r="P68" s="463"/>
      <c r="Q68" s="463"/>
      <c r="R68" s="463"/>
      <c r="S68" s="463"/>
      <c r="T68" s="463"/>
      <c r="U68" s="463"/>
      <c r="V68" s="463"/>
      <c r="W68" s="463"/>
      <c r="X68" s="463"/>
      <c r="Y68" s="463"/>
      <c r="Z68" s="463"/>
      <c r="AA68" s="463"/>
      <c r="AB68" s="463"/>
      <c r="AC68" s="463"/>
      <c r="AD68" s="463"/>
      <c r="AE68" s="463"/>
      <c r="AF68" s="463"/>
      <c r="AG68" s="463"/>
      <c r="AH68" s="463"/>
      <c r="AI68" s="463"/>
      <c r="AJ68" s="463"/>
      <c r="AK68" s="463"/>
      <c r="AL68" s="463"/>
      <c r="AM68" s="463"/>
      <c r="AN68" s="463"/>
      <c r="AO68" s="463"/>
    </row>
    <row r="69" spans="1:41" x14ac:dyDescent="0.25">
      <c r="A69" s="463"/>
      <c r="B69" s="463"/>
      <c r="C69" s="463"/>
      <c r="D69" s="463"/>
      <c r="E69" s="463"/>
      <c r="F69" s="463"/>
      <c r="G69" s="463"/>
      <c r="H69" s="463"/>
      <c r="I69" s="463"/>
      <c r="J69" s="463"/>
      <c r="K69" s="463"/>
      <c r="L69" s="463"/>
      <c r="M69" s="463"/>
      <c r="N69" s="463"/>
      <c r="O69" s="463"/>
      <c r="P69" s="463"/>
      <c r="Q69" s="463"/>
      <c r="R69" s="463"/>
      <c r="S69" s="463"/>
      <c r="T69" s="463"/>
      <c r="U69" s="463"/>
      <c r="V69" s="463"/>
      <c r="W69" s="463"/>
      <c r="X69" s="463"/>
      <c r="Y69" s="463"/>
      <c r="Z69" s="463"/>
      <c r="AA69" s="463"/>
      <c r="AB69" s="463"/>
      <c r="AC69" s="463"/>
      <c r="AD69" s="463"/>
      <c r="AE69" s="463"/>
      <c r="AF69" s="463"/>
      <c r="AG69" s="463"/>
      <c r="AH69" s="463"/>
      <c r="AI69" s="463"/>
      <c r="AJ69" s="463"/>
      <c r="AK69" s="463"/>
      <c r="AL69" s="463"/>
      <c r="AM69" s="463"/>
      <c r="AN69" s="463"/>
      <c r="AO69" s="463"/>
    </row>
    <row r="70" spans="1:41" ht="12.75" customHeight="1" x14ac:dyDescent="0.25">
      <c r="A70" s="463"/>
      <c r="B70" s="463"/>
      <c r="C70" s="463"/>
      <c r="D70" s="463"/>
      <c r="E70" s="463"/>
      <c r="F70" s="463"/>
      <c r="G70" s="463"/>
      <c r="H70" s="463"/>
      <c r="I70" s="463"/>
      <c r="J70" s="463"/>
      <c r="K70" s="463"/>
      <c r="L70" s="463"/>
      <c r="M70" s="463"/>
      <c r="N70" s="463"/>
      <c r="O70" s="463"/>
      <c r="P70" s="463"/>
      <c r="Q70" s="463"/>
      <c r="R70" s="463"/>
      <c r="S70" s="463"/>
      <c r="T70" s="463"/>
      <c r="U70" s="463"/>
      <c r="V70" s="463"/>
      <c r="W70" s="463"/>
      <c r="X70" s="463"/>
      <c r="Y70" s="463"/>
      <c r="Z70" s="463"/>
      <c r="AA70" s="463"/>
      <c r="AB70" s="463"/>
      <c r="AC70" s="463"/>
      <c r="AD70" s="463"/>
      <c r="AE70" s="463"/>
      <c r="AF70" s="463"/>
      <c r="AG70" s="463"/>
      <c r="AH70" s="463"/>
      <c r="AI70" s="463"/>
      <c r="AJ70" s="463"/>
      <c r="AK70" s="463"/>
      <c r="AL70" s="463"/>
      <c r="AM70" s="463"/>
      <c r="AN70" s="463"/>
      <c r="AO70" s="463"/>
    </row>
    <row r="71" spans="1:41" x14ac:dyDescent="0.25">
      <c r="A71" s="463"/>
      <c r="B71" s="463"/>
      <c r="C71" s="463"/>
      <c r="D71" s="463"/>
      <c r="E71" s="463"/>
      <c r="F71" s="463"/>
      <c r="G71" s="463"/>
      <c r="H71" s="463"/>
      <c r="I71" s="463"/>
      <c r="J71" s="463"/>
      <c r="K71" s="463"/>
      <c r="L71" s="463"/>
      <c r="M71" s="463"/>
      <c r="N71" s="463"/>
      <c r="O71" s="463"/>
      <c r="P71" s="463"/>
      <c r="Q71" s="463"/>
      <c r="R71" s="463"/>
      <c r="S71" s="463"/>
      <c r="T71" s="463"/>
      <c r="U71" s="463"/>
      <c r="V71" s="463"/>
      <c r="W71" s="463"/>
      <c r="X71" s="463"/>
      <c r="Y71" s="463"/>
      <c r="Z71" s="463"/>
      <c r="AA71" s="463"/>
      <c r="AB71" s="463"/>
      <c r="AC71" s="463"/>
      <c r="AD71" s="463"/>
      <c r="AE71" s="463"/>
      <c r="AF71" s="463"/>
      <c r="AG71" s="463"/>
      <c r="AH71" s="463"/>
      <c r="AI71" s="463"/>
      <c r="AJ71" s="463"/>
      <c r="AK71" s="463"/>
      <c r="AL71" s="463"/>
      <c r="AM71" s="463"/>
      <c r="AN71" s="463"/>
      <c r="AO71" s="463"/>
    </row>
    <row r="72" spans="1:41" x14ac:dyDescent="0.25">
      <c r="A72" s="463"/>
      <c r="B72" s="463"/>
      <c r="C72" s="463"/>
      <c r="D72" s="463"/>
      <c r="E72" s="463"/>
      <c r="F72" s="463"/>
      <c r="G72" s="463"/>
      <c r="H72" s="463"/>
      <c r="I72" s="463"/>
      <c r="J72" s="463"/>
      <c r="K72" s="463"/>
      <c r="L72" s="463"/>
      <c r="M72" s="463"/>
      <c r="N72" s="463"/>
      <c r="O72" s="463"/>
      <c r="P72" s="463"/>
      <c r="Q72" s="463"/>
      <c r="R72" s="463"/>
      <c r="S72" s="463"/>
      <c r="T72" s="463"/>
      <c r="U72" s="463"/>
      <c r="V72" s="463"/>
      <c r="W72" s="463"/>
      <c r="X72" s="463"/>
      <c r="Y72" s="463"/>
      <c r="Z72" s="463"/>
      <c r="AA72" s="463"/>
      <c r="AB72" s="463"/>
      <c r="AC72" s="463"/>
      <c r="AD72" s="463"/>
      <c r="AE72" s="463"/>
      <c r="AF72" s="463"/>
      <c r="AG72" s="463"/>
      <c r="AH72" s="463"/>
      <c r="AI72" s="463"/>
      <c r="AJ72" s="463"/>
      <c r="AK72" s="463"/>
      <c r="AL72" s="463"/>
      <c r="AM72" s="463"/>
      <c r="AN72" s="463"/>
      <c r="AO72" s="463"/>
    </row>
    <row r="73" spans="1:41" x14ac:dyDescent="0.25">
      <c r="A73" s="463"/>
      <c r="B73" s="463"/>
      <c r="C73" s="463"/>
      <c r="D73" s="463"/>
      <c r="E73" s="463"/>
      <c r="F73" s="463"/>
      <c r="G73" s="463"/>
      <c r="H73" s="463"/>
      <c r="I73" s="463"/>
      <c r="J73" s="463"/>
      <c r="K73" s="463"/>
      <c r="L73" s="463"/>
      <c r="M73" s="463"/>
      <c r="N73" s="463"/>
      <c r="O73" s="463"/>
      <c r="P73" s="463"/>
      <c r="Q73" s="463"/>
      <c r="R73" s="463"/>
      <c r="S73" s="463"/>
      <c r="T73" s="463"/>
      <c r="U73" s="463"/>
      <c r="V73" s="463"/>
      <c r="W73" s="463"/>
      <c r="X73" s="463"/>
      <c r="Y73" s="463"/>
      <c r="Z73" s="463"/>
      <c r="AA73" s="463"/>
      <c r="AB73" s="463"/>
      <c r="AC73" s="463"/>
      <c r="AD73" s="463"/>
      <c r="AE73" s="463"/>
      <c r="AF73" s="463"/>
      <c r="AG73" s="463"/>
      <c r="AH73" s="463"/>
      <c r="AI73" s="463"/>
      <c r="AJ73" s="463"/>
      <c r="AK73" s="463"/>
      <c r="AL73" s="463"/>
      <c r="AM73" s="463"/>
      <c r="AN73" s="463"/>
      <c r="AO73" s="463"/>
    </row>
    <row r="74" spans="1:41" x14ac:dyDescent="0.25">
      <c r="A74" s="463"/>
      <c r="B74" s="463"/>
      <c r="C74" s="463"/>
      <c r="D74" s="463"/>
      <c r="E74" s="463"/>
      <c r="F74" s="463"/>
      <c r="G74" s="463"/>
      <c r="H74" s="463"/>
      <c r="I74" s="463"/>
      <c r="J74" s="463"/>
      <c r="K74" s="463"/>
      <c r="L74" s="463"/>
      <c r="M74" s="463"/>
      <c r="N74" s="463"/>
      <c r="O74" s="463"/>
      <c r="P74" s="463"/>
      <c r="Q74" s="463"/>
      <c r="R74" s="463"/>
      <c r="S74" s="463"/>
      <c r="T74" s="463"/>
      <c r="U74" s="463"/>
      <c r="V74" s="463"/>
      <c r="W74" s="463"/>
      <c r="X74" s="463"/>
      <c r="Y74" s="463"/>
      <c r="Z74" s="463"/>
      <c r="AA74" s="463"/>
      <c r="AB74" s="463"/>
      <c r="AC74" s="463"/>
      <c r="AD74" s="463"/>
      <c r="AE74" s="463"/>
      <c r="AF74" s="463"/>
      <c r="AG74" s="463"/>
      <c r="AH74" s="463"/>
      <c r="AI74" s="463"/>
      <c r="AJ74" s="463"/>
      <c r="AK74" s="463"/>
      <c r="AL74" s="463"/>
      <c r="AM74" s="463"/>
      <c r="AN74" s="463"/>
      <c r="AO74" s="463"/>
    </row>
    <row r="75" spans="1:41" x14ac:dyDescent="0.25">
      <c r="A75" s="463"/>
      <c r="B75" s="463"/>
      <c r="C75" s="463"/>
      <c r="D75" s="463"/>
      <c r="E75" s="463"/>
      <c r="F75" s="463"/>
      <c r="G75" s="463"/>
      <c r="H75" s="463"/>
      <c r="I75" s="463"/>
      <c r="J75" s="463"/>
      <c r="K75" s="463"/>
      <c r="L75" s="463"/>
      <c r="M75" s="463"/>
      <c r="N75" s="463"/>
      <c r="O75" s="463"/>
      <c r="P75" s="463"/>
      <c r="Q75" s="463"/>
      <c r="R75" s="463"/>
      <c r="S75" s="463"/>
      <c r="T75" s="463"/>
      <c r="U75" s="463"/>
      <c r="V75" s="463"/>
      <c r="W75" s="463"/>
      <c r="X75" s="463"/>
      <c r="Y75" s="463"/>
      <c r="Z75" s="463"/>
      <c r="AA75" s="463"/>
      <c r="AB75" s="463"/>
      <c r="AC75" s="463"/>
      <c r="AD75" s="463"/>
      <c r="AE75" s="463"/>
      <c r="AF75" s="463"/>
      <c r="AG75" s="463"/>
      <c r="AH75" s="463"/>
      <c r="AI75" s="463"/>
      <c r="AJ75" s="463"/>
      <c r="AK75" s="463"/>
      <c r="AL75" s="463"/>
      <c r="AM75" s="463"/>
      <c r="AN75" s="463"/>
      <c r="AO75" s="463"/>
    </row>
    <row r="76" spans="1:41" x14ac:dyDescent="0.25">
      <c r="A76" s="463"/>
      <c r="B76" s="463"/>
      <c r="C76" s="463"/>
      <c r="D76" s="463"/>
      <c r="E76" s="463"/>
      <c r="F76" s="463"/>
      <c r="G76" s="463"/>
      <c r="H76" s="463"/>
      <c r="I76" s="463"/>
      <c r="J76" s="463"/>
      <c r="K76" s="463"/>
      <c r="L76" s="463"/>
      <c r="M76" s="463"/>
      <c r="N76" s="463"/>
      <c r="O76" s="463"/>
      <c r="P76" s="463"/>
      <c r="Q76" s="463"/>
      <c r="R76" s="463"/>
      <c r="S76" s="463"/>
      <c r="T76" s="463"/>
      <c r="U76" s="463"/>
      <c r="V76" s="463"/>
      <c r="W76" s="463"/>
      <c r="X76" s="463"/>
      <c r="Y76" s="463"/>
      <c r="Z76" s="463"/>
      <c r="AA76" s="463"/>
      <c r="AB76" s="463"/>
      <c r="AC76" s="463"/>
      <c r="AD76" s="463"/>
      <c r="AE76" s="463"/>
      <c r="AF76" s="463"/>
      <c r="AG76" s="463"/>
      <c r="AH76" s="463"/>
      <c r="AI76" s="463"/>
      <c r="AJ76" s="463"/>
      <c r="AK76" s="463"/>
      <c r="AL76" s="463"/>
      <c r="AM76" s="463"/>
      <c r="AN76" s="463"/>
      <c r="AO76" s="463"/>
    </row>
    <row r="77" spans="1:41" x14ac:dyDescent="0.25">
      <c r="A77" s="463"/>
      <c r="B77" s="463"/>
      <c r="C77" s="463"/>
      <c r="D77" s="463"/>
      <c r="E77" s="463"/>
      <c r="F77" s="463"/>
      <c r="G77" s="463"/>
      <c r="H77" s="463"/>
      <c r="I77" s="463"/>
      <c r="J77" s="463"/>
      <c r="K77" s="463"/>
      <c r="L77" s="463"/>
      <c r="M77" s="463"/>
      <c r="N77" s="463"/>
      <c r="O77" s="463"/>
      <c r="P77" s="463"/>
      <c r="Q77" s="463"/>
      <c r="R77" s="463"/>
      <c r="S77" s="463"/>
      <c r="T77" s="463"/>
      <c r="U77" s="463"/>
      <c r="V77" s="463"/>
      <c r="W77" s="463"/>
      <c r="X77" s="463"/>
      <c r="Y77" s="463"/>
      <c r="Z77" s="463"/>
      <c r="AA77" s="463"/>
      <c r="AB77" s="463"/>
      <c r="AC77" s="463"/>
      <c r="AD77" s="463"/>
      <c r="AE77" s="463"/>
      <c r="AF77" s="463"/>
      <c r="AG77" s="463"/>
      <c r="AH77" s="463"/>
      <c r="AI77" s="463"/>
      <c r="AJ77" s="463"/>
      <c r="AK77" s="463"/>
      <c r="AL77" s="463"/>
      <c r="AM77" s="463"/>
      <c r="AN77" s="463"/>
      <c r="AO77" s="463"/>
    </row>
    <row r="78" spans="1:41" x14ac:dyDescent="0.25">
      <c r="A78" s="463"/>
      <c r="B78" s="463"/>
      <c r="C78" s="463"/>
      <c r="D78" s="463"/>
      <c r="E78" s="463"/>
      <c r="F78" s="463"/>
      <c r="G78" s="463"/>
      <c r="H78" s="463"/>
      <c r="I78" s="463"/>
      <c r="J78" s="463"/>
      <c r="K78" s="463"/>
      <c r="L78" s="463"/>
      <c r="M78" s="463"/>
      <c r="N78" s="463"/>
      <c r="O78" s="463"/>
      <c r="P78" s="463"/>
      <c r="Q78" s="463"/>
      <c r="R78" s="463"/>
      <c r="S78" s="463"/>
      <c r="T78" s="463"/>
      <c r="U78" s="463"/>
      <c r="V78" s="463"/>
      <c r="W78" s="463"/>
      <c r="X78" s="463"/>
      <c r="Y78" s="463"/>
      <c r="Z78" s="463"/>
      <c r="AA78" s="463"/>
      <c r="AB78" s="463"/>
      <c r="AC78" s="463"/>
      <c r="AD78" s="463"/>
      <c r="AE78" s="463"/>
      <c r="AF78" s="463"/>
      <c r="AG78" s="463"/>
      <c r="AH78" s="463"/>
      <c r="AI78" s="463"/>
      <c r="AJ78" s="463"/>
      <c r="AK78" s="463"/>
      <c r="AL78" s="463"/>
      <c r="AM78" s="463"/>
      <c r="AN78" s="463"/>
      <c r="AO78" s="463"/>
    </row>
    <row r="79" spans="1:41" x14ac:dyDescent="0.25">
      <c r="A79" s="463"/>
      <c r="B79" s="463"/>
      <c r="C79" s="463"/>
      <c r="D79" s="463"/>
      <c r="E79" s="463"/>
      <c r="F79" s="463"/>
      <c r="G79" s="463"/>
      <c r="H79" s="463"/>
      <c r="I79" s="463"/>
      <c r="J79" s="463"/>
      <c r="K79" s="463"/>
      <c r="L79" s="463"/>
      <c r="M79" s="463"/>
      <c r="N79" s="463"/>
      <c r="O79" s="463"/>
      <c r="P79" s="463"/>
      <c r="Q79" s="463"/>
      <c r="R79" s="463"/>
      <c r="S79" s="463"/>
      <c r="T79" s="463"/>
      <c r="U79" s="463"/>
      <c r="V79" s="463"/>
      <c r="W79" s="463"/>
      <c r="X79" s="463"/>
      <c r="Y79" s="463"/>
      <c r="Z79" s="463"/>
      <c r="AA79" s="463"/>
      <c r="AB79" s="463"/>
      <c r="AC79" s="463"/>
      <c r="AD79" s="463"/>
      <c r="AE79" s="463"/>
      <c r="AF79" s="463"/>
      <c r="AG79" s="463"/>
      <c r="AH79" s="463"/>
      <c r="AI79" s="463"/>
      <c r="AJ79" s="463"/>
      <c r="AK79" s="463"/>
      <c r="AL79" s="463"/>
      <c r="AM79" s="463"/>
      <c r="AN79" s="463"/>
      <c r="AO79" s="463"/>
    </row>
    <row r="80" spans="1:41" x14ac:dyDescent="0.25">
      <c r="A80" s="463"/>
      <c r="B80" s="463"/>
      <c r="C80" s="463"/>
      <c r="D80" s="463"/>
      <c r="E80" s="463"/>
      <c r="F80" s="463"/>
      <c r="G80" s="463"/>
      <c r="H80" s="463"/>
      <c r="I80" s="463"/>
      <c r="J80" s="463"/>
      <c r="K80" s="463"/>
      <c r="L80" s="463"/>
      <c r="M80" s="463"/>
      <c r="N80" s="463"/>
      <c r="O80" s="463"/>
      <c r="P80" s="463"/>
      <c r="Q80" s="463"/>
      <c r="R80" s="463"/>
      <c r="S80" s="463"/>
      <c r="T80" s="463"/>
      <c r="U80" s="463"/>
      <c r="V80" s="463"/>
      <c r="W80" s="463"/>
      <c r="X80" s="463"/>
      <c r="Y80" s="463"/>
      <c r="Z80" s="463"/>
      <c r="AA80" s="463"/>
      <c r="AB80" s="463"/>
      <c r="AC80" s="463"/>
      <c r="AD80" s="463"/>
      <c r="AE80" s="463"/>
      <c r="AF80" s="463"/>
      <c r="AG80" s="463"/>
      <c r="AH80" s="463"/>
      <c r="AI80" s="463"/>
      <c r="AJ80" s="463"/>
      <c r="AK80" s="463"/>
      <c r="AL80" s="463"/>
      <c r="AM80" s="463"/>
      <c r="AN80" s="463"/>
      <c r="AO80" s="463"/>
    </row>
    <row r="81" spans="1:41" x14ac:dyDescent="0.25">
      <c r="A81" s="463"/>
      <c r="B81" s="463"/>
      <c r="C81" s="463"/>
      <c r="D81" s="463"/>
      <c r="E81" s="463"/>
      <c r="F81" s="463"/>
      <c r="G81" s="463"/>
      <c r="H81" s="463"/>
      <c r="I81" s="463"/>
      <c r="J81" s="463"/>
      <c r="K81" s="463"/>
      <c r="L81" s="463"/>
      <c r="M81" s="463"/>
      <c r="N81" s="463"/>
      <c r="O81" s="463"/>
      <c r="P81" s="463"/>
      <c r="Q81" s="463"/>
      <c r="R81" s="463"/>
      <c r="S81" s="463"/>
      <c r="T81" s="463"/>
      <c r="U81" s="463"/>
      <c r="V81" s="463"/>
      <c r="W81" s="463"/>
      <c r="X81" s="463"/>
      <c r="Y81" s="463"/>
      <c r="Z81" s="463"/>
      <c r="AA81" s="463"/>
      <c r="AB81" s="463"/>
      <c r="AC81" s="463"/>
      <c r="AD81" s="463"/>
      <c r="AE81" s="463"/>
      <c r="AF81" s="463"/>
      <c r="AG81" s="463"/>
      <c r="AH81" s="463"/>
      <c r="AI81" s="463"/>
      <c r="AJ81" s="463"/>
      <c r="AK81" s="463"/>
      <c r="AL81" s="463"/>
      <c r="AM81" s="463"/>
      <c r="AN81" s="463"/>
      <c r="AO81" s="463"/>
    </row>
    <row r="82" spans="1:41" x14ac:dyDescent="0.25">
      <c r="A82" s="463"/>
      <c r="B82" s="463"/>
      <c r="C82" s="463"/>
      <c r="D82" s="463"/>
      <c r="E82" s="463"/>
      <c r="F82" s="463"/>
      <c r="G82" s="463"/>
      <c r="H82" s="463"/>
      <c r="I82" s="463"/>
      <c r="J82" s="463"/>
      <c r="K82" s="463"/>
      <c r="L82" s="463"/>
      <c r="M82" s="463"/>
      <c r="N82" s="463"/>
      <c r="O82" s="463"/>
      <c r="P82" s="463"/>
      <c r="Q82" s="463"/>
      <c r="R82" s="463"/>
      <c r="S82" s="463"/>
      <c r="T82" s="463"/>
      <c r="U82" s="463"/>
      <c r="V82" s="463"/>
      <c r="W82" s="463"/>
      <c r="X82" s="463"/>
      <c r="Y82" s="463"/>
      <c r="Z82" s="463"/>
      <c r="AA82" s="463"/>
      <c r="AB82" s="463"/>
      <c r="AC82" s="463"/>
      <c r="AD82" s="463"/>
      <c r="AE82" s="463"/>
      <c r="AF82" s="463"/>
      <c r="AG82" s="463"/>
      <c r="AH82" s="463"/>
      <c r="AI82" s="463"/>
      <c r="AJ82" s="463"/>
      <c r="AK82" s="463"/>
      <c r="AL82" s="463"/>
      <c r="AM82" s="463"/>
      <c r="AN82" s="463"/>
      <c r="AO82" s="463"/>
    </row>
    <row r="83" spans="1:41" x14ac:dyDescent="0.25">
      <c r="A83" s="463"/>
      <c r="B83" s="463"/>
      <c r="C83" s="463"/>
      <c r="D83" s="463"/>
      <c r="E83" s="463"/>
      <c r="F83" s="463"/>
      <c r="G83" s="463"/>
      <c r="H83" s="463"/>
      <c r="I83" s="463"/>
      <c r="J83" s="463"/>
      <c r="K83" s="463"/>
      <c r="L83" s="463"/>
      <c r="M83" s="463"/>
      <c r="N83" s="463"/>
      <c r="O83" s="463"/>
      <c r="P83" s="463"/>
      <c r="Q83" s="463"/>
      <c r="R83" s="463"/>
      <c r="S83" s="463"/>
      <c r="T83" s="463"/>
      <c r="U83" s="463"/>
      <c r="V83" s="463"/>
      <c r="W83" s="463"/>
      <c r="X83" s="463"/>
      <c r="Y83" s="463"/>
      <c r="Z83" s="463"/>
      <c r="AA83" s="463"/>
      <c r="AB83" s="463"/>
      <c r="AC83" s="463"/>
      <c r="AD83" s="463"/>
      <c r="AE83" s="463"/>
      <c r="AF83" s="463"/>
      <c r="AG83" s="463"/>
      <c r="AH83" s="463"/>
      <c r="AI83" s="463"/>
      <c r="AJ83" s="463"/>
      <c r="AK83" s="463"/>
      <c r="AL83" s="463"/>
      <c r="AM83" s="463"/>
      <c r="AN83" s="463"/>
      <c r="AO83" s="463"/>
    </row>
    <row r="84" spans="1:41" x14ac:dyDescent="0.25">
      <c r="A84" s="463"/>
      <c r="B84" s="463"/>
      <c r="C84" s="463"/>
      <c r="D84" s="463"/>
      <c r="E84" s="463"/>
      <c r="F84" s="463"/>
      <c r="G84" s="463"/>
      <c r="H84" s="463"/>
      <c r="I84" s="463"/>
      <c r="J84" s="463"/>
      <c r="K84" s="463"/>
      <c r="L84" s="463"/>
      <c r="M84" s="463"/>
      <c r="N84" s="463"/>
      <c r="O84" s="463"/>
      <c r="P84" s="463"/>
      <c r="Q84" s="463"/>
      <c r="R84" s="463"/>
      <c r="S84" s="463"/>
      <c r="T84" s="463"/>
      <c r="U84" s="463"/>
      <c r="V84" s="463"/>
      <c r="W84" s="463"/>
      <c r="X84" s="463"/>
      <c r="Y84" s="463"/>
      <c r="Z84" s="463"/>
      <c r="AA84" s="463"/>
      <c r="AB84" s="463"/>
      <c r="AC84" s="463"/>
      <c r="AD84" s="463"/>
      <c r="AE84" s="463"/>
      <c r="AF84" s="463"/>
      <c r="AG84" s="463"/>
      <c r="AH84" s="463"/>
      <c r="AI84" s="463"/>
      <c r="AJ84" s="463"/>
      <c r="AK84" s="463"/>
      <c r="AL84" s="463"/>
      <c r="AM84" s="463"/>
      <c r="AN84" s="463"/>
      <c r="AO84" s="463"/>
    </row>
    <row r="85" spans="1:41" x14ac:dyDescent="0.25">
      <c r="A85" s="463"/>
      <c r="B85" s="463"/>
      <c r="C85" s="463"/>
      <c r="D85" s="463"/>
      <c r="E85" s="463"/>
      <c r="F85" s="463"/>
      <c r="G85" s="463"/>
      <c r="H85" s="463"/>
      <c r="I85" s="463"/>
      <c r="J85" s="463"/>
      <c r="K85" s="463"/>
      <c r="L85" s="463"/>
      <c r="M85" s="463"/>
      <c r="N85" s="463"/>
      <c r="O85" s="463"/>
      <c r="P85" s="463"/>
      <c r="Q85" s="463"/>
      <c r="R85" s="463"/>
      <c r="S85" s="463"/>
      <c r="T85" s="463"/>
      <c r="U85" s="463"/>
      <c r="V85" s="463"/>
      <c r="W85" s="463"/>
      <c r="X85" s="463"/>
      <c r="Y85" s="463"/>
      <c r="Z85" s="463"/>
      <c r="AA85" s="463"/>
      <c r="AB85" s="463"/>
      <c r="AC85" s="463"/>
      <c r="AD85" s="463"/>
      <c r="AE85" s="463"/>
      <c r="AF85" s="463"/>
      <c r="AG85" s="463"/>
      <c r="AH85" s="463"/>
      <c r="AI85" s="463"/>
      <c r="AJ85" s="463"/>
      <c r="AK85" s="463"/>
      <c r="AL85" s="463"/>
      <c r="AM85" s="463"/>
      <c r="AN85" s="463"/>
      <c r="AO85" s="463"/>
    </row>
    <row r="86" spans="1:41" x14ac:dyDescent="0.25">
      <c r="A86" s="463"/>
      <c r="B86" s="463"/>
      <c r="C86" s="463"/>
      <c r="D86" s="463"/>
      <c r="E86" s="463"/>
      <c r="F86" s="463"/>
      <c r="G86" s="463"/>
      <c r="H86" s="463"/>
      <c r="I86" s="463"/>
      <c r="J86" s="463"/>
      <c r="K86" s="463"/>
      <c r="L86" s="463"/>
      <c r="M86" s="463"/>
      <c r="N86" s="463"/>
      <c r="O86" s="463"/>
      <c r="P86" s="463"/>
      <c r="Q86" s="463"/>
      <c r="R86" s="463"/>
      <c r="S86" s="463"/>
      <c r="T86" s="463"/>
      <c r="U86" s="463"/>
      <c r="V86" s="463"/>
      <c r="W86" s="463"/>
      <c r="X86" s="463"/>
      <c r="Y86" s="463"/>
      <c r="Z86" s="463"/>
      <c r="AA86" s="463"/>
      <c r="AB86" s="463"/>
      <c r="AC86" s="463"/>
      <c r="AD86" s="463"/>
      <c r="AE86" s="463"/>
      <c r="AF86" s="463"/>
      <c r="AG86" s="463"/>
      <c r="AH86" s="463"/>
      <c r="AI86" s="463"/>
      <c r="AJ86" s="463"/>
      <c r="AK86" s="463"/>
      <c r="AL86" s="463"/>
      <c r="AM86" s="463"/>
      <c r="AN86" s="463"/>
      <c r="AO86" s="463"/>
    </row>
    <row r="87" spans="1:41" x14ac:dyDescent="0.25">
      <c r="A87" s="463"/>
      <c r="B87" s="463"/>
      <c r="C87" s="463"/>
      <c r="D87" s="463"/>
      <c r="E87" s="463"/>
      <c r="F87" s="463"/>
      <c r="G87" s="463"/>
      <c r="H87" s="463"/>
      <c r="I87" s="463"/>
      <c r="J87" s="463"/>
      <c r="K87" s="463"/>
      <c r="L87" s="463"/>
      <c r="M87" s="463"/>
      <c r="N87" s="463"/>
      <c r="O87" s="463"/>
      <c r="P87" s="463"/>
      <c r="Q87" s="463"/>
      <c r="R87" s="463"/>
      <c r="S87" s="463"/>
      <c r="T87" s="463"/>
      <c r="U87" s="463"/>
      <c r="V87" s="463"/>
      <c r="W87" s="463"/>
      <c r="X87" s="463"/>
      <c r="Y87" s="463"/>
      <c r="Z87" s="463"/>
      <c r="AA87" s="463"/>
      <c r="AB87" s="463"/>
      <c r="AC87" s="463"/>
      <c r="AD87" s="463"/>
      <c r="AE87" s="463"/>
      <c r="AF87" s="463"/>
      <c r="AG87" s="463"/>
      <c r="AH87" s="463"/>
      <c r="AI87" s="463"/>
      <c r="AJ87" s="463"/>
      <c r="AK87" s="463"/>
      <c r="AL87" s="463"/>
      <c r="AM87" s="463"/>
      <c r="AN87" s="463"/>
      <c r="AO87" s="463"/>
    </row>
    <row r="88" spans="1:41" x14ac:dyDescent="0.25">
      <c r="A88" s="463"/>
      <c r="B88" s="463"/>
      <c r="C88" s="463"/>
      <c r="D88" s="463"/>
      <c r="E88" s="463"/>
      <c r="F88" s="463"/>
      <c r="G88" s="463"/>
      <c r="H88" s="463"/>
      <c r="I88" s="463"/>
      <c r="J88" s="463"/>
      <c r="K88" s="463"/>
      <c r="L88" s="463"/>
      <c r="M88" s="463"/>
      <c r="N88" s="463"/>
      <c r="O88" s="463"/>
      <c r="P88" s="463"/>
      <c r="Q88" s="463"/>
      <c r="R88" s="463"/>
      <c r="S88" s="463"/>
      <c r="T88" s="463"/>
      <c r="U88" s="463"/>
      <c r="V88" s="463"/>
      <c r="W88" s="463"/>
      <c r="X88" s="463"/>
      <c r="Y88" s="463"/>
      <c r="Z88" s="463"/>
      <c r="AA88" s="463"/>
      <c r="AB88" s="463"/>
      <c r="AC88" s="463"/>
      <c r="AD88" s="463"/>
      <c r="AE88" s="463"/>
      <c r="AF88" s="463"/>
      <c r="AG88" s="463"/>
      <c r="AH88" s="463"/>
      <c r="AI88" s="463"/>
      <c r="AJ88" s="463"/>
      <c r="AK88" s="463"/>
      <c r="AL88" s="463"/>
      <c r="AM88" s="463"/>
      <c r="AN88" s="463"/>
      <c r="AO88" s="463"/>
    </row>
    <row r="89" spans="1:41" x14ac:dyDescent="0.25">
      <c r="A89" s="463"/>
      <c r="B89" s="463"/>
      <c r="C89" s="463"/>
      <c r="D89" s="463"/>
      <c r="E89" s="463"/>
      <c r="F89" s="463"/>
      <c r="G89" s="463"/>
      <c r="H89" s="463"/>
      <c r="I89" s="463"/>
      <c r="J89" s="463"/>
      <c r="K89" s="463"/>
      <c r="L89" s="463"/>
      <c r="M89" s="463"/>
      <c r="N89" s="463"/>
      <c r="O89" s="463"/>
      <c r="P89" s="463"/>
      <c r="Q89" s="463"/>
      <c r="R89" s="463"/>
      <c r="S89" s="463"/>
      <c r="T89" s="463"/>
      <c r="U89" s="463"/>
      <c r="V89" s="463"/>
      <c r="W89" s="463"/>
      <c r="X89" s="463"/>
      <c r="Y89" s="463"/>
      <c r="Z89" s="463"/>
      <c r="AA89" s="463"/>
      <c r="AB89" s="463"/>
      <c r="AC89" s="463"/>
      <c r="AD89" s="463"/>
      <c r="AE89" s="463"/>
      <c r="AF89" s="463"/>
      <c r="AG89" s="463"/>
      <c r="AH89" s="463"/>
      <c r="AI89" s="463"/>
      <c r="AJ89" s="463"/>
      <c r="AK89" s="463"/>
      <c r="AL89" s="463"/>
      <c r="AM89" s="463"/>
      <c r="AN89" s="463"/>
      <c r="AO89" s="463"/>
    </row>
    <row r="90" spans="1:41" x14ac:dyDescent="0.25">
      <c r="A90" s="463"/>
      <c r="B90" s="463"/>
      <c r="C90" s="463"/>
      <c r="D90" s="463"/>
      <c r="E90" s="463"/>
      <c r="F90" s="463"/>
      <c r="G90" s="463"/>
      <c r="H90" s="463"/>
      <c r="I90" s="463"/>
      <c r="J90" s="463"/>
      <c r="K90" s="463"/>
      <c r="L90" s="463"/>
      <c r="M90" s="463"/>
      <c r="N90" s="463"/>
      <c r="O90" s="463"/>
      <c r="P90" s="463"/>
      <c r="Q90" s="463"/>
      <c r="R90" s="463"/>
      <c r="S90" s="463"/>
      <c r="T90" s="463"/>
      <c r="U90" s="463"/>
      <c r="V90" s="463"/>
      <c r="W90" s="463"/>
      <c r="X90" s="463"/>
      <c r="Y90" s="463"/>
      <c r="Z90" s="463"/>
      <c r="AA90" s="463"/>
      <c r="AB90" s="463"/>
      <c r="AC90" s="463"/>
      <c r="AD90" s="463"/>
      <c r="AE90" s="463"/>
      <c r="AF90" s="463"/>
      <c r="AG90" s="463"/>
      <c r="AH90" s="463"/>
      <c r="AI90" s="463"/>
      <c r="AJ90" s="463"/>
      <c r="AK90" s="463"/>
      <c r="AL90" s="463"/>
      <c r="AM90" s="463"/>
      <c r="AN90" s="463"/>
      <c r="AO90" s="463"/>
    </row>
    <row r="91" spans="1:41" x14ac:dyDescent="0.25">
      <c r="A91" s="463"/>
      <c r="B91" s="463"/>
      <c r="C91" s="463"/>
      <c r="D91" s="463"/>
      <c r="E91" s="463"/>
      <c r="F91" s="463"/>
      <c r="G91" s="463"/>
      <c r="H91" s="463"/>
      <c r="I91" s="463"/>
      <c r="J91" s="463"/>
      <c r="K91" s="463"/>
      <c r="L91" s="463"/>
      <c r="M91" s="463"/>
      <c r="N91" s="463"/>
      <c r="O91" s="463"/>
      <c r="P91" s="463"/>
      <c r="Q91" s="463"/>
      <c r="R91" s="463"/>
      <c r="S91" s="463"/>
      <c r="T91" s="463"/>
      <c r="U91" s="463"/>
      <c r="V91" s="463"/>
      <c r="W91" s="463"/>
      <c r="X91" s="463"/>
      <c r="Y91" s="463"/>
      <c r="Z91" s="463"/>
      <c r="AA91" s="463"/>
      <c r="AB91" s="463"/>
      <c r="AC91" s="463"/>
      <c r="AD91" s="463"/>
      <c r="AE91" s="463"/>
      <c r="AF91" s="463"/>
      <c r="AG91" s="463"/>
      <c r="AH91" s="463"/>
      <c r="AI91" s="463"/>
      <c r="AJ91" s="463"/>
      <c r="AK91" s="463"/>
      <c r="AL91" s="463"/>
      <c r="AM91" s="463"/>
      <c r="AN91" s="463"/>
      <c r="AO91" s="463"/>
    </row>
    <row r="92" spans="1:41" x14ac:dyDescent="0.25">
      <c r="A92" s="463"/>
      <c r="B92" s="463"/>
      <c r="C92" s="463"/>
      <c r="D92" s="463"/>
      <c r="E92" s="463"/>
      <c r="F92" s="463"/>
      <c r="G92" s="463"/>
      <c r="H92" s="463"/>
      <c r="I92" s="463"/>
      <c r="J92" s="463"/>
      <c r="K92" s="463"/>
      <c r="L92" s="463"/>
      <c r="M92" s="463"/>
      <c r="N92" s="463"/>
      <c r="O92" s="463"/>
      <c r="P92" s="463"/>
      <c r="Q92" s="463"/>
      <c r="R92" s="463"/>
      <c r="S92" s="463"/>
      <c r="T92" s="463"/>
      <c r="U92" s="463"/>
      <c r="V92" s="463"/>
      <c r="W92" s="463"/>
      <c r="X92" s="463"/>
      <c r="Y92" s="463"/>
      <c r="Z92" s="463"/>
      <c r="AA92" s="463"/>
      <c r="AB92" s="463"/>
      <c r="AC92" s="463"/>
      <c r="AD92" s="463"/>
      <c r="AE92" s="463"/>
      <c r="AF92" s="463"/>
      <c r="AG92" s="463"/>
      <c r="AH92" s="463"/>
      <c r="AI92" s="463"/>
      <c r="AJ92" s="463"/>
      <c r="AK92" s="463"/>
      <c r="AL92" s="463"/>
      <c r="AM92" s="463"/>
      <c r="AN92" s="463"/>
      <c r="AO92" s="463"/>
    </row>
    <row r="93" spans="1:41" x14ac:dyDescent="0.25">
      <c r="A93" s="463"/>
      <c r="B93" s="463"/>
      <c r="C93" s="463"/>
      <c r="D93" s="463"/>
      <c r="E93" s="463"/>
      <c r="F93" s="463"/>
      <c r="G93" s="463"/>
      <c r="H93" s="463"/>
      <c r="I93" s="463"/>
      <c r="J93" s="463"/>
      <c r="K93" s="463"/>
      <c r="L93" s="463"/>
      <c r="M93" s="463"/>
      <c r="N93" s="463"/>
      <c r="O93" s="463"/>
      <c r="P93" s="463"/>
      <c r="Q93" s="463"/>
      <c r="R93" s="463"/>
      <c r="S93" s="463"/>
      <c r="T93" s="463"/>
      <c r="U93" s="463"/>
      <c r="V93" s="463"/>
      <c r="W93" s="463"/>
      <c r="X93" s="463"/>
      <c r="Y93" s="463"/>
      <c r="Z93" s="463"/>
      <c r="AA93" s="463"/>
      <c r="AB93" s="463"/>
      <c r="AC93" s="463"/>
      <c r="AD93" s="463"/>
      <c r="AE93" s="463"/>
      <c r="AF93" s="463"/>
      <c r="AG93" s="463"/>
      <c r="AH93" s="463"/>
      <c r="AI93" s="463"/>
      <c r="AJ93" s="463"/>
      <c r="AK93" s="463"/>
      <c r="AL93" s="463"/>
      <c r="AM93" s="463"/>
      <c r="AN93" s="463"/>
      <c r="AO93" s="463"/>
    </row>
    <row r="94" spans="1:41" x14ac:dyDescent="0.25">
      <c r="A94" s="463"/>
      <c r="B94" s="463"/>
      <c r="C94" s="463"/>
      <c r="D94" s="463"/>
      <c r="E94" s="463"/>
      <c r="F94" s="463"/>
      <c r="G94" s="463"/>
      <c r="H94" s="463"/>
      <c r="I94" s="463"/>
      <c r="J94" s="463"/>
      <c r="K94" s="463"/>
      <c r="L94" s="463"/>
      <c r="M94" s="463"/>
      <c r="N94" s="463"/>
      <c r="O94" s="463"/>
      <c r="P94" s="463"/>
      <c r="Q94" s="463"/>
      <c r="R94" s="463"/>
      <c r="S94" s="463"/>
      <c r="T94" s="463"/>
      <c r="U94" s="463"/>
      <c r="V94" s="463"/>
      <c r="W94" s="463"/>
      <c r="X94" s="463"/>
      <c r="Y94" s="463"/>
      <c r="Z94" s="463"/>
      <c r="AA94" s="463"/>
      <c r="AB94" s="463"/>
      <c r="AC94" s="463"/>
      <c r="AD94" s="463"/>
      <c r="AE94" s="463"/>
      <c r="AF94" s="463"/>
      <c r="AG94" s="463"/>
      <c r="AH94" s="463"/>
      <c r="AI94" s="463"/>
      <c r="AJ94" s="463"/>
      <c r="AK94" s="463"/>
      <c r="AL94" s="463"/>
      <c r="AM94" s="463"/>
      <c r="AN94" s="463"/>
      <c r="AO94" s="463"/>
    </row>
    <row r="95" spans="1:41" x14ac:dyDescent="0.25">
      <c r="A95" s="463"/>
      <c r="B95" s="463"/>
      <c r="C95" s="463"/>
      <c r="D95" s="463"/>
      <c r="E95" s="463"/>
      <c r="F95" s="463"/>
      <c r="G95" s="463"/>
      <c r="H95" s="463"/>
      <c r="I95" s="463"/>
      <c r="J95" s="463"/>
      <c r="K95" s="463"/>
      <c r="L95" s="463"/>
      <c r="M95" s="463"/>
      <c r="N95" s="463"/>
      <c r="O95" s="463"/>
      <c r="P95" s="463"/>
      <c r="Q95" s="463"/>
      <c r="R95" s="463"/>
      <c r="S95" s="463"/>
      <c r="T95" s="463"/>
      <c r="U95" s="463"/>
      <c r="V95" s="463"/>
      <c r="W95" s="463"/>
      <c r="X95" s="463"/>
      <c r="Y95" s="463"/>
      <c r="Z95" s="463"/>
      <c r="AA95" s="463"/>
      <c r="AB95" s="463"/>
      <c r="AC95" s="463"/>
      <c r="AD95" s="463"/>
      <c r="AE95" s="463"/>
      <c r="AF95" s="463"/>
      <c r="AG95" s="463"/>
      <c r="AH95" s="463"/>
      <c r="AI95" s="463"/>
      <c r="AJ95" s="463"/>
      <c r="AK95" s="463"/>
      <c r="AL95" s="463"/>
      <c r="AM95" s="463"/>
      <c r="AN95" s="463"/>
      <c r="AO95" s="463"/>
    </row>
    <row r="96" spans="1:41" x14ac:dyDescent="0.25">
      <c r="A96" s="463"/>
      <c r="B96" s="463"/>
      <c r="C96" s="463"/>
      <c r="D96" s="463"/>
      <c r="E96" s="463"/>
      <c r="F96" s="463"/>
      <c r="G96" s="463"/>
      <c r="H96" s="463"/>
      <c r="I96" s="463"/>
      <c r="J96" s="463"/>
      <c r="K96" s="463"/>
      <c r="L96" s="463"/>
      <c r="M96" s="463"/>
      <c r="N96" s="463"/>
      <c r="O96" s="463"/>
      <c r="P96" s="463"/>
      <c r="Q96" s="463"/>
      <c r="R96" s="463"/>
      <c r="S96" s="463"/>
      <c r="T96" s="463"/>
      <c r="U96" s="463"/>
      <c r="V96" s="463"/>
      <c r="W96" s="463"/>
      <c r="X96" s="463"/>
      <c r="Y96" s="463"/>
      <c r="Z96" s="463"/>
      <c r="AA96" s="463"/>
      <c r="AB96" s="463"/>
      <c r="AC96" s="463"/>
      <c r="AD96" s="463"/>
      <c r="AE96" s="463"/>
      <c r="AF96" s="463"/>
      <c r="AG96" s="463"/>
      <c r="AH96" s="463"/>
      <c r="AI96" s="463"/>
      <c r="AJ96" s="463"/>
      <c r="AK96" s="463"/>
      <c r="AL96" s="463"/>
      <c r="AM96" s="463"/>
      <c r="AN96" s="463"/>
      <c r="AO96" s="463"/>
    </row>
    <row r="97" spans="1:41" x14ac:dyDescent="0.25">
      <c r="A97" s="463"/>
      <c r="B97" s="463"/>
      <c r="C97" s="463"/>
      <c r="D97" s="463"/>
      <c r="E97" s="463"/>
      <c r="F97" s="463"/>
      <c r="G97" s="463"/>
      <c r="H97" s="463"/>
      <c r="I97" s="463"/>
      <c r="J97" s="463"/>
      <c r="K97" s="463"/>
      <c r="L97" s="463"/>
      <c r="M97" s="463"/>
      <c r="N97" s="463"/>
      <c r="O97" s="463"/>
      <c r="P97" s="463"/>
      <c r="Q97" s="463"/>
      <c r="R97" s="463"/>
      <c r="S97" s="463"/>
      <c r="T97" s="463"/>
      <c r="U97" s="463"/>
      <c r="V97" s="463"/>
      <c r="W97" s="463"/>
      <c r="X97" s="463"/>
      <c r="Y97" s="463"/>
      <c r="Z97" s="463"/>
      <c r="AA97" s="463"/>
      <c r="AB97" s="463"/>
      <c r="AC97" s="463"/>
      <c r="AD97" s="463"/>
      <c r="AE97" s="463"/>
      <c r="AF97" s="463"/>
      <c r="AG97" s="463"/>
      <c r="AH97" s="463"/>
      <c r="AI97" s="463"/>
      <c r="AJ97" s="463"/>
      <c r="AK97" s="463"/>
      <c r="AL97" s="463"/>
      <c r="AM97" s="463"/>
      <c r="AN97" s="463"/>
      <c r="AO97" s="463"/>
    </row>
    <row r="98" spans="1:41" x14ac:dyDescent="0.25">
      <c r="A98" s="463"/>
      <c r="B98" s="463"/>
      <c r="C98" s="463"/>
      <c r="D98" s="463"/>
      <c r="E98" s="463"/>
      <c r="F98" s="463"/>
      <c r="G98" s="463"/>
      <c r="H98" s="463"/>
      <c r="I98" s="463"/>
      <c r="J98" s="463"/>
      <c r="K98" s="463"/>
      <c r="L98" s="463"/>
      <c r="M98" s="463"/>
      <c r="N98" s="463"/>
      <c r="O98" s="463"/>
      <c r="P98" s="463"/>
      <c r="Q98" s="463"/>
      <c r="R98" s="463"/>
      <c r="S98" s="463"/>
      <c r="T98" s="463"/>
      <c r="U98" s="463"/>
      <c r="V98" s="463"/>
      <c r="W98" s="463"/>
      <c r="X98" s="463"/>
      <c r="Y98" s="463"/>
      <c r="Z98" s="463"/>
      <c r="AA98" s="463"/>
      <c r="AB98" s="463"/>
      <c r="AC98" s="463"/>
      <c r="AD98" s="463"/>
      <c r="AE98" s="463"/>
      <c r="AF98" s="463"/>
      <c r="AG98" s="463"/>
      <c r="AH98" s="463"/>
      <c r="AI98" s="463"/>
      <c r="AJ98" s="463"/>
      <c r="AK98" s="463"/>
      <c r="AL98" s="463"/>
      <c r="AM98" s="463"/>
      <c r="AN98" s="463"/>
      <c r="AO98" s="463"/>
    </row>
    <row r="99" spans="1:41" x14ac:dyDescent="0.25">
      <c r="A99" s="463"/>
      <c r="B99" s="463"/>
      <c r="C99" s="463"/>
      <c r="D99" s="463"/>
      <c r="E99" s="463"/>
      <c r="F99" s="463"/>
      <c r="G99" s="463"/>
      <c r="H99" s="463"/>
      <c r="I99" s="463"/>
      <c r="J99" s="463"/>
      <c r="K99" s="463"/>
      <c r="L99" s="463"/>
      <c r="M99" s="463"/>
      <c r="N99" s="463"/>
      <c r="O99" s="463"/>
      <c r="P99" s="463"/>
      <c r="Q99" s="463"/>
      <c r="R99" s="463"/>
      <c r="S99" s="463"/>
      <c r="T99" s="463"/>
      <c r="U99" s="463"/>
      <c r="V99" s="463"/>
      <c r="W99" s="463"/>
      <c r="X99" s="463"/>
      <c r="Y99" s="463"/>
      <c r="Z99" s="463"/>
      <c r="AA99" s="463"/>
      <c r="AB99" s="463"/>
      <c r="AC99" s="463"/>
      <c r="AD99" s="463"/>
      <c r="AE99" s="463"/>
      <c r="AF99" s="463"/>
      <c r="AG99" s="463"/>
      <c r="AH99" s="463"/>
      <c r="AI99" s="463"/>
      <c r="AJ99" s="463"/>
      <c r="AK99" s="463"/>
      <c r="AL99" s="463"/>
      <c r="AM99" s="463"/>
      <c r="AN99" s="463"/>
      <c r="AO99" s="463"/>
    </row>
    <row r="100" spans="1:41" x14ac:dyDescent="0.25">
      <c r="A100" s="463"/>
      <c r="B100" s="463"/>
      <c r="C100" s="463"/>
      <c r="D100" s="463"/>
      <c r="E100" s="463"/>
      <c r="F100" s="463"/>
      <c r="G100" s="463"/>
      <c r="H100" s="463"/>
      <c r="I100" s="463"/>
      <c r="J100" s="463"/>
      <c r="K100" s="463"/>
      <c r="L100" s="463"/>
      <c r="M100" s="463"/>
      <c r="N100" s="463"/>
      <c r="O100" s="463"/>
      <c r="P100" s="463"/>
      <c r="Q100" s="463"/>
      <c r="R100" s="463"/>
      <c r="S100" s="463"/>
      <c r="T100" s="463"/>
      <c r="U100" s="463"/>
      <c r="V100" s="463"/>
      <c r="W100" s="463"/>
      <c r="X100" s="463"/>
      <c r="Y100" s="463"/>
      <c r="Z100" s="463"/>
      <c r="AA100" s="463"/>
      <c r="AB100" s="463"/>
      <c r="AC100" s="463"/>
      <c r="AD100" s="463"/>
      <c r="AE100" s="463"/>
      <c r="AF100" s="463"/>
      <c r="AG100" s="463"/>
      <c r="AH100" s="463"/>
      <c r="AI100" s="463"/>
      <c r="AJ100" s="463"/>
      <c r="AK100" s="463"/>
      <c r="AL100" s="463"/>
      <c r="AM100" s="463"/>
      <c r="AN100" s="463"/>
      <c r="AO100" s="463"/>
    </row>
    <row r="101" spans="1:41" x14ac:dyDescent="0.25">
      <c r="A101" s="463"/>
      <c r="B101" s="463"/>
      <c r="C101" s="463"/>
      <c r="D101" s="463"/>
      <c r="E101" s="463"/>
      <c r="F101" s="463"/>
      <c r="G101" s="463"/>
      <c r="H101" s="463"/>
      <c r="I101" s="463"/>
      <c r="J101" s="463"/>
      <c r="K101" s="463"/>
      <c r="L101" s="463"/>
      <c r="M101" s="463"/>
      <c r="N101" s="463"/>
      <c r="O101" s="463"/>
      <c r="P101" s="463"/>
      <c r="Q101" s="463"/>
      <c r="R101" s="463"/>
      <c r="S101" s="463"/>
      <c r="T101" s="463"/>
      <c r="U101" s="463"/>
      <c r="V101" s="463"/>
      <c r="W101" s="463"/>
      <c r="X101" s="463"/>
      <c r="Y101" s="463"/>
      <c r="Z101" s="463"/>
      <c r="AA101" s="463"/>
      <c r="AB101" s="463"/>
      <c r="AC101" s="463"/>
      <c r="AD101" s="463"/>
      <c r="AE101" s="463"/>
      <c r="AF101" s="463"/>
      <c r="AG101" s="463"/>
      <c r="AH101" s="463"/>
      <c r="AI101" s="463"/>
      <c r="AJ101" s="463"/>
      <c r="AK101" s="463"/>
      <c r="AL101" s="463"/>
      <c r="AM101" s="463"/>
      <c r="AN101" s="463"/>
      <c r="AO101" s="463"/>
    </row>
    <row r="102" spans="1:41" x14ac:dyDescent="0.25">
      <c r="A102" s="463"/>
      <c r="B102" s="463"/>
      <c r="C102" s="463"/>
      <c r="D102" s="463"/>
      <c r="E102" s="463"/>
      <c r="F102" s="463"/>
      <c r="G102" s="463"/>
      <c r="H102" s="463"/>
      <c r="I102" s="463"/>
      <c r="J102" s="463"/>
      <c r="K102" s="463"/>
      <c r="L102" s="463"/>
      <c r="M102" s="463"/>
      <c r="N102" s="463"/>
      <c r="O102" s="463"/>
      <c r="P102" s="463"/>
      <c r="Q102" s="463"/>
      <c r="R102" s="463"/>
      <c r="S102" s="463"/>
      <c r="T102" s="463"/>
      <c r="U102" s="463"/>
      <c r="V102" s="463"/>
      <c r="W102" s="463"/>
      <c r="X102" s="463"/>
      <c r="Y102" s="463"/>
      <c r="Z102" s="463"/>
      <c r="AA102" s="463"/>
      <c r="AB102" s="463"/>
      <c r="AC102" s="463"/>
      <c r="AD102" s="463"/>
      <c r="AE102" s="463"/>
      <c r="AF102" s="463"/>
      <c r="AG102" s="463"/>
      <c r="AH102" s="463"/>
      <c r="AI102" s="463"/>
      <c r="AJ102" s="463"/>
      <c r="AK102" s="463"/>
      <c r="AL102" s="463"/>
      <c r="AM102" s="463"/>
      <c r="AN102" s="463"/>
      <c r="AO102" s="463"/>
    </row>
    <row r="103" spans="1:41" x14ac:dyDescent="0.25">
      <c r="A103" s="463"/>
      <c r="B103" s="463"/>
      <c r="C103" s="463"/>
      <c r="D103" s="463"/>
      <c r="E103" s="463"/>
      <c r="F103" s="463"/>
      <c r="G103" s="463"/>
      <c r="H103" s="463"/>
      <c r="I103" s="463"/>
      <c r="J103" s="463"/>
      <c r="K103" s="463"/>
      <c r="L103" s="463"/>
      <c r="M103" s="463"/>
      <c r="N103" s="463"/>
      <c r="O103" s="463"/>
      <c r="P103" s="463"/>
      <c r="Q103" s="463"/>
      <c r="R103" s="463"/>
      <c r="S103" s="463"/>
      <c r="T103" s="463"/>
      <c r="U103" s="463"/>
      <c r="V103" s="463"/>
      <c r="W103" s="463"/>
      <c r="X103" s="463"/>
      <c r="Y103" s="463"/>
      <c r="Z103" s="463"/>
      <c r="AA103" s="463"/>
      <c r="AB103" s="463"/>
      <c r="AC103" s="463"/>
      <c r="AD103" s="463"/>
      <c r="AE103" s="463"/>
      <c r="AF103" s="463"/>
      <c r="AG103" s="463"/>
      <c r="AH103" s="463"/>
      <c r="AI103" s="463"/>
      <c r="AJ103" s="463"/>
      <c r="AK103" s="463"/>
      <c r="AL103" s="463"/>
      <c r="AM103" s="463"/>
      <c r="AN103" s="463"/>
      <c r="AO103" s="463"/>
    </row>
    <row r="104" spans="1:41" x14ac:dyDescent="0.25">
      <c r="A104" s="463"/>
      <c r="B104" s="463"/>
      <c r="C104" s="463"/>
      <c r="D104" s="463"/>
      <c r="E104" s="463"/>
      <c r="F104" s="463"/>
      <c r="G104" s="463"/>
      <c r="H104" s="463"/>
      <c r="I104" s="463"/>
      <c r="J104" s="463"/>
      <c r="K104" s="463"/>
      <c r="L104" s="463"/>
      <c r="M104" s="463"/>
      <c r="N104" s="463"/>
      <c r="O104" s="463"/>
      <c r="P104" s="463"/>
      <c r="Q104" s="463"/>
      <c r="R104" s="463"/>
      <c r="S104" s="463"/>
      <c r="T104" s="463"/>
      <c r="U104" s="463"/>
      <c r="V104" s="463"/>
      <c r="W104" s="463"/>
      <c r="X104" s="463"/>
      <c r="Y104" s="463"/>
      <c r="Z104" s="463"/>
      <c r="AA104" s="463"/>
      <c r="AB104" s="463"/>
      <c r="AC104" s="463"/>
      <c r="AD104" s="463"/>
      <c r="AE104" s="463"/>
      <c r="AF104" s="463"/>
      <c r="AG104" s="463"/>
      <c r="AH104" s="463"/>
      <c r="AI104" s="463"/>
      <c r="AJ104" s="463"/>
      <c r="AK104" s="463"/>
      <c r="AL104" s="463"/>
      <c r="AM104" s="463"/>
      <c r="AN104" s="463"/>
      <c r="AO104" s="463"/>
    </row>
    <row r="105" spans="1:41" x14ac:dyDescent="0.25">
      <c r="A105" s="463"/>
      <c r="B105" s="463"/>
      <c r="C105" s="463"/>
      <c r="D105" s="463"/>
      <c r="E105" s="463"/>
      <c r="F105" s="463"/>
      <c r="G105" s="463"/>
      <c r="H105" s="463"/>
      <c r="I105" s="463"/>
      <c r="J105" s="463"/>
      <c r="K105" s="463"/>
      <c r="L105" s="463"/>
      <c r="M105" s="463"/>
      <c r="N105" s="463"/>
      <c r="O105" s="463"/>
      <c r="P105" s="463"/>
      <c r="Q105" s="463"/>
      <c r="R105" s="463"/>
      <c r="S105" s="463"/>
      <c r="T105" s="463"/>
      <c r="U105" s="463"/>
      <c r="V105" s="463"/>
      <c r="W105" s="463"/>
      <c r="X105" s="463"/>
      <c r="Y105" s="463"/>
      <c r="Z105" s="463"/>
      <c r="AA105" s="463"/>
      <c r="AB105" s="463"/>
      <c r="AC105" s="463"/>
      <c r="AD105" s="463"/>
      <c r="AE105" s="463"/>
      <c r="AF105" s="463"/>
      <c r="AG105" s="463"/>
      <c r="AH105" s="463"/>
      <c r="AI105" s="463"/>
      <c r="AJ105" s="463"/>
      <c r="AK105" s="463"/>
      <c r="AL105" s="463"/>
      <c r="AM105" s="463"/>
      <c r="AN105" s="463"/>
      <c r="AO105" s="463"/>
    </row>
    <row r="106" spans="1:41" x14ac:dyDescent="0.25">
      <c r="A106" s="463"/>
      <c r="B106" s="463"/>
      <c r="C106" s="463"/>
      <c r="D106" s="463"/>
      <c r="E106" s="463"/>
      <c r="F106" s="463"/>
      <c r="G106" s="463"/>
      <c r="H106" s="463"/>
      <c r="I106" s="463"/>
      <c r="J106" s="463"/>
      <c r="K106" s="463"/>
      <c r="L106" s="463"/>
      <c r="M106" s="463"/>
      <c r="N106" s="463"/>
      <c r="O106" s="463"/>
      <c r="P106" s="463"/>
      <c r="Q106" s="463"/>
      <c r="R106" s="463"/>
      <c r="S106" s="463"/>
      <c r="T106" s="463"/>
      <c r="U106" s="463"/>
      <c r="V106" s="463"/>
      <c r="W106" s="463"/>
      <c r="X106" s="463"/>
      <c r="Y106" s="463"/>
      <c r="Z106" s="463"/>
      <c r="AA106" s="463"/>
      <c r="AB106" s="463"/>
      <c r="AC106" s="463"/>
      <c r="AD106" s="463"/>
      <c r="AE106" s="463"/>
      <c r="AF106" s="463"/>
      <c r="AG106" s="463"/>
      <c r="AH106" s="463"/>
      <c r="AI106" s="463"/>
      <c r="AJ106" s="463"/>
      <c r="AK106" s="463"/>
      <c r="AL106" s="463"/>
      <c r="AM106" s="463"/>
      <c r="AN106" s="463"/>
      <c r="AO106" s="463"/>
    </row>
    <row r="107" spans="1:41" x14ac:dyDescent="0.25">
      <c r="A107" s="463"/>
      <c r="B107" s="463"/>
      <c r="C107" s="463"/>
      <c r="D107" s="463"/>
      <c r="E107" s="463"/>
      <c r="F107" s="463"/>
      <c r="G107" s="463"/>
      <c r="H107" s="463"/>
      <c r="I107" s="463"/>
      <c r="J107" s="463"/>
      <c r="K107" s="463"/>
      <c r="L107" s="463"/>
      <c r="M107" s="463"/>
      <c r="N107" s="463"/>
      <c r="O107" s="463"/>
      <c r="P107" s="463"/>
      <c r="Q107" s="463"/>
      <c r="R107" s="463"/>
      <c r="S107" s="463"/>
      <c r="T107" s="463"/>
      <c r="U107" s="463"/>
      <c r="V107" s="463"/>
      <c r="W107" s="463"/>
      <c r="X107" s="463"/>
      <c r="Y107" s="463"/>
      <c r="Z107" s="463"/>
      <c r="AA107" s="463"/>
      <c r="AB107" s="463"/>
      <c r="AC107" s="463"/>
      <c r="AD107" s="463"/>
      <c r="AE107" s="463"/>
      <c r="AF107" s="463"/>
      <c r="AG107" s="463"/>
      <c r="AH107" s="463"/>
      <c r="AI107" s="463"/>
      <c r="AJ107" s="463"/>
      <c r="AK107" s="463"/>
      <c r="AL107" s="463"/>
      <c r="AM107" s="463"/>
      <c r="AN107" s="463"/>
      <c r="AO107" s="463"/>
    </row>
    <row r="108" spans="1:41" ht="15.75" customHeight="1" x14ac:dyDescent="0.25">
      <c r="A108" s="463"/>
      <c r="B108" s="463"/>
      <c r="C108" s="463"/>
      <c r="D108" s="463"/>
      <c r="E108" s="463"/>
      <c r="F108" s="463"/>
      <c r="G108" s="463"/>
      <c r="H108" s="463"/>
      <c r="I108" s="463"/>
      <c r="J108" s="463"/>
      <c r="K108" s="463"/>
      <c r="L108" s="463"/>
      <c r="M108" s="463"/>
      <c r="N108" s="463"/>
      <c r="O108" s="463"/>
      <c r="P108" s="463"/>
      <c r="Q108" s="463"/>
      <c r="R108" s="463"/>
      <c r="S108" s="463"/>
      <c r="T108" s="463"/>
      <c r="U108" s="463"/>
      <c r="V108" s="463"/>
      <c r="W108" s="463"/>
      <c r="X108" s="463"/>
      <c r="Y108" s="463"/>
      <c r="Z108" s="463"/>
      <c r="AA108" s="463"/>
      <c r="AB108" s="463"/>
      <c r="AC108" s="463"/>
      <c r="AD108" s="463"/>
      <c r="AE108" s="463"/>
      <c r="AF108" s="463"/>
      <c r="AG108" s="463"/>
      <c r="AH108" s="463"/>
      <c r="AI108" s="463"/>
      <c r="AJ108" s="463"/>
      <c r="AK108" s="463"/>
      <c r="AL108" s="463"/>
      <c r="AM108" s="463"/>
      <c r="AN108" s="463"/>
      <c r="AO108" s="463"/>
    </row>
    <row r="109" spans="1:41" ht="15" customHeight="1" x14ac:dyDescent="0.25">
      <c r="A109" s="463"/>
      <c r="B109" s="463"/>
      <c r="C109" s="463"/>
      <c r="D109" s="463"/>
      <c r="E109" s="463"/>
      <c r="F109" s="463"/>
      <c r="G109" s="463"/>
      <c r="H109" s="463"/>
      <c r="I109" s="463"/>
      <c r="J109" s="463"/>
      <c r="K109" s="463"/>
      <c r="L109" s="463"/>
      <c r="M109" s="463"/>
      <c r="N109" s="463"/>
      <c r="O109" s="463"/>
      <c r="P109" s="463"/>
      <c r="Q109" s="463"/>
      <c r="R109" s="463"/>
      <c r="S109" s="463"/>
      <c r="T109" s="463"/>
      <c r="U109" s="463"/>
      <c r="V109" s="463"/>
      <c r="W109" s="463"/>
      <c r="X109" s="463"/>
      <c r="Y109" s="463"/>
      <c r="Z109" s="463"/>
      <c r="AA109" s="463"/>
      <c r="AB109" s="463"/>
      <c r="AC109" s="463"/>
      <c r="AD109" s="463"/>
      <c r="AE109" s="463"/>
      <c r="AF109" s="463"/>
      <c r="AG109" s="463"/>
      <c r="AH109" s="463"/>
      <c r="AI109" s="463"/>
      <c r="AJ109" s="463"/>
      <c r="AK109" s="463"/>
      <c r="AL109" s="463"/>
      <c r="AM109" s="463"/>
      <c r="AN109" s="463"/>
      <c r="AO109" s="463"/>
    </row>
    <row r="110" spans="1:41" x14ac:dyDescent="0.25">
      <c r="A110" s="463"/>
      <c r="B110" s="463"/>
      <c r="C110" s="463"/>
      <c r="D110" s="463"/>
      <c r="E110" s="463"/>
      <c r="F110" s="463"/>
      <c r="G110" s="463"/>
      <c r="H110" s="463"/>
      <c r="I110" s="463"/>
      <c r="J110" s="463"/>
      <c r="K110" s="463"/>
      <c r="L110" s="463"/>
      <c r="M110" s="463"/>
      <c r="N110" s="463"/>
      <c r="O110" s="463"/>
      <c r="P110" s="463"/>
      <c r="Q110" s="463"/>
      <c r="R110" s="463"/>
      <c r="S110" s="463"/>
      <c r="T110" s="463"/>
      <c r="U110" s="463"/>
      <c r="V110" s="463"/>
      <c r="W110" s="463"/>
      <c r="X110" s="463"/>
      <c r="Y110" s="463"/>
      <c r="Z110" s="463"/>
      <c r="AA110" s="463"/>
      <c r="AB110" s="463"/>
      <c r="AC110" s="463"/>
      <c r="AD110" s="463"/>
      <c r="AE110" s="463"/>
      <c r="AF110" s="463"/>
      <c r="AG110" s="463"/>
      <c r="AH110" s="463"/>
      <c r="AI110" s="463"/>
      <c r="AJ110" s="463"/>
      <c r="AK110" s="463"/>
      <c r="AL110" s="463"/>
      <c r="AM110" s="463"/>
      <c r="AN110" s="463"/>
      <c r="AO110" s="463"/>
    </row>
    <row r="111" spans="1:41" ht="16.5" customHeight="1" x14ac:dyDescent="0.25">
      <c r="A111" s="463"/>
      <c r="B111" s="463"/>
      <c r="C111" s="463"/>
      <c r="D111" s="463"/>
      <c r="E111" s="463"/>
      <c r="F111" s="463"/>
      <c r="G111" s="463"/>
      <c r="H111" s="463"/>
      <c r="I111" s="463"/>
      <c r="J111" s="463"/>
      <c r="K111" s="463"/>
      <c r="L111" s="463"/>
      <c r="M111" s="463"/>
      <c r="N111" s="463"/>
      <c r="O111" s="463"/>
      <c r="P111" s="463"/>
      <c r="Q111" s="463"/>
      <c r="R111" s="463"/>
      <c r="S111" s="463"/>
      <c r="T111" s="463"/>
      <c r="U111" s="463"/>
      <c r="V111" s="463"/>
      <c r="W111" s="463"/>
      <c r="X111" s="463"/>
      <c r="Y111" s="463"/>
      <c r="Z111" s="463"/>
      <c r="AA111" s="463"/>
      <c r="AB111" s="463"/>
      <c r="AC111" s="463"/>
      <c r="AD111" s="463"/>
      <c r="AE111" s="463"/>
      <c r="AF111" s="463"/>
      <c r="AG111" s="463"/>
      <c r="AH111" s="463"/>
      <c r="AI111" s="463"/>
      <c r="AJ111" s="463"/>
      <c r="AK111" s="463"/>
      <c r="AL111" s="463"/>
      <c r="AM111" s="463"/>
      <c r="AN111" s="463"/>
      <c r="AO111" s="463"/>
    </row>
    <row r="112" spans="1:41" x14ac:dyDescent="0.25">
      <c r="A112" s="463"/>
      <c r="B112" s="463"/>
      <c r="C112" s="463"/>
      <c r="D112" s="463"/>
      <c r="E112" s="463"/>
      <c r="F112" s="463"/>
      <c r="G112" s="463"/>
      <c r="H112" s="463"/>
      <c r="I112" s="463"/>
      <c r="J112" s="463"/>
      <c r="K112" s="463"/>
      <c r="L112" s="463"/>
      <c r="M112" s="463"/>
      <c r="N112" s="463"/>
      <c r="O112" s="463"/>
      <c r="P112" s="463"/>
      <c r="Q112" s="463"/>
      <c r="R112" s="463"/>
      <c r="S112" s="463"/>
      <c r="T112" s="463"/>
      <c r="U112" s="463"/>
      <c r="V112" s="463"/>
      <c r="W112" s="463"/>
      <c r="X112" s="463"/>
      <c r="Y112" s="463"/>
      <c r="Z112" s="463"/>
      <c r="AA112" s="463"/>
      <c r="AB112" s="463"/>
      <c r="AC112" s="463"/>
      <c r="AD112" s="463"/>
      <c r="AE112" s="463"/>
      <c r="AF112" s="463"/>
      <c r="AG112" s="463"/>
      <c r="AH112" s="463"/>
      <c r="AI112" s="463"/>
      <c r="AJ112" s="463"/>
      <c r="AK112" s="463"/>
      <c r="AL112" s="463"/>
      <c r="AM112" s="463"/>
      <c r="AN112" s="463"/>
      <c r="AO112" s="463"/>
    </row>
    <row r="113" spans="1:41" x14ac:dyDescent="0.25">
      <c r="A113" s="463"/>
      <c r="B113" s="463"/>
      <c r="C113" s="463"/>
      <c r="D113" s="463"/>
      <c r="E113" s="463"/>
      <c r="F113" s="463"/>
      <c r="G113" s="463"/>
      <c r="H113" s="463"/>
      <c r="I113" s="463"/>
      <c r="J113" s="463"/>
      <c r="K113" s="463"/>
      <c r="L113" s="463"/>
      <c r="M113" s="463"/>
      <c r="N113" s="463"/>
      <c r="O113" s="463"/>
      <c r="P113" s="463"/>
      <c r="Q113" s="463"/>
      <c r="R113" s="463"/>
      <c r="S113" s="463"/>
      <c r="T113" s="463"/>
      <c r="U113" s="463"/>
      <c r="V113" s="463"/>
      <c r="W113" s="463"/>
      <c r="X113" s="463"/>
      <c r="Y113" s="463"/>
      <c r="Z113" s="463"/>
      <c r="AA113" s="463"/>
      <c r="AB113" s="463"/>
      <c r="AC113" s="463"/>
      <c r="AD113" s="463"/>
      <c r="AE113" s="463"/>
      <c r="AF113" s="463"/>
      <c r="AG113" s="463"/>
      <c r="AH113" s="463"/>
      <c r="AI113" s="463"/>
      <c r="AJ113" s="463"/>
      <c r="AK113" s="463"/>
      <c r="AL113" s="463"/>
      <c r="AM113" s="463"/>
      <c r="AN113" s="463"/>
      <c r="AO113" s="463"/>
    </row>
    <row r="114" spans="1:41" x14ac:dyDescent="0.25">
      <c r="A114" s="463"/>
      <c r="B114" s="463"/>
      <c r="C114" s="463"/>
      <c r="D114" s="463"/>
      <c r="E114" s="463"/>
      <c r="F114" s="463"/>
      <c r="G114" s="463"/>
      <c r="H114" s="463"/>
      <c r="I114" s="463"/>
      <c r="J114" s="463"/>
      <c r="K114" s="463"/>
      <c r="L114" s="463"/>
      <c r="M114" s="463"/>
      <c r="N114" s="463"/>
      <c r="O114" s="463"/>
      <c r="P114" s="463"/>
      <c r="Q114" s="463"/>
      <c r="R114" s="463"/>
      <c r="S114" s="463"/>
      <c r="T114" s="463"/>
      <c r="U114" s="463"/>
      <c r="V114" s="463"/>
      <c r="W114" s="463"/>
      <c r="X114" s="463"/>
      <c r="Y114" s="463"/>
      <c r="Z114" s="463"/>
      <c r="AA114" s="463"/>
      <c r="AB114" s="463"/>
      <c r="AC114" s="463"/>
      <c r="AD114" s="463"/>
      <c r="AE114" s="463"/>
      <c r="AF114" s="463"/>
      <c r="AG114" s="463"/>
      <c r="AH114" s="463"/>
      <c r="AI114" s="463"/>
      <c r="AJ114" s="463"/>
      <c r="AK114" s="463"/>
      <c r="AL114" s="463"/>
      <c r="AM114" s="463"/>
      <c r="AN114" s="463"/>
      <c r="AO114" s="463"/>
    </row>
    <row r="115" spans="1:41" x14ac:dyDescent="0.25">
      <c r="A115" s="463"/>
      <c r="B115" s="463"/>
      <c r="C115" s="463"/>
      <c r="D115" s="463"/>
      <c r="E115" s="463"/>
      <c r="F115" s="463"/>
      <c r="G115" s="463"/>
      <c r="H115" s="463"/>
      <c r="I115" s="463"/>
      <c r="J115" s="463"/>
      <c r="K115" s="463"/>
      <c r="L115" s="463"/>
      <c r="M115" s="463"/>
      <c r="N115" s="463"/>
      <c r="O115" s="463"/>
      <c r="P115" s="463"/>
      <c r="Q115" s="463"/>
      <c r="R115" s="463"/>
      <c r="S115" s="463"/>
      <c r="T115" s="463"/>
      <c r="U115" s="463"/>
      <c r="V115" s="463"/>
      <c r="W115" s="463"/>
      <c r="X115" s="463"/>
      <c r="Y115" s="463"/>
      <c r="Z115" s="463"/>
      <c r="AA115" s="463"/>
      <c r="AB115" s="463"/>
      <c r="AC115" s="463"/>
      <c r="AD115" s="463"/>
      <c r="AE115" s="463"/>
      <c r="AF115" s="463"/>
      <c r="AG115" s="463"/>
      <c r="AH115" s="463"/>
      <c r="AI115" s="463"/>
      <c r="AJ115" s="463"/>
      <c r="AK115" s="463"/>
      <c r="AL115" s="463"/>
      <c r="AM115" s="463"/>
      <c r="AN115" s="463"/>
      <c r="AO115" s="463"/>
    </row>
    <row r="116" spans="1:41" x14ac:dyDescent="0.25">
      <c r="A116" s="463"/>
      <c r="B116" s="463"/>
      <c r="C116" s="463"/>
      <c r="D116" s="463"/>
      <c r="E116" s="463"/>
      <c r="F116" s="463"/>
      <c r="G116" s="463"/>
      <c r="H116" s="463"/>
      <c r="I116" s="463"/>
      <c r="J116" s="463"/>
      <c r="K116" s="463"/>
      <c r="L116" s="463"/>
      <c r="M116" s="463"/>
      <c r="N116" s="463"/>
      <c r="O116" s="463"/>
      <c r="P116" s="463"/>
      <c r="Q116" s="463"/>
      <c r="R116" s="463"/>
      <c r="S116" s="463"/>
      <c r="T116" s="463"/>
      <c r="U116" s="463"/>
      <c r="V116" s="463"/>
      <c r="W116" s="463"/>
      <c r="X116" s="463"/>
      <c r="Y116" s="463"/>
      <c r="Z116" s="463"/>
      <c r="AA116" s="463"/>
      <c r="AB116" s="463"/>
      <c r="AC116" s="463"/>
      <c r="AD116" s="463"/>
      <c r="AE116" s="463"/>
      <c r="AF116" s="463"/>
      <c r="AG116" s="463"/>
      <c r="AH116" s="463"/>
      <c r="AI116" s="463"/>
      <c r="AJ116" s="463"/>
      <c r="AK116" s="463"/>
      <c r="AL116" s="463"/>
      <c r="AM116" s="463"/>
      <c r="AN116" s="463"/>
      <c r="AO116" s="463"/>
    </row>
    <row r="117" spans="1:41" x14ac:dyDescent="0.25">
      <c r="A117" s="463"/>
      <c r="B117" s="463"/>
      <c r="C117" s="463"/>
      <c r="D117" s="463"/>
      <c r="E117" s="463"/>
      <c r="F117" s="463"/>
      <c r="G117" s="463"/>
      <c r="H117" s="463"/>
      <c r="I117" s="463"/>
      <c r="J117" s="463"/>
      <c r="K117" s="463"/>
      <c r="L117" s="463"/>
      <c r="M117" s="463"/>
      <c r="N117" s="463"/>
      <c r="O117" s="463"/>
      <c r="P117" s="463"/>
      <c r="Q117" s="463"/>
      <c r="R117" s="463"/>
      <c r="S117" s="463"/>
      <c r="T117" s="463"/>
      <c r="U117" s="463"/>
      <c r="V117" s="463"/>
      <c r="W117" s="463"/>
      <c r="X117" s="463"/>
      <c r="Y117" s="463"/>
      <c r="Z117" s="463"/>
      <c r="AA117" s="463"/>
      <c r="AB117" s="463"/>
      <c r="AC117" s="463"/>
      <c r="AD117" s="463"/>
      <c r="AE117" s="463"/>
      <c r="AF117" s="463"/>
      <c r="AG117" s="463"/>
      <c r="AH117" s="463"/>
      <c r="AI117" s="463"/>
      <c r="AJ117" s="463"/>
      <c r="AK117" s="463"/>
      <c r="AL117" s="463"/>
      <c r="AM117" s="463"/>
      <c r="AN117" s="463"/>
      <c r="AO117" s="463"/>
    </row>
    <row r="118" spans="1:41" x14ac:dyDescent="0.25">
      <c r="A118" s="463"/>
      <c r="B118" s="463"/>
      <c r="C118" s="463"/>
      <c r="D118" s="463"/>
      <c r="E118" s="463"/>
      <c r="F118" s="463"/>
      <c r="G118" s="463"/>
      <c r="H118" s="463"/>
      <c r="I118" s="463"/>
      <c r="J118" s="463"/>
      <c r="K118" s="463"/>
      <c r="L118" s="463"/>
      <c r="M118" s="463"/>
      <c r="N118" s="463"/>
      <c r="O118" s="463"/>
      <c r="P118" s="463"/>
      <c r="Q118" s="463"/>
      <c r="R118" s="463"/>
      <c r="S118" s="463"/>
      <c r="T118" s="463"/>
      <c r="U118" s="463"/>
      <c r="V118" s="463"/>
      <c r="W118" s="463"/>
      <c r="X118" s="463"/>
      <c r="Y118" s="463"/>
      <c r="Z118" s="463"/>
      <c r="AA118" s="463"/>
      <c r="AB118" s="463"/>
      <c r="AC118" s="463"/>
      <c r="AD118" s="463"/>
      <c r="AE118" s="463"/>
      <c r="AF118" s="463"/>
      <c r="AG118" s="463"/>
      <c r="AH118" s="463"/>
      <c r="AI118" s="463"/>
      <c r="AJ118" s="463"/>
      <c r="AK118" s="463"/>
      <c r="AL118" s="463"/>
      <c r="AM118" s="463"/>
      <c r="AN118" s="463"/>
      <c r="AO118" s="463"/>
    </row>
    <row r="119" spans="1:41" x14ac:dyDescent="0.25">
      <c r="A119" s="463"/>
      <c r="B119" s="463"/>
      <c r="C119" s="463"/>
      <c r="D119" s="463"/>
      <c r="E119" s="463"/>
      <c r="F119" s="463"/>
      <c r="G119" s="463"/>
      <c r="H119" s="463"/>
      <c r="I119" s="463"/>
      <c r="J119" s="463"/>
      <c r="K119" s="463"/>
      <c r="L119" s="463"/>
      <c r="M119" s="463"/>
      <c r="N119" s="463"/>
      <c r="O119" s="463"/>
      <c r="P119" s="463"/>
      <c r="Q119" s="463"/>
      <c r="R119" s="463"/>
      <c r="S119" s="463"/>
      <c r="T119" s="463"/>
      <c r="U119" s="463"/>
      <c r="V119" s="463"/>
      <c r="W119" s="463"/>
      <c r="X119" s="463"/>
      <c r="Y119" s="463"/>
      <c r="Z119" s="463"/>
      <c r="AA119" s="463"/>
      <c r="AB119" s="463"/>
      <c r="AC119" s="463"/>
      <c r="AD119" s="463"/>
      <c r="AE119" s="463"/>
      <c r="AF119" s="463"/>
      <c r="AG119" s="463"/>
      <c r="AH119" s="463"/>
      <c r="AI119" s="463"/>
      <c r="AJ119" s="463"/>
      <c r="AK119" s="463"/>
      <c r="AL119" s="463"/>
      <c r="AM119" s="463"/>
      <c r="AN119" s="463"/>
      <c r="AO119" s="463"/>
    </row>
    <row r="120" spans="1:41" x14ac:dyDescent="0.25">
      <c r="A120" s="463"/>
      <c r="B120" s="463"/>
      <c r="C120" s="463"/>
      <c r="D120" s="463"/>
      <c r="E120" s="463"/>
      <c r="F120" s="463"/>
      <c r="G120" s="463"/>
      <c r="H120" s="463"/>
      <c r="I120" s="463"/>
      <c r="J120" s="463"/>
      <c r="K120" s="463"/>
      <c r="L120" s="463"/>
      <c r="M120" s="463"/>
      <c r="N120" s="463"/>
      <c r="O120" s="463"/>
      <c r="P120" s="463"/>
      <c r="Q120" s="463"/>
      <c r="R120" s="463"/>
      <c r="S120" s="463"/>
      <c r="T120" s="463"/>
      <c r="U120" s="463"/>
      <c r="V120" s="463"/>
      <c r="W120" s="463"/>
      <c r="X120" s="463"/>
      <c r="Y120" s="463"/>
      <c r="Z120" s="463"/>
      <c r="AA120" s="463"/>
      <c r="AB120" s="463"/>
      <c r="AC120" s="463"/>
      <c r="AD120" s="463"/>
      <c r="AE120" s="463"/>
      <c r="AF120" s="463"/>
      <c r="AG120" s="463"/>
      <c r="AH120" s="463"/>
      <c r="AI120" s="463"/>
      <c r="AJ120" s="463"/>
      <c r="AK120" s="463"/>
      <c r="AL120" s="463"/>
      <c r="AM120" s="463"/>
      <c r="AN120" s="463"/>
      <c r="AO120" s="463"/>
    </row>
    <row r="121" spans="1:41" x14ac:dyDescent="0.25">
      <c r="A121" s="463"/>
      <c r="B121" s="463"/>
      <c r="C121" s="463"/>
      <c r="D121" s="463"/>
      <c r="E121" s="463"/>
      <c r="F121" s="463"/>
      <c r="G121" s="463"/>
      <c r="H121" s="463"/>
      <c r="I121" s="463"/>
      <c r="J121" s="463"/>
      <c r="K121" s="463"/>
      <c r="L121" s="463"/>
      <c r="M121" s="463"/>
      <c r="N121" s="463"/>
      <c r="O121" s="463"/>
      <c r="P121" s="463"/>
      <c r="Q121" s="463"/>
      <c r="R121" s="463"/>
      <c r="S121" s="463"/>
      <c r="T121" s="463"/>
      <c r="U121" s="463"/>
      <c r="V121" s="463"/>
      <c r="W121" s="463"/>
      <c r="X121" s="463"/>
      <c r="Y121" s="463"/>
      <c r="Z121" s="463"/>
      <c r="AA121" s="463"/>
      <c r="AB121" s="463"/>
      <c r="AC121" s="463"/>
      <c r="AD121" s="463"/>
      <c r="AE121" s="463"/>
      <c r="AF121" s="463"/>
      <c r="AG121" s="463"/>
      <c r="AH121" s="463"/>
      <c r="AI121" s="463"/>
      <c r="AJ121" s="463"/>
      <c r="AK121" s="463"/>
      <c r="AL121" s="463"/>
      <c r="AM121" s="463"/>
      <c r="AN121" s="463"/>
      <c r="AO121" s="463"/>
    </row>
    <row r="122" spans="1:41" x14ac:dyDescent="0.25">
      <c r="A122" s="463"/>
      <c r="B122" s="463"/>
      <c r="C122" s="463"/>
      <c r="D122" s="463"/>
      <c r="E122" s="463"/>
      <c r="F122" s="463"/>
      <c r="G122" s="463"/>
      <c r="H122" s="463"/>
      <c r="I122" s="463"/>
      <c r="J122" s="463"/>
      <c r="K122" s="463"/>
      <c r="L122" s="463"/>
      <c r="M122" s="463"/>
      <c r="N122" s="463"/>
      <c r="O122" s="463"/>
      <c r="P122" s="463"/>
      <c r="Q122" s="463"/>
      <c r="R122" s="463"/>
      <c r="S122" s="463"/>
      <c r="T122" s="463"/>
      <c r="U122" s="463"/>
      <c r="V122" s="463"/>
      <c r="W122" s="463"/>
      <c r="X122" s="463"/>
      <c r="Y122" s="463"/>
      <c r="Z122" s="463"/>
      <c r="AA122" s="463"/>
      <c r="AB122" s="463"/>
      <c r="AC122" s="463"/>
      <c r="AD122" s="463"/>
      <c r="AE122" s="463"/>
      <c r="AF122" s="463"/>
      <c r="AG122" s="463"/>
      <c r="AH122" s="463"/>
      <c r="AI122" s="463"/>
      <c r="AJ122" s="463"/>
      <c r="AK122" s="463"/>
      <c r="AL122" s="463"/>
      <c r="AM122" s="463"/>
      <c r="AN122" s="463"/>
      <c r="AO122" s="463"/>
    </row>
    <row r="123" spans="1:41" x14ac:dyDescent="0.25">
      <c r="A123" s="463"/>
      <c r="B123" s="463"/>
      <c r="C123" s="463"/>
      <c r="D123" s="463"/>
      <c r="E123" s="463"/>
      <c r="F123" s="463"/>
      <c r="G123" s="463"/>
      <c r="H123" s="463"/>
      <c r="I123" s="463"/>
      <c r="J123" s="463"/>
      <c r="K123" s="463"/>
      <c r="L123" s="463"/>
      <c r="M123" s="463"/>
      <c r="N123" s="463"/>
      <c r="O123" s="463"/>
      <c r="P123" s="463"/>
      <c r="Q123" s="463"/>
      <c r="R123" s="463"/>
      <c r="S123" s="463"/>
      <c r="T123" s="463"/>
      <c r="U123" s="463"/>
      <c r="V123" s="463"/>
      <c r="W123" s="463"/>
      <c r="X123" s="463"/>
      <c r="Y123" s="463"/>
      <c r="Z123" s="463"/>
      <c r="AA123" s="463"/>
      <c r="AB123" s="463"/>
      <c r="AC123" s="463"/>
      <c r="AD123" s="463"/>
      <c r="AE123" s="463"/>
      <c r="AF123" s="463"/>
      <c r="AG123" s="463"/>
      <c r="AH123" s="463"/>
      <c r="AI123" s="463"/>
      <c r="AJ123" s="463"/>
      <c r="AK123" s="463"/>
      <c r="AL123" s="463"/>
      <c r="AM123" s="463"/>
      <c r="AN123" s="463"/>
      <c r="AO123" s="463"/>
    </row>
    <row r="124" spans="1:41" x14ac:dyDescent="0.25">
      <c r="A124" s="463"/>
      <c r="B124" s="463"/>
      <c r="C124" s="463"/>
      <c r="D124" s="463"/>
      <c r="E124" s="463"/>
      <c r="F124" s="463"/>
      <c r="G124" s="463"/>
      <c r="H124" s="463"/>
      <c r="I124" s="463"/>
      <c r="J124" s="463"/>
      <c r="K124" s="463"/>
      <c r="L124" s="463"/>
      <c r="M124" s="463"/>
      <c r="N124" s="463"/>
      <c r="O124" s="463"/>
      <c r="P124" s="463"/>
      <c r="Q124" s="463"/>
      <c r="R124" s="463"/>
      <c r="S124" s="463"/>
      <c r="T124" s="463"/>
      <c r="U124" s="463"/>
      <c r="V124" s="463"/>
      <c r="W124" s="463"/>
      <c r="X124" s="463"/>
      <c r="Y124" s="463"/>
      <c r="Z124" s="463"/>
      <c r="AA124" s="463"/>
      <c r="AB124" s="463"/>
      <c r="AC124" s="463"/>
      <c r="AD124" s="463"/>
      <c r="AE124" s="463"/>
      <c r="AF124" s="463"/>
      <c r="AG124" s="463"/>
      <c r="AH124" s="463"/>
      <c r="AI124" s="463"/>
      <c r="AJ124" s="463"/>
      <c r="AK124" s="463"/>
      <c r="AL124" s="463"/>
      <c r="AM124" s="463"/>
      <c r="AN124" s="463"/>
      <c r="AO124" s="463"/>
    </row>
    <row r="125" spans="1:41" x14ac:dyDescent="0.25">
      <c r="A125" s="463"/>
      <c r="B125" s="463"/>
      <c r="C125" s="463"/>
      <c r="D125" s="463"/>
      <c r="E125" s="463"/>
      <c r="F125" s="463"/>
      <c r="G125" s="463"/>
      <c r="H125" s="463"/>
      <c r="I125" s="463"/>
      <c r="J125" s="463"/>
      <c r="K125" s="463"/>
      <c r="L125" s="463"/>
      <c r="M125" s="463"/>
      <c r="N125" s="463"/>
      <c r="O125" s="463"/>
      <c r="P125" s="463"/>
      <c r="Q125" s="463"/>
      <c r="R125" s="463"/>
      <c r="S125" s="463"/>
      <c r="T125" s="463"/>
      <c r="U125" s="463"/>
      <c r="V125" s="463"/>
      <c r="W125" s="463"/>
      <c r="X125" s="463"/>
      <c r="Y125" s="463"/>
      <c r="Z125" s="463"/>
      <c r="AA125" s="463"/>
      <c r="AB125" s="463"/>
      <c r="AC125" s="463"/>
      <c r="AD125" s="463"/>
      <c r="AE125" s="463"/>
      <c r="AF125" s="463"/>
      <c r="AG125" s="463"/>
      <c r="AH125" s="463"/>
      <c r="AI125" s="463"/>
      <c r="AJ125" s="463"/>
      <c r="AK125" s="463"/>
      <c r="AL125" s="463"/>
      <c r="AM125" s="463"/>
      <c r="AN125" s="463"/>
      <c r="AO125" s="463"/>
    </row>
    <row r="126" spans="1:41" x14ac:dyDescent="0.25">
      <c r="A126" s="463"/>
      <c r="B126" s="463"/>
      <c r="C126" s="463"/>
      <c r="D126" s="463"/>
      <c r="E126" s="463"/>
      <c r="F126" s="463"/>
      <c r="G126" s="463"/>
      <c r="H126" s="463"/>
      <c r="I126" s="463"/>
      <c r="J126" s="463"/>
      <c r="K126" s="463"/>
      <c r="L126" s="463"/>
      <c r="M126" s="463"/>
      <c r="N126" s="463"/>
      <c r="O126" s="463"/>
      <c r="P126" s="463"/>
      <c r="Q126" s="463"/>
      <c r="R126" s="463"/>
      <c r="S126" s="463"/>
      <c r="T126" s="463"/>
      <c r="U126" s="463"/>
      <c r="V126" s="463"/>
      <c r="W126" s="463"/>
      <c r="X126" s="463"/>
      <c r="Y126" s="463"/>
      <c r="Z126" s="463"/>
      <c r="AA126" s="463"/>
      <c r="AB126" s="463"/>
      <c r="AC126" s="463"/>
      <c r="AD126" s="463"/>
      <c r="AE126" s="463"/>
      <c r="AF126" s="463"/>
      <c r="AG126" s="463"/>
      <c r="AH126" s="463"/>
      <c r="AI126" s="463"/>
      <c r="AJ126" s="463"/>
      <c r="AK126" s="463"/>
      <c r="AL126" s="463"/>
      <c r="AM126" s="463"/>
      <c r="AN126" s="463"/>
      <c r="AO126" s="463"/>
    </row>
    <row r="127" spans="1:41" x14ac:dyDescent="0.25">
      <c r="A127" s="463"/>
      <c r="B127" s="463"/>
      <c r="C127" s="463"/>
      <c r="D127" s="463"/>
      <c r="E127" s="463"/>
      <c r="F127" s="463"/>
      <c r="G127" s="463"/>
      <c r="H127" s="463"/>
      <c r="I127" s="463"/>
      <c r="J127" s="463"/>
      <c r="K127" s="463"/>
      <c r="L127" s="463"/>
      <c r="M127" s="463"/>
      <c r="N127" s="463"/>
      <c r="O127" s="463"/>
      <c r="P127" s="463"/>
      <c r="Q127" s="463"/>
      <c r="R127" s="463"/>
      <c r="S127" s="463"/>
      <c r="T127" s="463"/>
      <c r="U127" s="463"/>
      <c r="V127" s="463"/>
      <c r="W127" s="463"/>
      <c r="X127" s="463"/>
      <c r="Y127" s="463"/>
      <c r="Z127" s="463"/>
      <c r="AA127" s="463"/>
      <c r="AB127" s="463"/>
      <c r="AC127" s="463"/>
      <c r="AD127" s="463"/>
      <c r="AE127" s="463"/>
      <c r="AF127" s="463"/>
      <c r="AG127" s="463"/>
      <c r="AH127" s="463"/>
      <c r="AI127" s="463"/>
      <c r="AJ127" s="463"/>
      <c r="AK127" s="463"/>
      <c r="AL127" s="463"/>
      <c r="AM127" s="463"/>
      <c r="AN127" s="463"/>
      <c r="AO127" s="463"/>
    </row>
    <row r="128" spans="1:41" x14ac:dyDescent="0.25">
      <c r="A128" s="463"/>
      <c r="B128" s="463"/>
      <c r="C128" s="463"/>
      <c r="D128" s="463"/>
      <c r="E128" s="463"/>
      <c r="F128" s="463"/>
      <c r="G128" s="463"/>
      <c r="H128" s="463"/>
      <c r="I128" s="463"/>
      <c r="J128" s="463"/>
      <c r="K128" s="463"/>
      <c r="L128" s="463"/>
      <c r="M128" s="463"/>
      <c r="N128" s="463"/>
      <c r="O128" s="463"/>
      <c r="P128" s="463"/>
      <c r="Q128" s="463"/>
      <c r="R128" s="463"/>
      <c r="S128" s="463"/>
      <c r="T128" s="463"/>
      <c r="U128" s="463"/>
      <c r="V128" s="463"/>
      <c r="W128" s="463"/>
      <c r="X128" s="463"/>
      <c r="Y128" s="463"/>
      <c r="Z128" s="463"/>
      <c r="AA128" s="463"/>
      <c r="AB128" s="463"/>
      <c r="AC128" s="463"/>
      <c r="AD128" s="463"/>
      <c r="AE128" s="463"/>
      <c r="AF128" s="463"/>
      <c r="AG128" s="463"/>
      <c r="AH128" s="463"/>
      <c r="AI128" s="463"/>
      <c r="AJ128" s="463"/>
      <c r="AK128" s="463"/>
      <c r="AL128" s="463"/>
      <c r="AM128" s="463"/>
      <c r="AN128" s="463"/>
      <c r="AO128" s="463"/>
    </row>
    <row r="129" spans="1:41" x14ac:dyDescent="0.25">
      <c r="A129" s="463"/>
      <c r="B129" s="463"/>
      <c r="C129" s="463"/>
      <c r="D129" s="463"/>
      <c r="E129" s="463"/>
      <c r="F129" s="463"/>
      <c r="G129" s="463"/>
      <c r="H129" s="463"/>
      <c r="I129" s="463"/>
      <c r="J129" s="463"/>
      <c r="K129" s="463"/>
      <c r="L129" s="463"/>
      <c r="M129" s="463"/>
      <c r="N129" s="463"/>
      <c r="O129" s="463"/>
      <c r="P129" s="463"/>
      <c r="Q129" s="463"/>
      <c r="R129" s="463"/>
      <c r="S129" s="463"/>
      <c r="T129" s="463"/>
      <c r="U129" s="463"/>
      <c r="V129" s="463"/>
      <c r="W129" s="463"/>
      <c r="X129" s="463"/>
      <c r="Y129" s="463"/>
      <c r="Z129" s="463"/>
      <c r="AA129" s="463"/>
      <c r="AB129" s="463"/>
      <c r="AC129" s="463"/>
      <c r="AD129" s="463"/>
      <c r="AE129" s="463"/>
      <c r="AF129" s="463"/>
      <c r="AG129" s="463"/>
      <c r="AH129" s="463"/>
      <c r="AI129" s="463"/>
      <c r="AJ129" s="463"/>
      <c r="AK129" s="463"/>
      <c r="AL129" s="463"/>
      <c r="AM129" s="463"/>
      <c r="AN129" s="463"/>
      <c r="AO129" s="463"/>
    </row>
    <row r="130" spans="1:41" x14ac:dyDescent="0.25">
      <c r="A130" s="463"/>
      <c r="B130" s="463"/>
      <c r="C130" s="463"/>
      <c r="D130" s="463"/>
      <c r="E130" s="463"/>
      <c r="F130" s="463"/>
      <c r="G130" s="463"/>
      <c r="H130" s="463"/>
      <c r="I130" s="463"/>
      <c r="J130" s="463"/>
      <c r="K130" s="463"/>
      <c r="L130" s="463"/>
      <c r="M130" s="463"/>
      <c r="N130" s="463"/>
      <c r="O130" s="463"/>
      <c r="P130" s="463"/>
      <c r="Q130" s="463"/>
      <c r="R130" s="463"/>
      <c r="S130" s="463"/>
      <c r="T130" s="463"/>
      <c r="U130" s="463"/>
      <c r="V130" s="463"/>
      <c r="W130" s="463"/>
      <c r="X130" s="463"/>
      <c r="Y130" s="463"/>
      <c r="Z130" s="463"/>
      <c r="AA130" s="463"/>
      <c r="AB130" s="463"/>
      <c r="AC130" s="463"/>
      <c r="AD130" s="463"/>
      <c r="AE130" s="463"/>
      <c r="AF130" s="463"/>
      <c r="AG130" s="463"/>
      <c r="AH130" s="463"/>
      <c r="AI130" s="463"/>
      <c r="AJ130" s="463"/>
      <c r="AK130" s="463"/>
      <c r="AL130" s="463"/>
      <c r="AM130" s="463"/>
      <c r="AN130" s="463"/>
      <c r="AO130" s="463"/>
    </row>
    <row r="131" spans="1:41" x14ac:dyDescent="0.25">
      <c r="A131" s="463"/>
      <c r="B131" s="463"/>
      <c r="C131" s="463"/>
      <c r="D131" s="463"/>
      <c r="E131" s="463"/>
      <c r="F131" s="463"/>
      <c r="G131" s="463"/>
      <c r="H131" s="463"/>
      <c r="I131" s="463"/>
      <c r="J131" s="463"/>
      <c r="K131" s="463"/>
      <c r="L131" s="463"/>
      <c r="M131" s="463"/>
      <c r="N131" s="463"/>
      <c r="O131" s="463"/>
      <c r="P131" s="463"/>
      <c r="Q131" s="463"/>
      <c r="R131" s="463"/>
      <c r="S131" s="463"/>
      <c r="T131" s="463"/>
      <c r="U131" s="463"/>
      <c r="V131" s="463"/>
      <c r="W131" s="463"/>
      <c r="X131" s="463"/>
      <c r="Y131" s="463"/>
      <c r="Z131" s="463"/>
      <c r="AA131" s="463"/>
      <c r="AB131" s="463"/>
      <c r="AC131" s="463"/>
      <c r="AD131" s="463"/>
      <c r="AE131" s="463"/>
      <c r="AF131" s="463"/>
      <c r="AG131" s="463"/>
      <c r="AH131" s="463"/>
      <c r="AI131" s="463"/>
      <c r="AJ131" s="463"/>
      <c r="AK131" s="463"/>
      <c r="AL131" s="463"/>
      <c r="AM131" s="463"/>
      <c r="AN131" s="463"/>
      <c r="AO131" s="463"/>
    </row>
    <row r="132" spans="1:41" x14ac:dyDescent="0.25">
      <c r="A132" s="463"/>
      <c r="B132" s="463"/>
      <c r="C132" s="463"/>
      <c r="D132" s="463"/>
      <c r="E132" s="463"/>
      <c r="F132" s="463"/>
      <c r="G132" s="463"/>
      <c r="H132" s="463"/>
      <c r="I132" s="463"/>
      <c r="J132" s="463"/>
      <c r="K132" s="463"/>
      <c r="L132" s="463"/>
      <c r="M132" s="463"/>
      <c r="N132" s="463"/>
      <c r="O132" s="463"/>
      <c r="P132" s="463"/>
      <c r="Q132" s="463"/>
      <c r="R132" s="463"/>
      <c r="S132" s="463"/>
      <c r="T132" s="463"/>
      <c r="U132" s="463"/>
      <c r="V132" s="463"/>
      <c r="W132" s="463"/>
      <c r="X132" s="463"/>
      <c r="Y132" s="463"/>
      <c r="Z132" s="463"/>
      <c r="AA132" s="463"/>
      <c r="AB132" s="463"/>
      <c r="AC132" s="463"/>
      <c r="AD132" s="463"/>
      <c r="AE132" s="463"/>
      <c r="AF132" s="463"/>
      <c r="AG132" s="463"/>
      <c r="AH132" s="463"/>
      <c r="AI132" s="463"/>
      <c r="AJ132" s="463"/>
      <c r="AK132" s="463"/>
      <c r="AL132" s="463"/>
      <c r="AM132" s="463"/>
      <c r="AN132" s="463"/>
      <c r="AO132" s="463"/>
    </row>
    <row r="133" spans="1:41" x14ac:dyDescent="0.25">
      <c r="A133" s="463"/>
      <c r="B133" s="463"/>
      <c r="C133" s="463"/>
      <c r="D133" s="463"/>
      <c r="E133" s="463"/>
      <c r="F133" s="463"/>
      <c r="G133" s="463"/>
      <c r="H133" s="463"/>
      <c r="I133" s="463"/>
      <c r="J133" s="463"/>
      <c r="K133" s="463"/>
      <c r="L133" s="463"/>
      <c r="M133" s="463"/>
      <c r="N133" s="463"/>
      <c r="O133" s="463"/>
      <c r="P133" s="463"/>
      <c r="Q133" s="463"/>
      <c r="R133" s="463"/>
      <c r="S133" s="463"/>
      <c r="T133" s="463"/>
      <c r="U133" s="463"/>
      <c r="V133" s="463"/>
      <c r="W133" s="463"/>
      <c r="X133" s="463"/>
      <c r="Y133" s="463"/>
      <c r="Z133" s="463"/>
      <c r="AA133" s="463"/>
      <c r="AB133" s="463"/>
      <c r="AC133" s="463"/>
      <c r="AD133" s="463"/>
      <c r="AE133" s="463"/>
      <c r="AF133" s="463"/>
      <c r="AG133" s="463"/>
      <c r="AH133" s="463"/>
      <c r="AI133" s="463"/>
      <c r="AJ133" s="463"/>
      <c r="AK133" s="463"/>
      <c r="AL133" s="463"/>
      <c r="AM133" s="463"/>
      <c r="AN133" s="463"/>
      <c r="AO133" s="463"/>
    </row>
    <row r="134" spans="1:41" x14ac:dyDescent="0.25">
      <c r="A134" s="463"/>
      <c r="B134" s="463"/>
      <c r="C134" s="463"/>
      <c r="D134" s="463"/>
      <c r="E134" s="463"/>
      <c r="F134" s="463"/>
      <c r="G134" s="463"/>
      <c r="H134" s="463"/>
      <c r="I134" s="463"/>
      <c r="J134" s="463"/>
      <c r="K134" s="463"/>
      <c r="L134" s="463"/>
      <c r="M134" s="463"/>
      <c r="N134" s="463"/>
      <c r="O134" s="463"/>
      <c r="P134" s="463"/>
      <c r="Q134" s="463"/>
      <c r="R134" s="463"/>
      <c r="S134" s="463"/>
      <c r="T134" s="463"/>
      <c r="U134" s="463"/>
      <c r="V134" s="463"/>
      <c r="W134" s="463"/>
      <c r="X134" s="463"/>
      <c r="Y134" s="463"/>
      <c r="Z134" s="463"/>
      <c r="AA134" s="463"/>
      <c r="AB134" s="463"/>
      <c r="AC134" s="463"/>
      <c r="AD134" s="463"/>
      <c r="AE134" s="463"/>
      <c r="AF134" s="463"/>
      <c r="AG134" s="463"/>
      <c r="AH134" s="463"/>
      <c r="AI134" s="463"/>
      <c r="AJ134" s="463"/>
      <c r="AK134" s="463"/>
      <c r="AL134" s="463"/>
      <c r="AM134" s="463"/>
      <c r="AN134" s="463"/>
      <c r="AO134" s="463"/>
    </row>
    <row r="135" spans="1:41" x14ac:dyDescent="0.25">
      <c r="A135" s="463"/>
      <c r="B135" s="463"/>
      <c r="C135" s="463"/>
      <c r="D135" s="463"/>
      <c r="E135" s="463"/>
      <c r="F135" s="463"/>
      <c r="G135" s="463"/>
      <c r="H135" s="463"/>
      <c r="I135" s="463"/>
      <c r="J135" s="463"/>
      <c r="K135" s="463"/>
      <c r="L135" s="463"/>
      <c r="M135" s="463"/>
      <c r="N135" s="463"/>
      <c r="O135" s="463"/>
      <c r="P135" s="463"/>
      <c r="Q135" s="463"/>
      <c r="R135" s="463"/>
      <c r="S135" s="463"/>
      <c r="T135" s="463"/>
      <c r="U135" s="463"/>
      <c r="V135" s="463"/>
      <c r="W135" s="463"/>
      <c r="X135" s="463"/>
      <c r="Y135" s="463"/>
      <c r="Z135" s="463"/>
      <c r="AA135" s="463"/>
      <c r="AB135" s="463"/>
      <c r="AC135" s="463"/>
      <c r="AD135" s="463"/>
      <c r="AE135" s="463"/>
      <c r="AF135" s="463"/>
      <c r="AG135" s="463"/>
      <c r="AH135" s="463"/>
      <c r="AI135" s="463"/>
      <c r="AJ135" s="463"/>
      <c r="AK135" s="463"/>
      <c r="AL135" s="463"/>
      <c r="AM135" s="463"/>
      <c r="AN135" s="463"/>
      <c r="AO135" s="463"/>
    </row>
    <row r="136" spans="1:41" x14ac:dyDescent="0.25">
      <c r="A136" s="463"/>
      <c r="B136" s="463"/>
      <c r="C136" s="463"/>
      <c r="D136" s="463"/>
      <c r="E136" s="463"/>
      <c r="F136" s="463"/>
      <c r="G136" s="463"/>
      <c r="H136" s="463"/>
      <c r="I136" s="463"/>
      <c r="J136" s="463"/>
      <c r="K136" s="463"/>
      <c r="L136" s="463"/>
      <c r="M136" s="463"/>
      <c r="N136" s="463"/>
      <c r="O136" s="463"/>
      <c r="P136" s="463"/>
      <c r="Q136" s="463"/>
      <c r="R136" s="463"/>
      <c r="S136" s="463"/>
      <c r="T136" s="463"/>
      <c r="U136" s="463"/>
      <c r="V136" s="463"/>
      <c r="W136" s="463"/>
      <c r="X136" s="463"/>
      <c r="Y136" s="463"/>
      <c r="Z136" s="463"/>
      <c r="AA136" s="463"/>
      <c r="AB136" s="463"/>
      <c r="AC136" s="463"/>
      <c r="AD136" s="463"/>
      <c r="AE136" s="463"/>
      <c r="AF136" s="463"/>
      <c r="AG136" s="463"/>
      <c r="AH136" s="463"/>
      <c r="AI136" s="463"/>
      <c r="AJ136" s="463"/>
      <c r="AK136" s="463"/>
      <c r="AL136" s="463"/>
      <c r="AM136" s="463"/>
      <c r="AN136" s="463"/>
      <c r="AO136" s="463"/>
    </row>
    <row r="137" spans="1:41" x14ac:dyDescent="0.25">
      <c r="A137" s="463"/>
      <c r="B137" s="463"/>
      <c r="C137" s="463"/>
      <c r="D137" s="463"/>
      <c r="E137" s="463"/>
      <c r="F137" s="463"/>
      <c r="G137" s="463"/>
      <c r="H137" s="463"/>
      <c r="I137" s="463"/>
      <c r="J137" s="463"/>
      <c r="K137" s="463"/>
      <c r="L137" s="463"/>
      <c r="M137" s="463"/>
      <c r="N137" s="463"/>
      <c r="O137" s="463"/>
      <c r="P137" s="463"/>
      <c r="Q137" s="463"/>
      <c r="R137" s="463"/>
      <c r="S137" s="463"/>
      <c r="T137" s="463"/>
      <c r="U137" s="463"/>
      <c r="V137" s="463"/>
      <c r="W137" s="463"/>
      <c r="X137" s="463"/>
      <c r="Y137" s="463"/>
      <c r="Z137" s="463"/>
      <c r="AA137" s="463"/>
      <c r="AB137" s="463"/>
      <c r="AC137" s="463"/>
      <c r="AD137" s="463"/>
      <c r="AE137" s="463"/>
      <c r="AF137" s="463"/>
      <c r="AG137" s="463"/>
      <c r="AH137" s="463"/>
      <c r="AI137" s="463"/>
      <c r="AJ137" s="463"/>
      <c r="AK137" s="463"/>
      <c r="AL137" s="463"/>
      <c r="AM137" s="463"/>
      <c r="AN137" s="463"/>
      <c r="AO137" s="463"/>
    </row>
    <row r="138" spans="1:41" x14ac:dyDescent="0.25">
      <c r="A138" s="463"/>
      <c r="B138" s="463"/>
      <c r="C138" s="463"/>
      <c r="D138" s="463"/>
      <c r="E138" s="463"/>
      <c r="F138" s="463"/>
      <c r="G138" s="463"/>
      <c r="H138" s="463"/>
      <c r="I138" s="463"/>
      <c r="J138" s="463"/>
      <c r="K138" s="463"/>
      <c r="L138" s="463"/>
      <c r="M138" s="463"/>
      <c r="N138" s="463"/>
      <c r="O138" s="463"/>
      <c r="P138" s="463"/>
      <c r="Q138" s="463"/>
      <c r="R138" s="463"/>
      <c r="S138" s="463"/>
      <c r="T138" s="463"/>
      <c r="U138" s="463"/>
      <c r="V138" s="463"/>
      <c r="W138" s="463"/>
      <c r="X138" s="463"/>
      <c r="Y138" s="463"/>
      <c r="Z138" s="463"/>
      <c r="AA138" s="463"/>
      <c r="AB138" s="463"/>
      <c r="AC138" s="463"/>
      <c r="AD138" s="463"/>
      <c r="AE138" s="463"/>
      <c r="AF138" s="463"/>
      <c r="AG138" s="463"/>
      <c r="AH138" s="463"/>
      <c r="AI138" s="463"/>
      <c r="AJ138" s="463"/>
      <c r="AK138" s="463"/>
      <c r="AL138" s="463"/>
      <c r="AM138" s="463"/>
      <c r="AN138" s="463"/>
      <c r="AO138" s="463"/>
    </row>
    <row r="139" spans="1:41" x14ac:dyDescent="0.25">
      <c r="A139" s="463"/>
      <c r="B139" s="463"/>
      <c r="C139" s="463"/>
      <c r="D139" s="463"/>
      <c r="E139" s="463"/>
      <c r="F139" s="463"/>
      <c r="G139" s="463"/>
      <c r="H139" s="463"/>
      <c r="I139" s="463"/>
      <c r="J139" s="463"/>
      <c r="K139" s="463"/>
      <c r="L139" s="463"/>
      <c r="M139" s="463"/>
      <c r="N139" s="463"/>
      <c r="O139" s="463"/>
      <c r="P139" s="463"/>
      <c r="Q139" s="463"/>
      <c r="R139" s="463"/>
      <c r="S139" s="463"/>
      <c r="T139" s="463"/>
      <c r="U139" s="463"/>
      <c r="V139" s="463"/>
      <c r="W139" s="463"/>
      <c r="X139" s="463"/>
      <c r="Y139" s="463"/>
      <c r="Z139" s="463"/>
      <c r="AA139" s="463"/>
      <c r="AB139" s="463"/>
      <c r="AC139" s="463"/>
      <c r="AD139" s="463"/>
      <c r="AE139" s="463"/>
      <c r="AF139" s="463"/>
      <c r="AG139" s="463"/>
      <c r="AH139" s="463"/>
      <c r="AI139" s="463"/>
      <c r="AJ139" s="463"/>
      <c r="AK139" s="463"/>
      <c r="AL139" s="463"/>
      <c r="AM139" s="463"/>
      <c r="AN139" s="463"/>
      <c r="AO139" s="463"/>
    </row>
    <row r="140" spans="1:41" x14ac:dyDescent="0.25">
      <c r="A140" s="463"/>
      <c r="B140" s="463"/>
      <c r="C140" s="463"/>
      <c r="D140" s="463"/>
      <c r="E140" s="463"/>
      <c r="F140" s="463"/>
      <c r="G140" s="463"/>
      <c r="H140" s="463"/>
      <c r="I140" s="463"/>
      <c r="J140" s="463"/>
      <c r="K140" s="463"/>
      <c r="L140" s="463"/>
      <c r="M140" s="463"/>
      <c r="N140" s="463"/>
      <c r="O140" s="463"/>
      <c r="P140" s="463"/>
      <c r="Q140" s="463"/>
      <c r="R140" s="463"/>
      <c r="S140" s="463"/>
      <c r="T140" s="463"/>
      <c r="U140" s="463"/>
      <c r="V140" s="463"/>
      <c r="W140" s="463"/>
      <c r="X140" s="463"/>
      <c r="Y140" s="463"/>
      <c r="Z140" s="463"/>
      <c r="AA140" s="463"/>
      <c r="AB140" s="463"/>
      <c r="AC140" s="463"/>
      <c r="AD140" s="463"/>
      <c r="AE140" s="463"/>
      <c r="AF140" s="463"/>
      <c r="AG140" s="463"/>
      <c r="AH140" s="463"/>
      <c r="AI140" s="463"/>
      <c r="AJ140" s="463"/>
      <c r="AK140" s="463"/>
      <c r="AL140" s="463"/>
      <c r="AM140" s="463"/>
      <c r="AN140" s="463"/>
      <c r="AO140" s="463"/>
    </row>
    <row r="141" spans="1:41" x14ac:dyDescent="0.25">
      <c r="A141" s="463"/>
      <c r="B141" s="463"/>
      <c r="C141" s="463"/>
      <c r="D141" s="463"/>
      <c r="E141" s="463"/>
      <c r="F141" s="463"/>
      <c r="G141" s="463"/>
      <c r="H141" s="463"/>
      <c r="I141" s="463"/>
      <c r="J141" s="463"/>
      <c r="K141" s="463"/>
      <c r="L141" s="463"/>
      <c r="M141" s="463"/>
      <c r="N141" s="463"/>
      <c r="O141" s="463"/>
      <c r="P141" s="463"/>
      <c r="Q141" s="463"/>
      <c r="R141" s="463"/>
      <c r="S141" s="463"/>
      <c r="T141" s="463"/>
      <c r="U141" s="463"/>
      <c r="V141" s="463"/>
      <c r="W141" s="463"/>
      <c r="X141" s="463"/>
      <c r="Y141" s="463"/>
      <c r="Z141" s="463"/>
      <c r="AA141" s="463"/>
      <c r="AB141" s="463"/>
      <c r="AC141" s="463"/>
      <c r="AD141" s="463"/>
      <c r="AE141" s="463"/>
      <c r="AF141" s="463"/>
      <c r="AG141" s="463"/>
      <c r="AH141" s="463"/>
      <c r="AI141" s="463"/>
      <c r="AJ141" s="463"/>
      <c r="AK141" s="463"/>
      <c r="AL141" s="463"/>
      <c r="AM141" s="463"/>
      <c r="AN141" s="463"/>
      <c r="AO141" s="463"/>
    </row>
    <row r="142" spans="1:41" x14ac:dyDescent="0.25">
      <c r="A142" s="463"/>
      <c r="B142" s="463"/>
      <c r="C142" s="463"/>
      <c r="D142" s="463"/>
      <c r="E142" s="463"/>
      <c r="F142" s="463"/>
      <c r="G142" s="463"/>
      <c r="H142" s="463"/>
      <c r="I142" s="463"/>
      <c r="J142" s="463"/>
      <c r="K142" s="463"/>
      <c r="L142" s="463"/>
      <c r="M142" s="463"/>
      <c r="N142" s="463"/>
      <c r="O142" s="463"/>
      <c r="P142" s="463"/>
      <c r="Q142" s="463"/>
      <c r="R142" s="463"/>
      <c r="S142" s="463"/>
      <c r="T142" s="463"/>
      <c r="U142" s="463"/>
      <c r="V142" s="463"/>
      <c r="W142" s="463"/>
      <c r="X142" s="463"/>
      <c r="Y142" s="463"/>
      <c r="Z142" s="463"/>
      <c r="AA142" s="463"/>
      <c r="AB142" s="463"/>
      <c r="AC142" s="463"/>
      <c r="AD142" s="463"/>
      <c r="AE142" s="463"/>
      <c r="AF142" s="463"/>
      <c r="AG142" s="463"/>
      <c r="AH142" s="463"/>
      <c r="AI142" s="463"/>
      <c r="AJ142" s="463"/>
      <c r="AK142" s="463"/>
      <c r="AL142" s="463"/>
      <c r="AM142" s="463"/>
      <c r="AN142" s="463"/>
      <c r="AO142" s="463"/>
    </row>
    <row r="143" spans="1:41" x14ac:dyDescent="0.25">
      <c r="A143" s="463"/>
      <c r="B143" s="463"/>
      <c r="C143" s="463"/>
      <c r="D143" s="463"/>
      <c r="E143" s="463"/>
      <c r="F143" s="463"/>
      <c r="G143" s="463"/>
      <c r="H143" s="463"/>
      <c r="I143" s="463"/>
      <c r="J143" s="463"/>
      <c r="K143" s="463"/>
      <c r="L143" s="463"/>
      <c r="M143" s="463"/>
      <c r="N143" s="463"/>
      <c r="O143" s="463"/>
      <c r="P143" s="463"/>
      <c r="Q143" s="463"/>
      <c r="R143" s="463"/>
      <c r="S143" s="463"/>
      <c r="T143" s="463"/>
      <c r="U143" s="463"/>
      <c r="V143" s="463"/>
      <c r="W143" s="463"/>
      <c r="X143" s="463"/>
      <c r="Y143" s="463"/>
      <c r="Z143" s="463"/>
      <c r="AA143" s="463"/>
      <c r="AB143" s="463"/>
      <c r="AC143" s="463"/>
      <c r="AD143" s="463"/>
      <c r="AE143" s="463"/>
      <c r="AF143" s="463"/>
      <c r="AG143" s="463"/>
      <c r="AH143" s="463"/>
      <c r="AI143" s="463"/>
      <c r="AJ143" s="463"/>
      <c r="AK143" s="463"/>
      <c r="AL143" s="463"/>
      <c r="AM143" s="463"/>
      <c r="AN143" s="463"/>
      <c r="AO143" s="463"/>
    </row>
    <row r="144" spans="1:41" x14ac:dyDescent="0.25">
      <c r="A144" s="463"/>
      <c r="B144" s="463"/>
      <c r="C144" s="463"/>
      <c r="D144" s="463"/>
      <c r="E144" s="463"/>
      <c r="F144" s="463"/>
      <c r="G144" s="463"/>
      <c r="H144" s="463"/>
      <c r="I144" s="463"/>
      <c r="J144" s="463"/>
      <c r="K144" s="463"/>
      <c r="L144" s="463"/>
      <c r="M144" s="463"/>
      <c r="N144" s="463"/>
      <c r="O144" s="463"/>
      <c r="P144" s="463"/>
      <c r="Q144" s="463"/>
      <c r="R144" s="463"/>
      <c r="S144" s="463"/>
      <c r="T144" s="463"/>
      <c r="U144" s="463"/>
      <c r="V144" s="463"/>
      <c r="W144" s="463"/>
      <c r="X144" s="463"/>
      <c r="Y144" s="463"/>
      <c r="Z144" s="463"/>
      <c r="AA144" s="463"/>
      <c r="AB144" s="463"/>
      <c r="AC144" s="463"/>
      <c r="AD144" s="463"/>
      <c r="AE144" s="463"/>
      <c r="AF144" s="463"/>
      <c r="AG144" s="463"/>
      <c r="AH144" s="463"/>
      <c r="AI144" s="463"/>
      <c r="AJ144" s="463"/>
      <c r="AK144" s="463"/>
      <c r="AL144" s="463"/>
      <c r="AM144" s="463"/>
      <c r="AN144" s="463"/>
      <c r="AO144" s="463"/>
    </row>
    <row r="145" spans="1:41" x14ac:dyDescent="0.25">
      <c r="A145" s="463"/>
      <c r="B145" s="463"/>
      <c r="C145" s="463"/>
      <c r="D145" s="463"/>
      <c r="E145" s="463"/>
      <c r="F145" s="463"/>
      <c r="G145" s="463"/>
      <c r="H145" s="463"/>
      <c r="I145" s="463"/>
      <c r="J145" s="463"/>
      <c r="K145" s="463"/>
      <c r="L145" s="463"/>
      <c r="M145" s="463"/>
      <c r="N145" s="463"/>
      <c r="O145" s="463"/>
      <c r="P145" s="463"/>
      <c r="Q145" s="463"/>
      <c r="R145" s="463"/>
      <c r="S145" s="463"/>
      <c r="T145" s="463"/>
      <c r="U145" s="463"/>
      <c r="V145" s="463"/>
      <c r="W145" s="463"/>
      <c r="X145" s="463"/>
      <c r="Y145" s="463"/>
      <c r="Z145" s="463"/>
      <c r="AA145" s="463"/>
      <c r="AB145" s="463"/>
      <c r="AC145" s="463"/>
      <c r="AD145" s="463"/>
      <c r="AE145" s="463"/>
      <c r="AF145" s="463"/>
      <c r="AG145" s="463"/>
      <c r="AH145" s="463"/>
      <c r="AI145" s="463"/>
      <c r="AJ145" s="463"/>
      <c r="AK145" s="463"/>
      <c r="AL145" s="463"/>
      <c r="AM145" s="463"/>
      <c r="AN145" s="463"/>
      <c r="AO145" s="463"/>
    </row>
    <row r="146" spans="1:41" x14ac:dyDescent="0.25">
      <c r="A146" s="463"/>
      <c r="B146" s="463"/>
      <c r="C146" s="463"/>
      <c r="D146" s="463"/>
      <c r="E146" s="463"/>
      <c r="F146" s="463"/>
      <c r="G146" s="463"/>
      <c r="H146" s="463"/>
      <c r="I146" s="463"/>
      <c r="J146" s="463"/>
      <c r="K146" s="463"/>
      <c r="L146" s="463"/>
      <c r="M146" s="463"/>
      <c r="N146" s="463"/>
      <c r="O146" s="463"/>
      <c r="P146" s="463"/>
      <c r="Q146" s="463"/>
      <c r="R146" s="463"/>
      <c r="S146" s="463"/>
      <c r="T146" s="463"/>
      <c r="U146" s="463"/>
      <c r="V146" s="463"/>
      <c r="W146" s="463"/>
      <c r="X146" s="463"/>
      <c r="Y146" s="463"/>
      <c r="Z146" s="463"/>
      <c r="AA146" s="463"/>
      <c r="AB146" s="463"/>
      <c r="AC146" s="463"/>
      <c r="AD146" s="463"/>
      <c r="AE146" s="463"/>
      <c r="AF146" s="463"/>
      <c r="AG146" s="463"/>
      <c r="AH146" s="463"/>
      <c r="AI146" s="463"/>
      <c r="AJ146" s="463"/>
      <c r="AK146" s="463"/>
      <c r="AL146" s="463"/>
      <c r="AM146" s="463"/>
      <c r="AN146" s="463"/>
      <c r="AO146" s="463"/>
    </row>
    <row r="147" spans="1:41" x14ac:dyDescent="0.25">
      <c r="A147" s="463"/>
      <c r="B147" s="463"/>
      <c r="C147" s="463"/>
      <c r="D147" s="463"/>
      <c r="E147" s="463"/>
      <c r="F147" s="463"/>
      <c r="G147" s="463"/>
      <c r="H147" s="463"/>
      <c r="I147" s="463"/>
      <c r="J147" s="463"/>
      <c r="K147" s="463"/>
      <c r="L147" s="463"/>
      <c r="M147" s="463"/>
      <c r="N147" s="463"/>
      <c r="O147" s="463"/>
      <c r="P147" s="463"/>
      <c r="Q147" s="463"/>
      <c r="R147" s="463"/>
      <c r="S147" s="463"/>
      <c r="T147" s="463"/>
      <c r="U147" s="463"/>
      <c r="V147" s="463"/>
      <c r="W147" s="463"/>
      <c r="X147" s="463"/>
      <c r="Y147" s="463"/>
      <c r="Z147" s="463"/>
      <c r="AA147" s="463"/>
      <c r="AB147" s="463"/>
      <c r="AC147" s="463"/>
      <c r="AD147" s="463"/>
      <c r="AE147" s="463"/>
      <c r="AF147" s="463"/>
      <c r="AG147" s="463"/>
      <c r="AH147" s="463"/>
      <c r="AI147" s="463"/>
      <c r="AJ147" s="463"/>
      <c r="AK147" s="463"/>
      <c r="AL147" s="463"/>
      <c r="AM147" s="463"/>
      <c r="AN147" s="463"/>
      <c r="AO147" s="463"/>
    </row>
    <row r="148" spans="1:41" x14ac:dyDescent="0.25">
      <c r="A148" s="463"/>
      <c r="B148" s="463"/>
      <c r="C148" s="463"/>
      <c r="D148" s="463"/>
      <c r="E148" s="463"/>
      <c r="F148" s="463"/>
      <c r="G148" s="463"/>
      <c r="H148" s="463"/>
      <c r="I148" s="463"/>
      <c r="J148" s="463"/>
      <c r="K148" s="463"/>
      <c r="L148" s="463"/>
      <c r="M148" s="463"/>
      <c r="N148" s="463"/>
      <c r="O148" s="463"/>
      <c r="P148" s="463"/>
      <c r="Q148" s="463"/>
      <c r="R148" s="463"/>
      <c r="S148" s="463"/>
      <c r="T148" s="463"/>
      <c r="U148" s="463"/>
      <c r="V148" s="463"/>
      <c r="W148" s="463"/>
      <c r="X148" s="463"/>
      <c r="Y148" s="463"/>
      <c r="Z148" s="463"/>
      <c r="AA148" s="463"/>
      <c r="AB148" s="463"/>
      <c r="AC148" s="463"/>
      <c r="AD148" s="463"/>
      <c r="AE148" s="463"/>
      <c r="AF148" s="463"/>
      <c r="AG148" s="463"/>
      <c r="AH148" s="463"/>
      <c r="AI148" s="463"/>
      <c r="AJ148" s="463"/>
      <c r="AK148" s="463"/>
      <c r="AL148" s="463"/>
      <c r="AM148" s="463"/>
      <c r="AN148" s="463"/>
      <c r="AO148" s="463"/>
    </row>
    <row r="149" spans="1:41" ht="13.5" customHeight="1" x14ac:dyDescent="0.25">
      <c r="A149" s="463"/>
      <c r="B149" s="463"/>
      <c r="C149" s="463"/>
      <c r="D149" s="463"/>
      <c r="E149" s="463"/>
      <c r="F149" s="463"/>
      <c r="G149" s="463"/>
      <c r="H149" s="463"/>
      <c r="I149" s="463"/>
      <c r="J149" s="463"/>
      <c r="K149" s="463"/>
      <c r="L149" s="463"/>
      <c r="M149" s="463"/>
      <c r="N149" s="463"/>
      <c r="O149" s="463"/>
      <c r="P149" s="463"/>
      <c r="Q149" s="463"/>
      <c r="R149" s="463"/>
      <c r="S149" s="463"/>
      <c r="T149" s="463"/>
      <c r="U149" s="463"/>
      <c r="V149" s="463"/>
      <c r="W149" s="463"/>
      <c r="X149" s="463"/>
      <c r="Y149" s="463"/>
      <c r="Z149" s="463"/>
      <c r="AA149" s="463"/>
      <c r="AB149" s="463"/>
      <c r="AC149" s="463"/>
      <c r="AD149" s="463"/>
      <c r="AE149" s="463"/>
      <c r="AF149" s="463"/>
      <c r="AG149" s="463"/>
      <c r="AH149" s="463"/>
      <c r="AI149" s="463"/>
      <c r="AJ149" s="463"/>
      <c r="AK149" s="463"/>
      <c r="AL149" s="463"/>
      <c r="AM149" s="463"/>
      <c r="AN149" s="463"/>
      <c r="AO149" s="463"/>
    </row>
    <row r="150" spans="1:41" ht="12.75" customHeight="1" x14ac:dyDescent="0.25">
      <c r="A150" s="463"/>
      <c r="B150" s="463"/>
      <c r="C150" s="463"/>
      <c r="D150" s="463"/>
      <c r="E150" s="463"/>
      <c r="F150" s="463"/>
      <c r="G150" s="463"/>
      <c r="H150" s="463"/>
      <c r="I150" s="463"/>
      <c r="J150" s="463"/>
      <c r="K150" s="463"/>
      <c r="L150" s="463"/>
      <c r="M150" s="463"/>
      <c r="N150" s="463"/>
      <c r="O150" s="463"/>
      <c r="P150" s="463"/>
      <c r="Q150" s="463"/>
      <c r="R150" s="463"/>
      <c r="S150" s="463"/>
      <c r="T150" s="463"/>
      <c r="U150" s="463"/>
      <c r="V150" s="463"/>
      <c r="W150" s="463"/>
      <c r="X150" s="463"/>
      <c r="Y150" s="463"/>
      <c r="Z150" s="463"/>
      <c r="AA150" s="463"/>
      <c r="AB150" s="463"/>
      <c r="AC150" s="463"/>
      <c r="AD150" s="463"/>
      <c r="AE150" s="463"/>
      <c r="AF150" s="463"/>
      <c r="AG150" s="463"/>
      <c r="AH150" s="463"/>
      <c r="AI150" s="463"/>
      <c r="AJ150" s="463"/>
      <c r="AK150" s="463"/>
      <c r="AL150" s="463"/>
      <c r="AM150" s="463"/>
      <c r="AN150" s="463"/>
      <c r="AO150" s="463"/>
    </row>
    <row r="151" spans="1:41" x14ac:dyDescent="0.25">
      <c r="A151" s="463"/>
      <c r="B151" s="463"/>
      <c r="C151" s="463"/>
      <c r="D151" s="463"/>
      <c r="E151" s="463"/>
      <c r="F151" s="463"/>
      <c r="G151" s="463"/>
      <c r="H151" s="463"/>
      <c r="I151" s="463"/>
      <c r="J151" s="463"/>
      <c r="K151" s="463"/>
      <c r="L151" s="463"/>
      <c r="M151" s="463"/>
      <c r="N151" s="463"/>
      <c r="O151" s="463"/>
      <c r="P151" s="463"/>
      <c r="Q151" s="463"/>
      <c r="R151" s="463"/>
      <c r="S151" s="463"/>
      <c r="T151" s="463"/>
      <c r="U151" s="463"/>
      <c r="V151" s="463"/>
      <c r="W151" s="463"/>
      <c r="X151" s="463"/>
      <c r="Y151" s="463"/>
      <c r="Z151" s="463"/>
      <c r="AA151" s="463"/>
      <c r="AB151" s="463"/>
      <c r="AC151" s="463"/>
      <c r="AD151" s="463"/>
      <c r="AE151" s="463"/>
      <c r="AF151" s="463"/>
      <c r="AG151" s="463"/>
      <c r="AH151" s="463"/>
      <c r="AI151" s="463"/>
      <c r="AJ151" s="463"/>
      <c r="AK151" s="463"/>
      <c r="AL151" s="463"/>
      <c r="AM151" s="463"/>
      <c r="AN151" s="463"/>
      <c r="AO151" s="463"/>
    </row>
    <row r="152" spans="1:41" ht="12.75" customHeight="1" x14ac:dyDescent="0.25">
      <c r="A152" s="463"/>
      <c r="B152" s="463"/>
      <c r="C152" s="463"/>
      <c r="D152" s="463"/>
      <c r="E152" s="463"/>
      <c r="F152" s="463"/>
      <c r="G152" s="463"/>
      <c r="H152" s="463"/>
      <c r="I152" s="463"/>
      <c r="J152" s="463"/>
      <c r="K152" s="463"/>
      <c r="L152" s="463"/>
      <c r="M152" s="463"/>
      <c r="N152" s="463"/>
      <c r="O152" s="463"/>
      <c r="P152" s="463"/>
      <c r="Q152" s="463"/>
      <c r="R152" s="463"/>
      <c r="S152" s="463"/>
      <c r="T152" s="463"/>
      <c r="U152" s="463"/>
      <c r="V152" s="463"/>
      <c r="W152" s="463"/>
      <c r="X152" s="463"/>
      <c r="Y152" s="463"/>
      <c r="Z152" s="463"/>
      <c r="AA152" s="463"/>
      <c r="AB152" s="463"/>
      <c r="AC152" s="463"/>
      <c r="AD152" s="463"/>
      <c r="AE152" s="463"/>
      <c r="AF152" s="463"/>
      <c r="AG152" s="463"/>
      <c r="AH152" s="463"/>
      <c r="AI152" s="463"/>
      <c r="AJ152" s="463"/>
      <c r="AK152" s="463"/>
      <c r="AL152" s="463"/>
      <c r="AM152" s="463"/>
      <c r="AN152" s="463"/>
      <c r="AO152" s="463"/>
    </row>
    <row r="153" spans="1:41" x14ac:dyDescent="0.25">
      <c r="A153" s="463"/>
      <c r="B153" s="463"/>
      <c r="C153" s="463"/>
      <c r="D153" s="463"/>
      <c r="E153" s="463"/>
      <c r="F153" s="463"/>
      <c r="G153" s="463"/>
      <c r="H153" s="463"/>
      <c r="I153" s="463"/>
      <c r="J153" s="463"/>
      <c r="K153" s="463"/>
      <c r="L153" s="463"/>
      <c r="M153" s="463"/>
      <c r="N153" s="463"/>
      <c r="O153" s="463"/>
      <c r="P153" s="463"/>
      <c r="Q153" s="463"/>
      <c r="R153" s="463"/>
      <c r="S153" s="463"/>
      <c r="T153" s="463"/>
      <c r="U153" s="463"/>
      <c r="V153" s="463"/>
      <c r="W153" s="463"/>
      <c r="X153" s="463"/>
      <c r="Y153" s="463"/>
      <c r="Z153" s="463"/>
      <c r="AA153" s="463"/>
      <c r="AB153" s="463"/>
      <c r="AC153" s="463"/>
      <c r="AD153" s="463"/>
      <c r="AE153" s="463"/>
      <c r="AF153" s="463"/>
      <c r="AG153" s="463"/>
      <c r="AH153" s="463"/>
      <c r="AI153" s="463"/>
      <c r="AJ153" s="463"/>
      <c r="AK153" s="463"/>
      <c r="AL153" s="463"/>
      <c r="AM153" s="463"/>
      <c r="AN153" s="463"/>
      <c r="AO153" s="463"/>
    </row>
    <row r="154" spans="1:41" x14ac:dyDescent="0.25">
      <c r="A154" s="463"/>
      <c r="B154" s="463"/>
      <c r="C154" s="463"/>
      <c r="D154" s="463"/>
      <c r="E154" s="463"/>
      <c r="F154" s="463"/>
      <c r="G154" s="463"/>
      <c r="H154" s="463"/>
      <c r="I154" s="463"/>
      <c r="J154" s="463"/>
      <c r="K154" s="463"/>
      <c r="L154" s="463"/>
      <c r="M154" s="463"/>
      <c r="N154" s="463"/>
      <c r="O154" s="463"/>
      <c r="P154" s="463"/>
      <c r="Q154" s="463"/>
      <c r="R154" s="463"/>
      <c r="S154" s="463"/>
      <c r="T154" s="463"/>
      <c r="U154" s="463"/>
      <c r="V154" s="463"/>
      <c r="W154" s="463"/>
      <c r="X154" s="463"/>
      <c r="Y154" s="463"/>
      <c r="Z154" s="463"/>
      <c r="AA154" s="463"/>
      <c r="AB154" s="463"/>
      <c r="AC154" s="463"/>
      <c r="AD154" s="463"/>
      <c r="AE154" s="463"/>
      <c r="AF154" s="463"/>
      <c r="AG154" s="463"/>
      <c r="AH154" s="463"/>
      <c r="AI154" s="463"/>
      <c r="AJ154" s="463"/>
      <c r="AK154" s="463"/>
      <c r="AL154" s="463"/>
      <c r="AM154" s="463"/>
      <c r="AN154" s="463"/>
      <c r="AO154" s="463"/>
    </row>
    <row r="155" spans="1:41" x14ac:dyDescent="0.25">
      <c r="A155" s="463"/>
      <c r="B155" s="463"/>
      <c r="C155" s="463"/>
      <c r="D155" s="463"/>
      <c r="E155" s="463"/>
      <c r="F155" s="463"/>
      <c r="G155" s="463"/>
      <c r="H155" s="463"/>
      <c r="I155" s="463"/>
      <c r="J155" s="463"/>
      <c r="K155" s="463"/>
      <c r="L155" s="463"/>
      <c r="M155" s="463"/>
      <c r="N155" s="463"/>
      <c r="O155" s="463"/>
      <c r="P155" s="463"/>
      <c r="Q155" s="463"/>
      <c r="R155" s="463"/>
      <c r="S155" s="463"/>
      <c r="T155" s="463"/>
      <c r="U155" s="463"/>
      <c r="V155" s="463"/>
      <c r="W155" s="463"/>
      <c r="X155" s="463"/>
      <c r="Y155" s="463"/>
      <c r="Z155" s="463"/>
      <c r="AA155" s="463"/>
      <c r="AB155" s="463"/>
      <c r="AC155" s="463"/>
      <c r="AD155" s="463"/>
      <c r="AE155" s="463"/>
      <c r="AF155" s="463"/>
      <c r="AG155" s="463"/>
      <c r="AH155" s="463"/>
      <c r="AI155" s="463"/>
      <c r="AJ155" s="463"/>
      <c r="AK155" s="463"/>
      <c r="AL155" s="463"/>
      <c r="AM155" s="463"/>
      <c r="AN155" s="463"/>
      <c r="AO155" s="463"/>
    </row>
    <row r="156" spans="1:41" x14ac:dyDescent="0.25">
      <c r="A156" s="463"/>
      <c r="B156" s="463"/>
      <c r="C156" s="463"/>
      <c r="D156" s="463"/>
      <c r="E156" s="463"/>
      <c r="F156" s="463"/>
      <c r="G156" s="463"/>
      <c r="H156" s="463"/>
      <c r="I156" s="463"/>
      <c r="J156" s="463"/>
      <c r="K156" s="463"/>
      <c r="L156" s="463"/>
      <c r="M156" s="463"/>
      <c r="N156" s="463"/>
      <c r="O156" s="463"/>
      <c r="P156" s="463"/>
      <c r="Q156" s="463"/>
      <c r="R156" s="463"/>
      <c r="S156" s="463"/>
      <c r="T156" s="463"/>
      <c r="U156" s="463"/>
      <c r="V156" s="463"/>
      <c r="W156" s="463"/>
      <c r="X156" s="463"/>
      <c r="Y156" s="463"/>
      <c r="Z156" s="463"/>
      <c r="AA156" s="463"/>
      <c r="AB156" s="463"/>
      <c r="AC156" s="463"/>
      <c r="AD156" s="463"/>
      <c r="AE156" s="463"/>
      <c r="AF156" s="463"/>
      <c r="AG156" s="463"/>
      <c r="AH156" s="463"/>
      <c r="AI156" s="463"/>
      <c r="AJ156" s="463"/>
      <c r="AK156" s="463"/>
      <c r="AL156" s="463"/>
      <c r="AM156" s="463"/>
      <c r="AN156" s="463"/>
      <c r="AO156" s="463"/>
    </row>
    <row r="157" spans="1:41" x14ac:dyDescent="0.25">
      <c r="A157" s="463"/>
      <c r="B157" s="463"/>
      <c r="C157" s="463"/>
      <c r="D157" s="463"/>
      <c r="E157" s="463"/>
      <c r="F157" s="463"/>
      <c r="G157" s="463"/>
      <c r="H157" s="463"/>
      <c r="I157" s="463"/>
      <c r="J157" s="463"/>
      <c r="K157" s="463"/>
      <c r="L157" s="463"/>
      <c r="M157" s="463"/>
      <c r="N157" s="463"/>
      <c r="O157" s="463"/>
      <c r="P157" s="463"/>
      <c r="Q157" s="463"/>
      <c r="R157" s="463"/>
      <c r="S157" s="463"/>
      <c r="T157" s="463"/>
      <c r="U157" s="463"/>
      <c r="V157" s="463"/>
      <c r="W157" s="463"/>
      <c r="X157" s="463"/>
      <c r="Y157" s="463"/>
      <c r="Z157" s="463"/>
      <c r="AA157" s="463"/>
      <c r="AB157" s="463"/>
      <c r="AC157" s="463"/>
      <c r="AD157" s="463"/>
      <c r="AE157" s="463"/>
      <c r="AF157" s="463"/>
      <c r="AG157" s="463"/>
      <c r="AH157" s="463"/>
      <c r="AI157" s="463"/>
      <c r="AJ157" s="463"/>
      <c r="AK157" s="463"/>
      <c r="AL157" s="463"/>
      <c r="AM157" s="463"/>
      <c r="AN157" s="463"/>
      <c r="AO157" s="463"/>
    </row>
    <row r="158" spans="1:41" x14ac:dyDescent="0.25">
      <c r="A158" s="463"/>
      <c r="B158" s="463"/>
      <c r="C158" s="463"/>
      <c r="D158" s="463"/>
      <c r="E158" s="463"/>
      <c r="F158" s="463"/>
      <c r="G158" s="463"/>
      <c r="H158" s="463"/>
      <c r="I158" s="463"/>
      <c r="J158" s="463"/>
      <c r="K158" s="463"/>
      <c r="L158" s="463"/>
      <c r="M158" s="463"/>
      <c r="N158" s="463"/>
      <c r="O158" s="463"/>
      <c r="P158" s="463"/>
      <c r="Q158" s="463"/>
      <c r="R158" s="463"/>
      <c r="S158" s="463"/>
      <c r="T158" s="463"/>
      <c r="U158" s="463"/>
      <c r="V158" s="463"/>
      <c r="W158" s="463"/>
      <c r="X158" s="463"/>
      <c r="Y158" s="463"/>
      <c r="Z158" s="463"/>
      <c r="AA158" s="463"/>
      <c r="AB158" s="463"/>
      <c r="AC158" s="463"/>
      <c r="AD158" s="463"/>
      <c r="AE158" s="463"/>
      <c r="AF158" s="463"/>
      <c r="AG158" s="463"/>
      <c r="AH158" s="463"/>
      <c r="AI158" s="463"/>
      <c r="AJ158" s="463"/>
      <c r="AK158" s="463"/>
      <c r="AL158" s="463"/>
      <c r="AM158" s="463"/>
      <c r="AN158" s="463"/>
      <c r="AO158" s="463"/>
    </row>
    <row r="159" spans="1:41" x14ac:dyDescent="0.25">
      <c r="A159" s="463"/>
      <c r="B159" s="463"/>
      <c r="C159" s="463"/>
      <c r="D159" s="463"/>
      <c r="E159" s="463"/>
      <c r="F159" s="463"/>
      <c r="G159" s="463"/>
      <c r="H159" s="463"/>
      <c r="I159" s="463"/>
      <c r="J159" s="463"/>
      <c r="K159" s="463"/>
      <c r="L159" s="463"/>
      <c r="M159" s="463"/>
      <c r="N159" s="463"/>
      <c r="O159" s="463"/>
      <c r="P159" s="463"/>
      <c r="Q159" s="463"/>
      <c r="R159" s="463"/>
      <c r="S159" s="463"/>
      <c r="T159" s="463"/>
      <c r="U159" s="463"/>
      <c r="V159" s="463"/>
      <c r="W159" s="463"/>
      <c r="X159" s="463"/>
      <c r="Y159" s="463"/>
      <c r="Z159" s="463"/>
      <c r="AA159" s="463"/>
      <c r="AB159" s="463"/>
      <c r="AC159" s="463"/>
      <c r="AD159" s="463"/>
      <c r="AE159" s="463"/>
      <c r="AF159" s="463"/>
      <c r="AG159" s="463"/>
      <c r="AH159" s="463"/>
      <c r="AI159" s="463"/>
      <c r="AJ159" s="463"/>
      <c r="AK159" s="463"/>
      <c r="AL159" s="463"/>
      <c r="AM159" s="463"/>
      <c r="AN159" s="463"/>
      <c r="AO159" s="463"/>
    </row>
    <row r="160" spans="1:41" x14ac:dyDescent="0.25">
      <c r="A160" s="463"/>
      <c r="B160" s="463"/>
      <c r="C160" s="463"/>
      <c r="D160" s="463"/>
      <c r="E160" s="463"/>
      <c r="F160" s="463"/>
      <c r="G160" s="463"/>
      <c r="H160" s="463"/>
      <c r="I160" s="463"/>
      <c r="J160" s="463"/>
      <c r="K160" s="463"/>
      <c r="L160" s="463"/>
      <c r="M160" s="463"/>
      <c r="N160" s="463"/>
      <c r="O160" s="463"/>
      <c r="P160" s="463"/>
      <c r="Q160" s="463"/>
      <c r="R160" s="463"/>
      <c r="S160" s="463"/>
      <c r="T160" s="463"/>
      <c r="U160" s="463"/>
      <c r="V160" s="463"/>
      <c r="W160" s="463"/>
      <c r="X160" s="463"/>
      <c r="Y160" s="463"/>
      <c r="Z160" s="463"/>
      <c r="AA160" s="463"/>
      <c r="AB160" s="463"/>
      <c r="AC160" s="463"/>
      <c r="AD160" s="463"/>
      <c r="AE160" s="463"/>
      <c r="AF160" s="463"/>
      <c r="AG160" s="463"/>
      <c r="AH160" s="463"/>
      <c r="AI160" s="463"/>
      <c r="AJ160" s="463"/>
      <c r="AK160" s="463"/>
      <c r="AL160" s="463"/>
      <c r="AM160" s="463"/>
      <c r="AN160" s="463"/>
      <c r="AO160" s="463"/>
    </row>
    <row r="161" spans="1:41" x14ac:dyDescent="0.25">
      <c r="A161" s="463"/>
      <c r="B161" s="463"/>
      <c r="C161" s="463"/>
      <c r="D161" s="463"/>
      <c r="E161" s="463"/>
      <c r="F161" s="463"/>
      <c r="G161" s="463"/>
      <c r="H161" s="463"/>
      <c r="I161" s="463"/>
      <c r="J161" s="463"/>
      <c r="K161" s="463"/>
      <c r="L161" s="463"/>
      <c r="M161" s="463"/>
      <c r="N161" s="463"/>
      <c r="O161" s="463"/>
      <c r="P161" s="463"/>
      <c r="Q161" s="463"/>
      <c r="R161" s="463"/>
      <c r="S161" s="463"/>
      <c r="T161" s="463"/>
      <c r="U161" s="463"/>
      <c r="V161" s="463"/>
      <c r="W161" s="463"/>
      <c r="X161" s="463"/>
      <c r="Y161" s="463"/>
      <c r="Z161" s="463"/>
      <c r="AA161" s="463"/>
      <c r="AB161" s="463"/>
      <c r="AC161" s="463"/>
      <c r="AD161" s="463"/>
      <c r="AE161" s="463"/>
      <c r="AF161" s="463"/>
      <c r="AG161" s="463"/>
      <c r="AH161" s="463"/>
      <c r="AI161" s="463"/>
      <c r="AJ161" s="463"/>
      <c r="AK161" s="463"/>
      <c r="AL161" s="463"/>
      <c r="AM161" s="463"/>
      <c r="AN161" s="463"/>
      <c r="AO161" s="463"/>
    </row>
    <row r="162" spans="1:41" x14ac:dyDescent="0.25">
      <c r="A162" s="463"/>
      <c r="B162" s="463"/>
      <c r="C162" s="463"/>
      <c r="D162" s="463"/>
      <c r="E162" s="463"/>
      <c r="F162" s="463"/>
      <c r="G162" s="463"/>
      <c r="H162" s="463"/>
      <c r="I162" s="463"/>
      <c r="J162" s="463"/>
      <c r="K162" s="463"/>
      <c r="L162" s="463"/>
      <c r="M162" s="463"/>
      <c r="N162" s="463"/>
      <c r="O162" s="463"/>
      <c r="P162" s="463"/>
      <c r="Q162" s="463"/>
      <c r="R162" s="463"/>
      <c r="S162" s="463"/>
      <c r="T162" s="463"/>
      <c r="U162" s="463"/>
      <c r="V162" s="463"/>
      <c r="W162" s="463"/>
      <c r="X162" s="463"/>
      <c r="Y162" s="463"/>
      <c r="Z162" s="463"/>
      <c r="AA162" s="463"/>
      <c r="AB162" s="463"/>
      <c r="AC162" s="463"/>
      <c r="AD162" s="463"/>
      <c r="AE162" s="463"/>
      <c r="AF162" s="463"/>
      <c r="AG162" s="463"/>
      <c r="AH162" s="463"/>
      <c r="AI162" s="463"/>
      <c r="AJ162" s="463"/>
      <c r="AK162" s="463"/>
      <c r="AL162" s="463"/>
      <c r="AM162" s="463"/>
      <c r="AN162" s="463"/>
      <c r="AO162" s="463"/>
    </row>
    <row r="190" ht="13.5" customHeight="1" x14ac:dyDescent="0.25"/>
    <row r="191" ht="12.75" customHeight="1" x14ac:dyDescent="0.25"/>
    <row r="193" ht="12.75" customHeight="1" x14ac:dyDescent="0.25"/>
    <row r="231" ht="13.5" customHeight="1" x14ac:dyDescent="0.25"/>
    <row r="232" ht="12.75" customHeight="1" x14ac:dyDescent="0.25"/>
    <row r="234" ht="12.75" customHeight="1" x14ac:dyDescent="0.25"/>
    <row r="272" ht="13.5" customHeight="1" x14ac:dyDescent="0.25"/>
    <row r="273" ht="12.75" customHeight="1" x14ac:dyDescent="0.25"/>
    <row r="275" ht="12.75" customHeight="1" x14ac:dyDescent="0.25"/>
  </sheetData>
  <sheetProtection algorithmName="SHA-512" hashValue="X+GmxrykbQghL2qu3O7WjA2xgrCZZPc3JIUmcU90kqxkzirL/9KrQZOMtmEpyUA0zQlQqrVRfZXBCXNeSVN6Cg==" saltValue="KK4M4apOmSN5SXf5DkmmVA==" spinCount="100000" sheet="1" objects="1" scenarios="1" selectLockedCells="1"/>
  <mergeCells count="15">
    <mergeCell ref="C44:J44"/>
    <mergeCell ref="C35:J35"/>
    <mergeCell ref="C36:J36"/>
    <mergeCell ref="C37:J37"/>
    <mergeCell ref="C38:J38"/>
    <mergeCell ref="C39:J39"/>
    <mergeCell ref="A2:T3"/>
    <mergeCell ref="C40:J40"/>
    <mergeCell ref="C41:J41"/>
    <mergeCell ref="C42:J42"/>
    <mergeCell ref="C43:J43"/>
    <mergeCell ref="S7:S8"/>
    <mergeCell ref="D6:G6"/>
    <mergeCell ref="H6:J6"/>
    <mergeCell ref="K6:R6"/>
  </mergeCells>
  <pageMargins left="1" right="0.7" top="1" bottom="0.75" header="0.3" footer="0.3"/>
  <pageSetup paperSize="5" scale="54" orientation="landscape"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pageSetUpPr fitToPage="1"/>
  </sheetPr>
  <dimension ref="A1:AO275"/>
  <sheetViews>
    <sheetView zoomScaleNormal="100" workbookViewId="0">
      <selection activeCell="D10" sqref="D10"/>
    </sheetView>
  </sheetViews>
  <sheetFormatPr defaultColWidth="9.33203125" defaultRowHeight="13.2" x14ac:dyDescent="0.25"/>
  <cols>
    <col min="1" max="1" width="2.6640625" style="296" customWidth="1"/>
    <col min="2" max="2" width="5.44140625" style="296" customWidth="1"/>
    <col min="3" max="3" width="73" style="296" customWidth="1"/>
    <col min="4" max="18" width="12.6640625" style="296" customWidth="1"/>
    <col min="19" max="19" width="15.6640625" style="296" customWidth="1"/>
    <col min="20" max="20" width="2.6640625" style="296" customWidth="1"/>
    <col min="21" max="16384" width="9.33203125" style="296"/>
  </cols>
  <sheetData>
    <row r="1" spans="1:41" ht="15" customHeight="1" x14ac:dyDescent="0.2">
      <c r="A1" s="459"/>
      <c r="B1" s="460"/>
      <c r="C1" s="460"/>
      <c r="D1" s="460"/>
      <c r="E1" s="460"/>
      <c r="F1" s="460"/>
      <c r="G1" s="460"/>
      <c r="H1" s="460"/>
      <c r="I1" s="460"/>
      <c r="J1" s="460"/>
      <c r="K1" s="460"/>
      <c r="L1" s="460"/>
      <c r="M1" s="460"/>
      <c r="N1" s="460"/>
      <c r="O1" s="460"/>
      <c r="P1" s="460"/>
      <c r="Q1" s="460"/>
      <c r="R1" s="460"/>
      <c r="S1" s="460"/>
      <c r="T1" s="461"/>
      <c r="U1" s="463"/>
      <c r="V1" s="463"/>
      <c r="W1" s="463"/>
      <c r="X1" s="463"/>
      <c r="Y1" s="463"/>
      <c r="Z1" s="463"/>
      <c r="AA1" s="463"/>
      <c r="AB1" s="463"/>
      <c r="AC1" s="463"/>
      <c r="AD1" s="463"/>
      <c r="AE1" s="463"/>
      <c r="AF1" s="463"/>
      <c r="AG1" s="463"/>
      <c r="AH1" s="463"/>
      <c r="AI1" s="463"/>
      <c r="AJ1" s="463"/>
      <c r="AK1" s="463"/>
      <c r="AL1" s="463"/>
      <c r="AM1" s="463"/>
      <c r="AN1" s="463"/>
      <c r="AO1" s="463"/>
    </row>
    <row r="2" spans="1:41" ht="15" customHeight="1" x14ac:dyDescent="0.25">
      <c r="A2" s="2888" t="s">
        <v>2018</v>
      </c>
      <c r="B2" s="2889"/>
      <c r="C2" s="2889"/>
      <c r="D2" s="2889"/>
      <c r="E2" s="2889"/>
      <c r="F2" s="2889"/>
      <c r="G2" s="2889"/>
      <c r="H2" s="2889"/>
      <c r="I2" s="2889"/>
      <c r="J2" s="2889"/>
      <c r="K2" s="2889"/>
      <c r="L2" s="2889"/>
      <c r="M2" s="2889"/>
      <c r="N2" s="2889"/>
      <c r="O2" s="2889"/>
      <c r="P2" s="2889"/>
      <c r="Q2" s="2889"/>
      <c r="R2" s="2889"/>
      <c r="S2" s="2889"/>
      <c r="T2" s="2890"/>
      <c r="U2" s="463"/>
      <c r="V2" s="463"/>
      <c r="W2" s="463"/>
      <c r="X2" s="463"/>
      <c r="Y2" s="463"/>
      <c r="Z2" s="463"/>
      <c r="AA2" s="463"/>
      <c r="AB2" s="463"/>
      <c r="AC2" s="463"/>
      <c r="AD2" s="463"/>
      <c r="AE2" s="463"/>
      <c r="AF2" s="463"/>
      <c r="AG2" s="463"/>
      <c r="AH2" s="463"/>
      <c r="AI2" s="463"/>
      <c r="AJ2" s="463"/>
      <c r="AK2" s="463"/>
      <c r="AL2" s="463"/>
      <c r="AM2" s="463"/>
      <c r="AN2" s="463"/>
      <c r="AO2" s="463"/>
    </row>
    <row r="3" spans="1:41" ht="15" customHeight="1" x14ac:dyDescent="0.25">
      <c r="A3" s="2888"/>
      <c r="B3" s="2889"/>
      <c r="C3" s="2889"/>
      <c r="D3" s="2889"/>
      <c r="E3" s="2889"/>
      <c r="F3" s="2889"/>
      <c r="G3" s="2889"/>
      <c r="H3" s="2889"/>
      <c r="I3" s="2889"/>
      <c r="J3" s="2889"/>
      <c r="K3" s="2889"/>
      <c r="L3" s="2889"/>
      <c r="M3" s="2889"/>
      <c r="N3" s="2889"/>
      <c r="O3" s="2889"/>
      <c r="P3" s="2889"/>
      <c r="Q3" s="2889"/>
      <c r="R3" s="2889"/>
      <c r="S3" s="2889"/>
      <c r="T3" s="2890"/>
      <c r="U3" s="463"/>
      <c r="V3" s="463"/>
      <c r="W3" s="463"/>
      <c r="X3" s="463"/>
      <c r="Y3" s="463"/>
      <c r="Z3" s="463"/>
      <c r="AA3" s="463"/>
      <c r="AB3" s="463"/>
      <c r="AC3" s="463"/>
      <c r="AD3" s="463"/>
      <c r="AE3" s="463"/>
      <c r="AF3" s="463"/>
      <c r="AG3" s="463"/>
      <c r="AH3" s="463"/>
      <c r="AI3" s="463"/>
      <c r="AJ3" s="463"/>
      <c r="AK3" s="463"/>
      <c r="AL3" s="463"/>
      <c r="AM3" s="463"/>
      <c r="AN3" s="463"/>
      <c r="AO3" s="463"/>
    </row>
    <row r="4" spans="1:41" ht="15" hidden="1" customHeight="1" x14ac:dyDescent="0.2">
      <c r="A4" s="462"/>
      <c r="B4" s="463"/>
      <c r="C4" s="463"/>
      <c r="D4" s="471"/>
      <c r="E4" s="471"/>
      <c r="F4" s="471"/>
      <c r="G4" s="471"/>
      <c r="H4" s="471"/>
      <c r="I4" s="471"/>
      <c r="J4" s="471"/>
      <c r="K4" s="471"/>
      <c r="L4" s="471"/>
      <c r="M4" s="471"/>
      <c r="N4" s="471"/>
      <c r="O4" s="471"/>
      <c r="P4" s="471"/>
      <c r="Q4" s="471"/>
      <c r="R4" s="480"/>
      <c r="S4" s="463"/>
      <c r="T4" s="464"/>
      <c r="U4" s="463"/>
      <c r="V4" s="463"/>
      <c r="W4" s="463"/>
      <c r="X4" s="463"/>
      <c r="Y4" s="463"/>
      <c r="Z4" s="463"/>
      <c r="AA4" s="463"/>
      <c r="AB4" s="463"/>
      <c r="AC4" s="463"/>
      <c r="AD4" s="463"/>
      <c r="AE4" s="463"/>
      <c r="AF4" s="463"/>
      <c r="AG4" s="463"/>
      <c r="AH4" s="463"/>
      <c r="AI4" s="463"/>
      <c r="AJ4" s="463"/>
      <c r="AK4" s="463"/>
      <c r="AL4" s="463"/>
      <c r="AM4" s="463"/>
      <c r="AN4" s="463"/>
      <c r="AO4" s="463"/>
    </row>
    <row r="5" spans="1:41" ht="15" customHeight="1" x14ac:dyDescent="0.2">
      <c r="A5" s="462"/>
      <c r="B5" s="481"/>
      <c r="C5" s="463"/>
      <c r="D5" s="463"/>
      <c r="E5" s="463"/>
      <c r="F5" s="463"/>
      <c r="G5" s="463"/>
      <c r="H5" s="463"/>
      <c r="I5" s="463"/>
      <c r="J5" s="463"/>
      <c r="K5" s="463"/>
      <c r="L5" s="463"/>
      <c r="M5" s="463"/>
      <c r="N5" s="463"/>
      <c r="O5" s="463"/>
      <c r="P5" s="463"/>
      <c r="Q5" s="463"/>
      <c r="R5" s="463"/>
      <c r="S5" s="1245" t="s">
        <v>1111</v>
      </c>
      <c r="T5" s="464"/>
      <c r="U5" s="463"/>
      <c r="V5" s="463"/>
      <c r="W5" s="463"/>
      <c r="X5" s="463"/>
      <c r="Y5" s="463"/>
      <c r="Z5" s="463"/>
      <c r="AA5" s="463"/>
      <c r="AB5" s="463"/>
      <c r="AC5" s="463"/>
      <c r="AD5" s="463"/>
      <c r="AE5" s="463"/>
      <c r="AF5" s="463"/>
      <c r="AG5" s="463"/>
      <c r="AH5" s="463"/>
      <c r="AI5" s="463"/>
      <c r="AJ5" s="463"/>
      <c r="AK5" s="463"/>
      <c r="AL5" s="463"/>
      <c r="AM5" s="463"/>
      <c r="AN5" s="463"/>
      <c r="AO5" s="463"/>
    </row>
    <row r="6" spans="1:41" ht="19.95" customHeight="1" x14ac:dyDescent="0.2">
      <c r="A6" s="462"/>
      <c r="B6" s="1250"/>
      <c r="C6" s="1267"/>
      <c r="D6" s="2886" t="s">
        <v>1625</v>
      </c>
      <c r="E6" s="2886"/>
      <c r="F6" s="2886"/>
      <c r="G6" s="2886"/>
      <c r="H6" s="2886" t="s">
        <v>1626</v>
      </c>
      <c r="I6" s="2886"/>
      <c r="J6" s="2886"/>
      <c r="K6" s="2886" t="s">
        <v>1627</v>
      </c>
      <c r="L6" s="2886"/>
      <c r="M6" s="2886"/>
      <c r="N6" s="2886"/>
      <c r="O6" s="2886"/>
      <c r="P6" s="2886"/>
      <c r="Q6" s="2886"/>
      <c r="R6" s="2886"/>
      <c r="T6" s="464"/>
      <c r="U6" s="463"/>
      <c r="V6" s="463"/>
      <c r="W6" s="463"/>
      <c r="X6" s="463"/>
      <c r="Y6" s="463"/>
      <c r="Z6" s="463"/>
      <c r="AA6" s="463"/>
      <c r="AB6" s="463"/>
      <c r="AC6" s="463"/>
      <c r="AD6" s="463"/>
      <c r="AE6" s="463"/>
      <c r="AF6" s="463"/>
      <c r="AG6" s="463"/>
      <c r="AH6" s="463"/>
      <c r="AI6" s="463"/>
      <c r="AJ6" s="463"/>
      <c r="AK6" s="463"/>
      <c r="AL6" s="463"/>
      <c r="AM6" s="463"/>
      <c r="AN6" s="463"/>
      <c r="AO6" s="463"/>
    </row>
    <row r="7" spans="1:41" ht="19.95" customHeight="1" x14ac:dyDescent="0.25">
      <c r="A7" s="462"/>
      <c r="B7" s="1242"/>
      <c r="C7" s="1266" t="s">
        <v>2011</v>
      </c>
      <c r="D7" s="1246" t="s">
        <v>1854</v>
      </c>
      <c r="E7" s="1246" t="s">
        <v>1986</v>
      </c>
      <c r="F7" s="1246" t="s">
        <v>1987</v>
      </c>
      <c r="G7" s="1246" t="s">
        <v>1988</v>
      </c>
      <c r="H7" s="1246" t="s">
        <v>1989</v>
      </c>
      <c r="I7" s="1246" t="s">
        <v>1992</v>
      </c>
      <c r="J7" s="1246" t="s">
        <v>1993</v>
      </c>
      <c r="K7" s="1246" t="s">
        <v>1996</v>
      </c>
      <c r="L7" s="1246" t="s">
        <v>1997</v>
      </c>
      <c r="M7" s="1246" t="s">
        <v>2000</v>
      </c>
      <c r="N7" s="1246" t="s">
        <v>2001</v>
      </c>
      <c r="O7" s="1246" t="s">
        <v>2004</v>
      </c>
      <c r="P7" s="1246" t="s">
        <v>2005</v>
      </c>
      <c r="Q7" s="1246" t="s">
        <v>2007</v>
      </c>
      <c r="R7" s="1246" t="s">
        <v>2008</v>
      </c>
      <c r="S7" s="2691" t="s">
        <v>1628</v>
      </c>
      <c r="T7" s="464"/>
      <c r="U7" s="463"/>
      <c r="V7" s="463"/>
      <c r="W7" s="463"/>
      <c r="X7" s="463"/>
      <c r="Y7" s="463"/>
      <c r="Z7" s="463"/>
      <c r="AA7" s="463"/>
      <c r="AB7" s="463"/>
      <c r="AC7" s="463"/>
      <c r="AD7" s="463"/>
      <c r="AE7" s="463"/>
      <c r="AF7" s="463"/>
      <c r="AG7" s="463"/>
      <c r="AH7" s="463"/>
      <c r="AI7" s="463"/>
      <c r="AJ7" s="463"/>
      <c r="AK7" s="463"/>
      <c r="AL7" s="463"/>
      <c r="AM7" s="463"/>
      <c r="AN7" s="463"/>
      <c r="AO7" s="463"/>
    </row>
    <row r="8" spans="1:41" ht="19.95" customHeight="1" x14ac:dyDescent="0.25">
      <c r="A8" s="462"/>
      <c r="B8" s="1242"/>
      <c r="C8" s="1249" t="s">
        <v>2012</v>
      </c>
      <c r="D8" s="1246" t="s">
        <v>1854</v>
      </c>
      <c r="E8" s="1246" t="s">
        <v>1986</v>
      </c>
      <c r="F8" s="1246" t="s">
        <v>1987</v>
      </c>
      <c r="G8" s="1246" t="s">
        <v>1988</v>
      </c>
      <c r="H8" s="1246" t="s">
        <v>1990</v>
      </c>
      <c r="I8" s="1246" t="s">
        <v>1991</v>
      </c>
      <c r="J8" s="1246" t="s">
        <v>1994</v>
      </c>
      <c r="K8" s="1246" t="s">
        <v>1995</v>
      </c>
      <c r="L8" s="1246" t="s">
        <v>1998</v>
      </c>
      <c r="M8" s="1246" t="s">
        <v>1999</v>
      </c>
      <c r="N8" s="1246" t="s">
        <v>2002</v>
      </c>
      <c r="O8" s="1246" t="s">
        <v>2003</v>
      </c>
      <c r="P8" s="1246" t="s">
        <v>2006</v>
      </c>
      <c r="Q8" s="1247"/>
      <c r="R8" s="1247"/>
      <c r="S8" s="2693"/>
      <c r="T8" s="464"/>
      <c r="U8" s="463"/>
      <c r="V8" s="463"/>
      <c r="W8" s="463"/>
      <c r="X8" s="463"/>
      <c r="Y8" s="463"/>
      <c r="Z8" s="463"/>
      <c r="AA8" s="463"/>
      <c r="AB8" s="463"/>
      <c r="AC8" s="463"/>
      <c r="AD8" s="463"/>
      <c r="AE8" s="463"/>
      <c r="AF8" s="463"/>
      <c r="AG8" s="463"/>
      <c r="AH8" s="463"/>
      <c r="AI8" s="463"/>
      <c r="AJ8" s="463"/>
      <c r="AK8" s="463"/>
      <c r="AL8" s="463"/>
      <c r="AM8" s="463"/>
      <c r="AN8" s="463"/>
      <c r="AO8" s="463"/>
    </row>
    <row r="9" spans="1:41" ht="19.95" customHeight="1" x14ac:dyDescent="0.2">
      <c r="A9" s="462"/>
      <c r="B9" s="1243"/>
      <c r="C9" s="1691" t="s">
        <v>1629</v>
      </c>
      <c r="D9" s="1690"/>
      <c r="E9" s="1690"/>
      <c r="F9" s="1690"/>
      <c r="G9" s="1690"/>
      <c r="H9" s="1690"/>
      <c r="I9" s="1690"/>
      <c r="J9" s="1690"/>
      <c r="K9" s="1690"/>
      <c r="L9" s="1690"/>
      <c r="M9" s="1690"/>
      <c r="N9" s="1690"/>
      <c r="O9" s="1690"/>
      <c r="P9" s="1690"/>
      <c r="Q9" s="1690"/>
      <c r="R9" s="1690"/>
      <c r="S9" s="1690"/>
      <c r="T9" s="464"/>
      <c r="U9" s="463"/>
      <c r="V9" s="463"/>
      <c r="W9" s="463"/>
      <c r="X9" s="463"/>
      <c r="Y9" s="463"/>
      <c r="Z9" s="463"/>
      <c r="AA9" s="463"/>
      <c r="AB9" s="463"/>
      <c r="AC9" s="463"/>
      <c r="AD9" s="463"/>
      <c r="AE9" s="463"/>
      <c r="AF9" s="463"/>
      <c r="AG9" s="463"/>
      <c r="AH9" s="463"/>
      <c r="AI9" s="463"/>
      <c r="AJ9" s="463"/>
      <c r="AK9" s="463"/>
      <c r="AL9" s="463"/>
      <c r="AM9" s="463"/>
      <c r="AN9" s="463"/>
      <c r="AO9" s="463"/>
    </row>
    <row r="10" spans="1:41" ht="19.95" customHeight="1" x14ac:dyDescent="0.2">
      <c r="A10" s="462"/>
      <c r="B10" s="1243">
        <v>1.1000000000000001</v>
      </c>
      <c r="C10" s="1258" t="s">
        <v>1630</v>
      </c>
      <c r="D10" s="1254"/>
      <c r="E10" s="1254"/>
      <c r="F10" s="1254"/>
      <c r="G10" s="1254"/>
      <c r="H10" s="1254"/>
      <c r="I10" s="1254"/>
      <c r="J10" s="1254"/>
      <c r="K10" s="1254"/>
      <c r="L10" s="1254"/>
      <c r="M10" s="1254"/>
      <c r="N10" s="1254"/>
      <c r="O10" s="1254"/>
      <c r="P10" s="1254"/>
      <c r="Q10" s="1254"/>
      <c r="R10" s="1254"/>
      <c r="S10" s="1253"/>
      <c r="T10" s="464"/>
      <c r="U10" s="463"/>
      <c r="V10" s="463"/>
      <c r="W10" s="463"/>
      <c r="X10" s="463"/>
      <c r="Y10" s="463"/>
      <c r="Z10" s="463"/>
      <c r="AA10" s="463"/>
      <c r="AB10" s="463"/>
      <c r="AC10" s="463"/>
      <c r="AD10" s="463"/>
      <c r="AE10" s="463"/>
      <c r="AF10" s="463"/>
      <c r="AG10" s="463"/>
      <c r="AH10" s="463"/>
      <c r="AI10" s="463"/>
      <c r="AJ10" s="463"/>
      <c r="AK10" s="463"/>
      <c r="AL10" s="463"/>
      <c r="AM10" s="463"/>
      <c r="AN10" s="463"/>
      <c r="AO10" s="463"/>
    </row>
    <row r="11" spans="1:41" ht="19.95" customHeight="1" x14ac:dyDescent="0.2">
      <c r="A11" s="462"/>
      <c r="B11" s="1243">
        <v>1.2</v>
      </c>
      <c r="C11" s="1258" t="s">
        <v>1631</v>
      </c>
      <c r="D11" s="1254"/>
      <c r="E11" s="1254"/>
      <c r="F11" s="1254"/>
      <c r="G11" s="1254"/>
      <c r="H11" s="1254"/>
      <c r="I11" s="1254"/>
      <c r="J11" s="1254"/>
      <c r="K11" s="1254"/>
      <c r="L11" s="1254"/>
      <c r="M11" s="1254"/>
      <c r="N11" s="1254"/>
      <c r="O11" s="1254"/>
      <c r="P11" s="1254"/>
      <c r="Q11" s="1254"/>
      <c r="R11" s="1254"/>
      <c r="S11" s="1253"/>
      <c r="T11" s="464"/>
      <c r="U11" s="463"/>
      <c r="V11" s="463"/>
      <c r="W11" s="463"/>
      <c r="X11" s="463"/>
      <c r="Y11" s="463"/>
      <c r="Z11" s="463"/>
      <c r="AA11" s="463"/>
      <c r="AB11" s="463"/>
      <c r="AC11" s="463"/>
      <c r="AD11" s="463"/>
      <c r="AE11" s="463"/>
      <c r="AF11" s="463"/>
      <c r="AG11" s="463"/>
      <c r="AH11" s="463"/>
      <c r="AI11" s="463"/>
      <c r="AJ11" s="463"/>
      <c r="AK11" s="463"/>
      <c r="AL11" s="463"/>
      <c r="AM11" s="463"/>
      <c r="AN11" s="463"/>
      <c r="AO11" s="463"/>
    </row>
    <row r="12" spans="1:41" ht="19.95" customHeight="1" x14ac:dyDescent="0.2">
      <c r="A12" s="462"/>
      <c r="B12" s="1243" t="s">
        <v>1632</v>
      </c>
      <c r="C12" s="1258" t="s">
        <v>2010</v>
      </c>
      <c r="D12" s="1253">
        <v>0</v>
      </c>
      <c r="E12" s="1253">
        <v>0.2</v>
      </c>
      <c r="F12" s="1253">
        <v>0.4</v>
      </c>
      <c r="G12" s="1253">
        <v>0.7</v>
      </c>
      <c r="H12" s="1253">
        <v>1.25</v>
      </c>
      <c r="I12" s="1253">
        <v>1.75</v>
      </c>
      <c r="J12" s="1253">
        <v>2.25</v>
      </c>
      <c r="K12" s="1253">
        <v>2.75</v>
      </c>
      <c r="L12" s="1253">
        <v>3.25</v>
      </c>
      <c r="M12" s="1253">
        <v>3.75</v>
      </c>
      <c r="N12" s="1253">
        <v>4.5</v>
      </c>
      <c r="O12" s="1253">
        <v>5.25</v>
      </c>
      <c r="P12" s="1253">
        <v>6</v>
      </c>
      <c r="Q12" s="1253">
        <v>8</v>
      </c>
      <c r="R12" s="1253">
        <v>12.5</v>
      </c>
      <c r="S12" s="1253"/>
      <c r="T12" s="464"/>
      <c r="U12" s="463"/>
      <c r="V12" s="463"/>
      <c r="W12" s="463"/>
      <c r="X12" s="463"/>
      <c r="Y12" s="463"/>
      <c r="Z12" s="463"/>
      <c r="AA12" s="463"/>
      <c r="AB12" s="463"/>
      <c r="AC12" s="463"/>
      <c r="AD12" s="463"/>
      <c r="AE12" s="463"/>
      <c r="AF12" s="463"/>
      <c r="AG12" s="463"/>
      <c r="AH12" s="463"/>
      <c r="AI12" s="463"/>
      <c r="AJ12" s="463"/>
      <c r="AK12" s="463"/>
      <c r="AL12" s="463"/>
      <c r="AM12" s="463"/>
      <c r="AN12" s="463"/>
      <c r="AO12" s="463"/>
    </row>
    <row r="13" spans="1:41" ht="19.95" customHeight="1" x14ac:dyDescent="0.2">
      <c r="A13" s="462"/>
      <c r="B13" s="1243">
        <v>1.3</v>
      </c>
      <c r="C13" s="1258" t="s">
        <v>1633</v>
      </c>
      <c r="D13" s="1255">
        <f xml:space="preserve"> (D12/100) *D10</f>
        <v>0</v>
      </c>
      <c r="E13" s="1255">
        <f xml:space="preserve"> (E12/100) *E10</f>
        <v>0</v>
      </c>
      <c r="F13" s="1255">
        <f t="shared" ref="F13:R13" si="0" xml:space="preserve"> (F12/100) *F10</f>
        <v>0</v>
      </c>
      <c r="G13" s="1255">
        <f t="shared" si="0"/>
        <v>0</v>
      </c>
      <c r="H13" s="1255">
        <f t="shared" si="0"/>
        <v>0</v>
      </c>
      <c r="I13" s="1255">
        <f t="shared" si="0"/>
        <v>0</v>
      </c>
      <c r="J13" s="1255">
        <f t="shared" si="0"/>
        <v>0</v>
      </c>
      <c r="K13" s="1255">
        <f t="shared" si="0"/>
        <v>0</v>
      </c>
      <c r="L13" s="1255">
        <f t="shared" si="0"/>
        <v>0</v>
      </c>
      <c r="M13" s="1255">
        <f t="shared" si="0"/>
        <v>0</v>
      </c>
      <c r="N13" s="1255">
        <f t="shared" si="0"/>
        <v>0</v>
      </c>
      <c r="O13" s="1255">
        <f t="shared" si="0"/>
        <v>0</v>
      </c>
      <c r="P13" s="1255">
        <f t="shared" si="0"/>
        <v>0</v>
      </c>
      <c r="Q13" s="1255">
        <f t="shared" si="0"/>
        <v>0</v>
      </c>
      <c r="R13" s="1255">
        <f t="shared" si="0"/>
        <v>0</v>
      </c>
      <c r="S13" s="1253"/>
      <c r="T13" s="464"/>
      <c r="U13" s="463"/>
      <c r="V13" s="463"/>
      <c r="W13" s="463"/>
      <c r="X13" s="463"/>
      <c r="Y13" s="463"/>
      <c r="Z13" s="463"/>
      <c r="AA13" s="463"/>
      <c r="AB13" s="463"/>
      <c r="AC13" s="463"/>
      <c r="AD13" s="463"/>
      <c r="AE13" s="463"/>
      <c r="AF13" s="463"/>
      <c r="AG13" s="463"/>
      <c r="AH13" s="463"/>
      <c r="AI13" s="463"/>
      <c r="AJ13" s="463"/>
      <c r="AK13" s="463"/>
      <c r="AL13" s="463"/>
      <c r="AM13" s="463"/>
      <c r="AN13" s="463"/>
      <c r="AO13" s="463"/>
    </row>
    <row r="14" spans="1:41" ht="19.95" customHeight="1" x14ac:dyDescent="0.2">
      <c r="A14" s="462"/>
      <c r="B14" s="1243">
        <v>1.4</v>
      </c>
      <c r="C14" s="1258" t="s">
        <v>1634</v>
      </c>
      <c r="D14" s="1255">
        <f>(D12/100)*D11</f>
        <v>0</v>
      </c>
      <c r="E14" s="1255">
        <f>(E12/100)*E11</f>
        <v>0</v>
      </c>
      <c r="F14" s="1255">
        <f t="shared" ref="F14:R14" si="1">(F12/100)*F11</f>
        <v>0</v>
      </c>
      <c r="G14" s="1255">
        <f t="shared" si="1"/>
        <v>0</v>
      </c>
      <c r="H14" s="1255">
        <f t="shared" si="1"/>
        <v>0</v>
      </c>
      <c r="I14" s="1255">
        <f t="shared" si="1"/>
        <v>0</v>
      </c>
      <c r="J14" s="1255">
        <f t="shared" si="1"/>
        <v>0</v>
      </c>
      <c r="K14" s="1255">
        <f t="shared" si="1"/>
        <v>0</v>
      </c>
      <c r="L14" s="1255">
        <f t="shared" si="1"/>
        <v>0</v>
      </c>
      <c r="M14" s="1255">
        <f t="shared" si="1"/>
        <v>0</v>
      </c>
      <c r="N14" s="1255">
        <f t="shared" si="1"/>
        <v>0</v>
      </c>
      <c r="O14" s="1255">
        <f t="shared" si="1"/>
        <v>0</v>
      </c>
      <c r="P14" s="1255">
        <f t="shared" si="1"/>
        <v>0</v>
      </c>
      <c r="Q14" s="1255">
        <f t="shared" si="1"/>
        <v>0</v>
      </c>
      <c r="R14" s="1255">
        <f t="shared" si="1"/>
        <v>0</v>
      </c>
      <c r="S14" s="1253"/>
      <c r="T14" s="464"/>
      <c r="U14" s="463"/>
      <c r="V14" s="463"/>
      <c r="W14" s="463"/>
      <c r="X14" s="463"/>
      <c r="Y14" s="463"/>
      <c r="Z14" s="463"/>
      <c r="AA14" s="463"/>
      <c r="AB14" s="463"/>
      <c r="AC14" s="463"/>
      <c r="AD14" s="463"/>
      <c r="AE14" s="463"/>
      <c r="AF14" s="463"/>
      <c r="AG14" s="463"/>
      <c r="AH14" s="463"/>
      <c r="AI14" s="463"/>
      <c r="AJ14" s="463"/>
      <c r="AK14" s="463"/>
      <c r="AL14" s="463"/>
      <c r="AM14" s="463"/>
      <c r="AN14" s="463"/>
      <c r="AO14" s="463"/>
    </row>
    <row r="15" spans="1:41" ht="19.95" customHeight="1" x14ac:dyDescent="0.2">
      <c r="A15" s="462"/>
      <c r="B15" s="1243">
        <v>1.5</v>
      </c>
      <c r="C15" s="1259" t="s">
        <v>1635</v>
      </c>
      <c r="D15" s="1253">
        <f>IF(ABS(D13)&gt;ABS(D14),ABS(D14),ABS(D13))</f>
        <v>0</v>
      </c>
      <c r="E15" s="1253">
        <f t="shared" ref="E15:R15" si="2">IF(ABS(E13)&gt;ABS(E14),ABS(E14),ABS(E13))</f>
        <v>0</v>
      </c>
      <c r="F15" s="1253">
        <f t="shared" si="2"/>
        <v>0</v>
      </c>
      <c r="G15" s="1253">
        <f t="shared" si="2"/>
        <v>0</v>
      </c>
      <c r="H15" s="1253">
        <f t="shared" si="2"/>
        <v>0</v>
      </c>
      <c r="I15" s="1253">
        <f t="shared" si="2"/>
        <v>0</v>
      </c>
      <c r="J15" s="1253">
        <f t="shared" si="2"/>
        <v>0</v>
      </c>
      <c r="K15" s="1253">
        <f t="shared" si="2"/>
        <v>0</v>
      </c>
      <c r="L15" s="1253">
        <f t="shared" si="2"/>
        <v>0</v>
      </c>
      <c r="M15" s="1253">
        <f t="shared" si="2"/>
        <v>0</v>
      </c>
      <c r="N15" s="1253">
        <f t="shared" si="2"/>
        <v>0</v>
      </c>
      <c r="O15" s="1253">
        <f t="shared" si="2"/>
        <v>0</v>
      </c>
      <c r="P15" s="1253">
        <f t="shared" si="2"/>
        <v>0</v>
      </c>
      <c r="Q15" s="1253">
        <f t="shared" si="2"/>
        <v>0</v>
      </c>
      <c r="R15" s="1253">
        <f t="shared" si="2"/>
        <v>0</v>
      </c>
      <c r="S15" s="1253"/>
      <c r="T15" s="464"/>
      <c r="U15" s="463"/>
      <c r="V15" s="463"/>
      <c r="W15" s="463"/>
      <c r="X15" s="463"/>
      <c r="Y15" s="463"/>
      <c r="Z15" s="463"/>
      <c r="AA15" s="463"/>
      <c r="AB15" s="463"/>
      <c r="AC15" s="463"/>
      <c r="AD15" s="463"/>
      <c r="AE15" s="463"/>
      <c r="AF15" s="463"/>
      <c r="AG15" s="463"/>
      <c r="AH15" s="463"/>
      <c r="AI15" s="463"/>
      <c r="AJ15" s="463"/>
      <c r="AK15" s="463"/>
      <c r="AL15" s="463"/>
      <c r="AM15" s="463"/>
      <c r="AN15" s="463"/>
      <c r="AO15" s="463"/>
    </row>
    <row r="16" spans="1:41" ht="19.95" customHeight="1" x14ac:dyDescent="0.2">
      <c r="A16" s="462"/>
      <c r="B16" s="1243">
        <v>1.6</v>
      </c>
      <c r="C16" s="1260" t="s">
        <v>1636</v>
      </c>
      <c r="D16" s="1253">
        <f>IF(ABS(D13)&gt;ABS(D14),D13+D14,D14+D13)</f>
        <v>0</v>
      </c>
      <c r="E16" s="1253">
        <f>IF(ABS(E13)&gt;ABS(E14),E13+E14,E14+E13)</f>
        <v>0</v>
      </c>
      <c r="F16" s="1253">
        <f t="shared" ref="F16:R16" si="3">IF(ABS(F13)&gt;ABS(F14),F13+F14,F14+F13)</f>
        <v>0</v>
      </c>
      <c r="G16" s="1253">
        <f t="shared" si="3"/>
        <v>0</v>
      </c>
      <c r="H16" s="1253">
        <f t="shared" si="3"/>
        <v>0</v>
      </c>
      <c r="I16" s="1253">
        <f t="shared" si="3"/>
        <v>0</v>
      </c>
      <c r="J16" s="1253">
        <f t="shared" si="3"/>
        <v>0</v>
      </c>
      <c r="K16" s="1253">
        <f t="shared" si="3"/>
        <v>0</v>
      </c>
      <c r="L16" s="1253">
        <f t="shared" si="3"/>
        <v>0</v>
      </c>
      <c r="M16" s="1253">
        <f t="shared" si="3"/>
        <v>0</v>
      </c>
      <c r="N16" s="1253">
        <f t="shared" si="3"/>
        <v>0</v>
      </c>
      <c r="O16" s="1253">
        <f t="shared" si="3"/>
        <v>0</v>
      </c>
      <c r="P16" s="1253">
        <f t="shared" si="3"/>
        <v>0</v>
      </c>
      <c r="Q16" s="1253">
        <f t="shared" si="3"/>
        <v>0</v>
      </c>
      <c r="R16" s="1253">
        <f t="shared" si="3"/>
        <v>0</v>
      </c>
      <c r="S16" s="1253"/>
      <c r="T16" s="464"/>
      <c r="U16" s="463"/>
      <c r="V16" s="463"/>
      <c r="W16" s="463"/>
      <c r="X16" s="463"/>
      <c r="Y16" s="463"/>
      <c r="Z16" s="463"/>
      <c r="AA16" s="463"/>
      <c r="AB16" s="463"/>
      <c r="AC16" s="463"/>
      <c r="AD16" s="463"/>
      <c r="AE16" s="463"/>
      <c r="AF16" s="463"/>
      <c r="AG16" s="463"/>
      <c r="AH16" s="463"/>
      <c r="AI16" s="463"/>
      <c r="AJ16" s="463"/>
      <c r="AK16" s="463"/>
      <c r="AL16" s="463"/>
      <c r="AM16" s="463"/>
      <c r="AN16" s="463"/>
      <c r="AO16" s="463"/>
    </row>
    <row r="17" spans="1:41" ht="19.95" customHeight="1" x14ac:dyDescent="0.2">
      <c r="A17" s="462"/>
      <c r="B17" s="1243" t="s">
        <v>1637</v>
      </c>
      <c r="C17" s="1258" t="s">
        <v>1585</v>
      </c>
      <c r="D17" s="1253">
        <v>10</v>
      </c>
      <c r="E17" s="1253">
        <v>10</v>
      </c>
      <c r="F17" s="1253">
        <v>10</v>
      </c>
      <c r="G17" s="1253">
        <v>10</v>
      </c>
      <c r="H17" s="1253">
        <v>10</v>
      </c>
      <c r="I17" s="1253">
        <v>10</v>
      </c>
      <c r="J17" s="1253">
        <v>10</v>
      </c>
      <c r="K17" s="1253">
        <v>10</v>
      </c>
      <c r="L17" s="1253">
        <v>10</v>
      </c>
      <c r="M17" s="1253">
        <v>10</v>
      </c>
      <c r="N17" s="1253">
        <v>10</v>
      </c>
      <c r="O17" s="1253">
        <v>10</v>
      </c>
      <c r="P17" s="1253">
        <v>10</v>
      </c>
      <c r="Q17" s="1253">
        <v>10</v>
      </c>
      <c r="R17" s="1253">
        <v>10</v>
      </c>
      <c r="S17" s="1253"/>
      <c r="T17" s="464"/>
      <c r="U17" s="463"/>
      <c r="V17" s="463"/>
      <c r="W17" s="463"/>
      <c r="X17" s="463"/>
      <c r="Y17" s="463"/>
      <c r="Z17" s="463"/>
      <c r="AA17" s="463"/>
      <c r="AB17" s="463"/>
      <c r="AC17" s="463"/>
      <c r="AD17" s="463"/>
      <c r="AE17" s="463"/>
      <c r="AF17" s="463"/>
      <c r="AG17" s="463"/>
      <c r="AH17" s="463"/>
      <c r="AI17" s="463"/>
      <c r="AJ17" s="463"/>
      <c r="AK17" s="463"/>
      <c r="AL17" s="463"/>
      <c r="AM17" s="463"/>
      <c r="AN17" s="463"/>
      <c r="AO17" s="463"/>
    </row>
    <row r="18" spans="1:41" ht="19.95" customHeight="1" x14ac:dyDescent="0.2">
      <c r="A18" s="462"/>
      <c r="B18" s="1243">
        <v>1.7</v>
      </c>
      <c r="C18" s="1261" t="s">
        <v>1638</v>
      </c>
      <c r="D18" s="1255">
        <f>(D17/100)*D15</f>
        <v>0</v>
      </c>
      <c r="E18" s="1255">
        <f t="shared" ref="E18:R18" si="4">(E17/100)*E15</f>
        <v>0</v>
      </c>
      <c r="F18" s="1255">
        <f t="shared" si="4"/>
        <v>0</v>
      </c>
      <c r="G18" s="1255">
        <f t="shared" si="4"/>
        <v>0</v>
      </c>
      <c r="H18" s="1255">
        <f t="shared" si="4"/>
        <v>0</v>
      </c>
      <c r="I18" s="1255">
        <f t="shared" si="4"/>
        <v>0</v>
      </c>
      <c r="J18" s="1255">
        <f t="shared" si="4"/>
        <v>0</v>
      </c>
      <c r="K18" s="1255">
        <f t="shared" si="4"/>
        <v>0</v>
      </c>
      <c r="L18" s="1255">
        <f t="shared" si="4"/>
        <v>0</v>
      </c>
      <c r="M18" s="1255">
        <f t="shared" si="4"/>
        <v>0</v>
      </c>
      <c r="N18" s="1255">
        <f t="shared" si="4"/>
        <v>0</v>
      </c>
      <c r="O18" s="1255">
        <f t="shared" si="4"/>
        <v>0</v>
      </c>
      <c r="P18" s="1255">
        <f t="shared" si="4"/>
        <v>0</v>
      </c>
      <c r="Q18" s="1255">
        <f t="shared" si="4"/>
        <v>0</v>
      </c>
      <c r="R18" s="1255">
        <f t="shared" si="4"/>
        <v>0</v>
      </c>
      <c r="S18" s="1256">
        <f>SUM(D18:R18)</f>
        <v>0</v>
      </c>
      <c r="T18" s="464"/>
      <c r="U18" s="463"/>
      <c r="V18" s="463"/>
      <c r="W18" s="463"/>
      <c r="X18" s="463"/>
      <c r="Y18" s="463"/>
      <c r="Z18" s="463"/>
      <c r="AA18" s="463"/>
      <c r="AB18" s="463"/>
      <c r="AC18" s="463"/>
      <c r="AD18" s="463"/>
      <c r="AE18" s="463"/>
      <c r="AF18" s="463"/>
      <c r="AG18" s="463"/>
      <c r="AH18" s="463"/>
      <c r="AI18" s="463"/>
      <c r="AJ18" s="463"/>
      <c r="AK18" s="463"/>
      <c r="AL18" s="463"/>
      <c r="AM18" s="463"/>
      <c r="AN18" s="463"/>
      <c r="AO18" s="463"/>
    </row>
    <row r="19" spans="1:41" ht="19.95" customHeight="1" x14ac:dyDescent="0.2">
      <c r="A19" s="462"/>
      <c r="B19" s="1243">
        <v>2.1</v>
      </c>
      <c r="C19" s="1258" t="s">
        <v>2015</v>
      </c>
      <c r="D19" s="1253"/>
      <c r="E19" s="1253"/>
      <c r="F19" s="1253"/>
      <c r="G19" s="1253">
        <f>IF(ABS(SUMIF(D16:G16,"&gt;0"))&gt;ABS(SUMIF(D16:G16,"&lt;0")),ABS(SUMIF(D16:G16,"&lt;0")),ABS(SUMIF(D16:G16,"&gt;0")))</f>
        <v>0</v>
      </c>
      <c r="H19" s="1253"/>
      <c r="I19" s="1253"/>
      <c r="J19" s="1253">
        <f>IF(ABS(SUMIF(H16:J16,"&gt;0"))&gt;ABS(SUMIF(H16:J16,"&gt;0")),ABS(SUMIF(H16:J16,"&lt;0")),ABS(SUMIF(H16:J16,"&gt;0")))</f>
        <v>0</v>
      </c>
      <c r="K19" s="1253"/>
      <c r="L19" s="1253"/>
      <c r="M19" s="1253"/>
      <c r="N19" s="1253"/>
      <c r="O19" s="1253"/>
      <c r="P19" s="1253"/>
      <c r="Q19" s="1253"/>
      <c r="R19" s="1253">
        <f>IF(ABS(SUMIF(K16:R16,"&gt;0"))&lt;ABS(SUMIF(K16:R16,"&lt;0")),ABS(SUMIF(K16:R16,"&gt;0")),ABS(SUMIF(K16:R16,"&lt;0")))</f>
        <v>0</v>
      </c>
      <c r="S19" s="1253"/>
      <c r="T19" s="464"/>
      <c r="U19" s="463"/>
      <c r="V19" s="463"/>
      <c r="W19" s="463"/>
      <c r="X19" s="463"/>
      <c r="Y19" s="463"/>
      <c r="Z19" s="463"/>
      <c r="AA19" s="463"/>
      <c r="AB19" s="463"/>
      <c r="AC19" s="463"/>
      <c r="AD19" s="463"/>
      <c r="AE19" s="463"/>
      <c r="AF19" s="463"/>
      <c r="AG19" s="463"/>
      <c r="AH19" s="463"/>
      <c r="AI19" s="463"/>
      <c r="AJ19" s="463"/>
      <c r="AK19" s="463"/>
      <c r="AL19" s="463"/>
      <c r="AM19" s="463"/>
      <c r="AN19" s="463"/>
      <c r="AO19" s="463"/>
    </row>
    <row r="20" spans="1:41" ht="19.95" customHeight="1" x14ac:dyDescent="0.25">
      <c r="A20" s="462"/>
      <c r="B20" s="1243">
        <v>2.2000000000000002</v>
      </c>
      <c r="C20" s="1258" t="s">
        <v>2016</v>
      </c>
      <c r="D20" s="1253"/>
      <c r="E20" s="1253"/>
      <c r="F20" s="1253"/>
      <c r="G20" s="1253">
        <f>IF(ABS(SUMIF(D16:G16,"&gt;0"))&gt;ABS(SUMIF(D16:G16,"&lt;0")),ABS(SUMIF(D16:G16,"&gt;0"))+ABS(SUMIF(D16:G16,"&lt;0")),ABS(SUMIF(D16:G16,"&lt;0"))+ABS(SUMIF(D16:G16,"&gt;0")))</f>
        <v>0</v>
      </c>
      <c r="H20" s="1253"/>
      <c r="I20" s="1253"/>
      <c r="J20" s="1253">
        <f>IF(ABS(SUMIF(H16:J16,"&gt;0"))&gt;ABS(SUMIF(H16:J16,"&gt;0")),SUMIF(H16:J16,"&gt;0")+SUMIF(H16:J16,"&lt;0"),SUMIF(H16:J16,"&lt;0")+SUMIF(H16:J16,"&gt;0"))</f>
        <v>0</v>
      </c>
      <c r="K20" s="1253"/>
      <c r="L20" s="1253"/>
      <c r="M20" s="1253"/>
      <c r="N20" s="1253"/>
      <c r="O20" s="1253"/>
      <c r="P20" s="1253"/>
      <c r="Q20" s="1253"/>
      <c r="R20" s="1253">
        <f>IF(ABS(SUMIF(K16:R16,"&gt;0"))&lt;ABS(SUMIF(K16:R16,"&lt;0")),SUMIF(K16:R16,"&lt;0")+SUMIF(K16:R16,"&gt;0"),SUMIF(K16:R16,"&gt;0")+SUMIF(K16:R16,"&lt;0"))</f>
        <v>0</v>
      </c>
      <c r="S20" s="1253"/>
      <c r="T20" s="464"/>
      <c r="U20" s="463"/>
      <c r="V20" s="463"/>
      <c r="W20" s="463"/>
      <c r="X20" s="463"/>
      <c r="Y20" s="463"/>
      <c r="Z20" s="463"/>
      <c r="AA20" s="463"/>
      <c r="AB20" s="463"/>
      <c r="AC20" s="463"/>
      <c r="AD20" s="463"/>
      <c r="AE20" s="463"/>
      <c r="AF20" s="463"/>
      <c r="AG20" s="463"/>
      <c r="AH20" s="463"/>
      <c r="AI20" s="463"/>
      <c r="AJ20" s="463"/>
      <c r="AK20" s="463"/>
      <c r="AL20" s="463"/>
      <c r="AM20" s="463"/>
      <c r="AN20" s="463"/>
      <c r="AO20" s="463"/>
    </row>
    <row r="21" spans="1:41" ht="19.95" customHeight="1" x14ac:dyDescent="0.25">
      <c r="A21" s="462"/>
      <c r="B21" s="1243" t="s">
        <v>1639</v>
      </c>
      <c r="C21" s="1258" t="s">
        <v>1585</v>
      </c>
      <c r="D21" s="1253"/>
      <c r="E21" s="1253"/>
      <c r="F21" s="1253"/>
      <c r="G21" s="1257">
        <v>40</v>
      </c>
      <c r="H21" s="1253"/>
      <c r="I21" s="1253"/>
      <c r="J21" s="1253">
        <v>30</v>
      </c>
      <c r="K21" s="1253"/>
      <c r="L21" s="1253"/>
      <c r="M21" s="1253"/>
      <c r="N21" s="1253"/>
      <c r="O21" s="1253"/>
      <c r="P21" s="1253"/>
      <c r="Q21" s="1253"/>
      <c r="R21" s="1253">
        <v>30</v>
      </c>
      <c r="S21" s="1253"/>
      <c r="T21" s="464"/>
      <c r="U21" s="463"/>
      <c r="V21" s="463"/>
      <c r="W21" s="463"/>
      <c r="X21" s="463"/>
      <c r="Y21" s="463"/>
      <c r="Z21" s="463"/>
      <c r="AA21" s="463"/>
      <c r="AB21" s="463"/>
      <c r="AC21" s="463"/>
      <c r="AD21" s="463"/>
      <c r="AE21" s="463"/>
      <c r="AF21" s="463"/>
      <c r="AG21" s="463"/>
      <c r="AH21" s="463"/>
      <c r="AI21" s="463"/>
      <c r="AJ21" s="463"/>
      <c r="AK21" s="463"/>
      <c r="AL21" s="463"/>
      <c r="AM21" s="463"/>
      <c r="AN21" s="463"/>
      <c r="AO21" s="463"/>
    </row>
    <row r="22" spans="1:41" ht="19.95" customHeight="1" x14ac:dyDescent="0.25">
      <c r="A22" s="462"/>
      <c r="B22" s="1243">
        <v>2.2999999999999998</v>
      </c>
      <c r="C22" s="1261" t="s">
        <v>1640</v>
      </c>
      <c r="D22" s="1253"/>
      <c r="E22" s="1253"/>
      <c r="F22" s="1253"/>
      <c r="G22" s="1257">
        <f>(G21/100)*G19</f>
        <v>0</v>
      </c>
      <c r="H22" s="1253"/>
      <c r="I22" s="1253"/>
      <c r="J22" s="1253">
        <f>(J21/100)*J19</f>
        <v>0</v>
      </c>
      <c r="K22" s="1253"/>
      <c r="L22" s="1253"/>
      <c r="M22" s="1253"/>
      <c r="N22" s="1253"/>
      <c r="O22" s="1253"/>
      <c r="P22" s="1253"/>
      <c r="Q22" s="1253"/>
      <c r="R22" s="1253">
        <f>(R21/100)*R19</f>
        <v>0</v>
      </c>
      <c r="S22" s="1256">
        <f>SUM(D22:R22)</f>
        <v>0</v>
      </c>
      <c r="T22" s="464"/>
      <c r="U22" s="463"/>
      <c r="V22" s="463"/>
      <c r="W22" s="463"/>
      <c r="X22" s="463"/>
      <c r="Y22" s="463"/>
      <c r="Z22" s="463"/>
      <c r="AA22" s="463"/>
      <c r="AB22" s="463"/>
      <c r="AC22" s="463"/>
      <c r="AD22" s="463"/>
      <c r="AE22" s="463"/>
      <c r="AF22" s="463"/>
      <c r="AG22" s="463"/>
      <c r="AH22" s="463"/>
      <c r="AI22" s="463"/>
      <c r="AJ22" s="463"/>
      <c r="AK22" s="463"/>
      <c r="AL22" s="463"/>
      <c r="AM22" s="463"/>
      <c r="AN22" s="463"/>
      <c r="AO22" s="463"/>
    </row>
    <row r="23" spans="1:41" ht="19.95" customHeight="1" x14ac:dyDescent="0.25">
      <c r="A23" s="462"/>
      <c r="B23" s="1243">
        <v>3.1</v>
      </c>
      <c r="C23" s="1259" t="s">
        <v>2015</v>
      </c>
      <c r="D23" s="1253"/>
      <c r="E23" s="1253"/>
      <c r="F23" s="1253"/>
      <c r="G23" s="1253"/>
      <c r="H23" s="1253"/>
      <c r="I23" s="1253"/>
      <c r="J23" s="1253">
        <f>IF(ABS(G20)&lt;ABS(J20),ABS(G20),ABS(J20))</f>
        <v>0</v>
      </c>
      <c r="K23" s="1253"/>
      <c r="L23" s="1253"/>
      <c r="M23" s="1253"/>
      <c r="N23" s="1253"/>
      <c r="O23" s="1253"/>
      <c r="P23" s="1253"/>
      <c r="Q23" s="1253"/>
      <c r="R23" s="1253"/>
      <c r="S23" s="1253"/>
      <c r="T23" s="464"/>
      <c r="U23" s="463"/>
      <c r="V23" s="463"/>
      <c r="W23" s="463"/>
      <c r="X23" s="463"/>
      <c r="Y23" s="463"/>
      <c r="Z23" s="463"/>
      <c r="AA23" s="463"/>
      <c r="AB23" s="463"/>
      <c r="AC23" s="463"/>
      <c r="AD23" s="463"/>
      <c r="AE23" s="463"/>
      <c r="AF23" s="463"/>
      <c r="AG23" s="463"/>
      <c r="AH23" s="463"/>
      <c r="AI23" s="463"/>
      <c r="AJ23" s="463"/>
      <c r="AK23" s="463"/>
      <c r="AL23" s="463"/>
      <c r="AM23" s="463"/>
      <c r="AN23" s="463"/>
      <c r="AO23" s="463"/>
    </row>
    <row r="24" spans="1:41" ht="19.95" customHeight="1" x14ac:dyDescent="0.25">
      <c r="A24" s="462"/>
      <c r="B24" s="1243">
        <v>3.2</v>
      </c>
      <c r="C24" s="1260" t="s">
        <v>2017</v>
      </c>
      <c r="D24" s="1253"/>
      <c r="E24" s="1253"/>
      <c r="F24" s="1253"/>
      <c r="G24" s="1253"/>
      <c r="H24" s="1253"/>
      <c r="I24" s="1253"/>
      <c r="J24" s="1253">
        <f>IF(ABS(G20)&gt;ABS(J20),(G20)+(J20),(J20)+(G20))</f>
        <v>0</v>
      </c>
      <c r="K24" s="1253"/>
      <c r="L24" s="1253"/>
      <c r="M24" s="1253"/>
      <c r="N24" s="1253"/>
      <c r="O24" s="1253"/>
      <c r="P24" s="1253"/>
      <c r="Q24" s="1253"/>
      <c r="R24" s="1253"/>
      <c r="S24" s="1253"/>
      <c r="T24" s="464"/>
      <c r="U24" s="463"/>
      <c r="V24" s="463"/>
      <c r="W24" s="463"/>
      <c r="X24" s="463"/>
      <c r="Y24" s="463"/>
      <c r="Z24" s="463"/>
      <c r="AA24" s="463"/>
      <c r="AB24" s="463"/>
      <c r="AC24" s="463"/>
      <c r="AD24" s="463"/>
      <c r="AE24" s="463"/>
      <c r="AF24" s="463"/>
      <c r="AG24" s="463"/>
      <c r="AH24" s="463"/>
      <c r="AI24" s="463"/>
      <c r="AJ24" s="463"/>
      <c r="AK24" s="463"/>
      <c r="AL24" s="463"/>
      <c r="AM24" s="463"/>
      <c r="AN24" s="463"/>
      <c r="AO24" s="463"/>
    </row>
    <row r="25" spans="1:41" ht="19.95" customHeight="1" x14ac:dyDescent="0.25">
      <c r="A25" s="462"/>
      <c r="B25" s="1243" t="s">
        <v>395</v>
      </c>
      <c r="C25" s="1259" t="s">
        <v>1585</v>
      </c>
      <c r="D25" s="1253"/>
      <c r="E25" s="1253"/>
      <c r="F25" s="1253"/>
      <c r="G25" s="1253"/>
      <c r="H25" s="1253"/>
      <c r="I25" s="1253"/>
      <c r="J25" s="1253">
        <v>40</v>
      </c>
      <c r="K25" s="1253"/>
      <c r="L25" s="1253"/>
      <c r="M25" s="1253"/>
      <c r="N25" s="1253"/>
      <c r="O25" s="1253"/>
      <c r="P25" s="1253"/>
      <c r="Q25" s="1253"/>
      <c r="R25" s="1253"/>
      <c r="S25" s="1253"/>
      <c r="T25" s="464"/>
      <c r="U25" s="463"/>
      <c r="V25" s="463"/>
      <c r="W25" s="463"/>
      <c r="X25" s="463"/>
      <c r="Y25" s="463"/>
      <c r="Z25" s="463"/>
      <c r="AA25" s="463"/>
      <c r="AB25" s="463"/>
      <c r="AC25" s="463"/>
      <c r="AD25" s="463"/>
      <c r="AE25" s="463"/>
      <c r="AF25" s="463"/>
      <c r="AG25" s="463"/>
      <c r="AH25" s="463"/>
      <c r="AI25" s="463"/>
      <c r="AJ25" s="463"/>
      <c r="AK25" s="463"/>
      <c r="AL25" s="463"/>
      <c r="AM25" s="463"/>
      <c r="AN25" s="463"/>
      <c r="AO25" s="463"/>
    </row>
    <row r="26" spans="1:41" ht="19.95" customHeight="1" x14ac:dyDescent="0.25">
      <c r="A26" s="462"/>
      <c r="B26" s="1243">
        <v>3.3</v>
      </c>
      <c r="C26" s="1261" t="s">
        <v>1641</v>
      </c>
      <c r="D26" s="1253"/>
      <c r="E26" s="1253"/>
      <c r="F26" s="1253"/>
      <c r="G26" s="1253"/>
      <c r="H26" s="1253"/>
      <c r="I26" s="1253"/>
      <c r="J26" s="1253">
        <f>(J25/100)*J23</f>
        <v>0</v>
      </c>
      <c r="K26" s="1253"/>
      <c r="L26" s="1253"/>
      <c r="M26" s="1253"/>
      <c r="N26" s="1253"/>
      <c r="O26" s="1253"/>
      <c r="P26" s="1253"/>
      <c r="Q26" s="1253"/>
      <c r="R26" s="1253"/>
      <c r="S26" s="1256">
        <f>SUM(D26:R26)</f>
        <v>0</v>
      </c>
      <c r="T26" s="464"/>
      <c r="U26" s="463"/>
      <c r="V26" s="463"/>
      <c r="W26" s="463"/>
      <c r="X26" s="463"/>
      <c r="Y26" s="463"/>
      <c r="Z26" s="463"/>
      <c r="AA26" s="463"/>
      <c r="AB26" s="463"/>
      <c r="AC26" s="463"/>
      <c r="AD26" s="463"/>
      <c r="AE26" s="463"/>
      <c r="AF26" s="463"/>
      <c r="AG26" s="463"/>
      <c r="AH26" s="463"/>
      <c r="AI26" s="463"/>
      <c r="AJ26" s="463"/>
      <c r="AK26" s="463"/>
      <c r="AL26" s="463"/>
      <c r="AM26" s="463"/>
      <c r="AN26" s="463"/>
      <c r="AO26" s="463"/>
    </row>
    <row r="27" spans="1:41" ht="19.95" customHeight="1" x14ac:dyDescent="0.25">
      <c r="A27" s="462"/>
      <c r="B27" s="1243">
        <v>4.0999999999999996</v>
      </c>
      <c r="C27" s="1259" t="s">
        <v>2015</v>
      </c>
      <c r="D27" s="1253"/>
      <c r="E27" s="1253"/>
      <c r="F27" s="1253"/>
      <c r="G27" s="1253"/>
      <c r="H27" s="1253"/>
      <c r="I27" s="1253"/>
      <c r="J27" s="1253"/>
      <c r="K27" s="1253"/>
      <c r="L27" s="1253"/>
      <c r="M27" s="1253"/>
      <c r="N27" s="1253"/>
      <c r="O27" s="1253"/>
      <c r="P27" s="1253"/>
      <c r="Q27" s="1253"/>
      <c r="R27" s="1253">
        <f>IF(ABS(R20)&lt;ABS(J24),ABS(R20),ABS(J24))</f>
        <v>0</v>
      </c>
      <c r="S27" s="1253"/>
      <c r="T27" s="464"/>
      <c r="U27" s="463"/>
      <c r="V27" s="463"/>
      <c r="W27" s="463"/>
      <c r="X27" s="463"/>
      <c r="Y27" s="463"/>
      <c r="Z27" s="463"/>
      <c r="AA27" s="463"/>
      <c r="AB27" s="463"/>
      <c r="AC27" s="463"/>
      <c r="AD27" s="463"/>
      <c r="AE27" s="463"/>
      <c r="AF27" s="463"/>
      <c r="AG27" s="463"/>
      <c r="AH27" s="463"/>
      <c r="AI27" s="463"/>
      <c r="AJ27" s="463"/>
      <c r="AK27" s="463"/>
      <c r="AL27" s="463"/>
      <c r="AM27" s="463"/>
      <c r="AN27" s="463"/>
      <c r="AO27" s="463"/>
    </row>
    <row r="28" spans="1:41" ht="19.95" customHeight="1" x14ac:dyDescent="0.25">
      <c r="A28" s="462"/>
      <c r="B28" s="1243">
        <v>4.2</v>
      </c>
      <c r="C28" s="1260" t="s">
        <v>2017</v>
      </c>
      <c r="D28" s="1253"/>
      <c r="E28" s="1253"/>
      <c r="F28" s="1253"/>
      <c r="G28" s="1253"/>
      <c r="H28" s="1253"/>
      <c r="I28" s="1253"/>
      <c r="J28" s="1253"/>
      <c r="K28" s="1253"/>
      <c r="L28" s="1253"/>
      <c r="M28" s="1253"/>
      <c r="N28" s="1253"/>
      <c r="O28" s="1253"/>
      <c r="P28" s="1253"/>
      <c r="Q28" s="1253"/>
      <c r="R28" s="1253">
        <f>IF(ABS(R20)&gt;ABS(J24),(R20)+(J24),(J24)+(R20))</f>
        <v>0</v>
      </c>
      <c r="S28" s="1253"/>
      <c r="T28" s="464"/>
      <c r="U28" s="463"/>
      <c r="V28" s="463"/>
      <c r="W28" s="463"/>
      <c r="X28" s="463"/>
      <c r="Y28" s="463"/>
      <c r="Z28" s="463"/>
      <c r="AA28" s="463"/>
      <c r="AB28" s="463"/>
      <c r="AC28" s="463"/>
      <c r="AD28" s="463"/>
      <c r="AE28" s="463"/>
      <c r="AF28" s="463"/>
      <c r="AG28" s="463"/>
      <c r="AH28" s="463"/>
      <c r="AI28" s="463"/>
      <c r="AJ28" s="463"/>
      <c r="AK28" s="463"/>
      <c r="AL28" s="463"/>
      <c r="AM28" s="463"/>
      <c r="AN28" s="463"/>
      <c r="AO28" s="463"/>
    </row>
    <row r="29" spans="1:41" ht="19.95" customHeight="1" x14ac:dyDescent="0.25">
      <c r="A29" s="462"/>
      <c r="B29" s="1243" t="s">
        <v>1642</v>
      </c>
      <c r="C29" s="1259" t="s">
        <v>1585</v>
      </c>
      <c r="D29" s="1253"/>
      <c r="E29" s="1253"/>
      <c r="F29" s="1253"/>
      <c r="G29" s="1253"/>
      <c r="H29" s="1253"/>
      <c r="I29" s="1253"/>
      <c r="J29" s="1253"/>
      <c r="K29" s="1253"/>
      <c r="L29" s="1253"/>
      <c r="M29" s="1253"/>
      <c r="N29" s="1253"/>
      <c r="O29" s="1253"/>
      <c r="P29" s="1253"/>
      <c r="Q29" s="1253"/>
      <c r="R29" s="1253">
        <v>40</v>
      </c>
      <c r="S29" s="1253"/>
      <c r="T29" s="464"/>
      <c r="U29" s="463"/>
      <c r="V29" s="463"/>
      <c r="W29" s="463"/>
      <c r="X29" s="463"/>
      <c r="Y29" s="463"/>
      <c r="Z29" s="463"/>
      <c r="AA29" s="463"/>
      <c r="AB29" s="463"/>
      <c r="AC29" s="463"/>
      <c r="AD29" s="463"/>
      <c r="AE29" s="463"/>
      <c r="AF29" s="463"/>
      <c r="AG29" s="463"/>
      <c r="AH29" s="463"/>
      <c r="AI29" s="463"/>
      <c r="AJ29" s="463"/>
      <c r="AK29" s="463"/>
      <c r="AL29" s="463"/>
      <c r="AM29" s="463"/>
      <c r="AN29" s="463"/>
      <c r="AO29" s="463"/>
    </row>
    <row r="30" spans="1:41" ht="19.95" customHeight="1" x14ac:dyDescent="0.25">
      <c r="A30" s="462"/>
      <c r="B30" s="1243">
        <v>4.3</v>
      </c>
      <c r="C30" s="1262" t="s">
        <v>1643</v>
      </c>
      <c r="D30" s="1253"/>
      <c r="E30" s="1253"/>
      <c r="F30" s="1253"/>
      <c r="G30" s="1253"/>
      <c r="H30" s="1253"/>
      <c r="I30" s="1253"/>
      <c r="J30" s="1253"/>
      <c r="K30" s="1253"/>
      <c r="L30" s="1253"/>
      <c r="M30" s="1253"/>
      <c r="N30" s="1253"/>
      <c r="O30" s="1253"/>
      <c r="P30" s="1253"/>
      <c r="Q30" s="1253"/>
      <c r="R30" s="1253">
        <f>(R29/100)*R27</f>
        <v>0</v>
      </c>
      <c r="S30" s="1256">
        <f>R30</f>
        <v>0</v>
      </c>
      <c r="T30" s="464"/>
      <c r="U30" s="463"/>
      <c r="V30" s="463"/>
      <c r="W30" s="463"/>
      <c r="X30" s="463"/>
      <c r="Y30" s="463"/>
      <c r="Z30" s="463"/>
      <c r="AA30" s="463"/>
      <c r="AB30" s="463"/>
      <c r="AC30" s="463"/>
      <c r="AD30" s="463"/>
      <c r="AE30" s="463"/>
      <c r="AF30" s="463"/>
      <c r="AG30" s="463"/>
      <c r="AH30" s="463"/>
      <c r="AI30" s="463"/>
      <c r="AJ30" s="463"/>
      <c r="AK30" s="463"/>
      <c r="AL30" s="463"/>
      <c r="AM30" s="463"/>
      <c r="AN30" s="463"/>
      <c r="AO30" s="463"/>
    </row>
    <row r="31" spans="1:41" ht="19.95" customHeight="1" x14ac:dyDescent="0.25">
      <c r="A31" s="462"/>
      <c r="B31" s="1243">
        <v>5.0999999999999996</v>
      </c>
      <c r="C31" s="1263" t="s">
        <v>1644</v>
      </c>
      <c r="D31" s="1253"/>
      <c r="E31" s="1253"/>
      <c r="F31" s="1253"/>
      <c r="G31" s="1253"/>
      <c r="H31" s="1253"/>
      <c r="I31" s="1253"/>
      <c r="J31" s="1253"/>
      <c r="K31" s="1253"/>
      <c r="L31" s="1253"/>
      <c r="M31" s="1253"/>
      <c r="N31" s="1253"/>
      <c r="O31" s="1253"/>
      <c r="P31" s="1253"/>
      <c r="Q31" s="1253"/>
      <c r="R31" s="1253"/>
      <c r="S31" s="1256">
        <f>R28</f>
        <v>0</v>
      </c>
      <c r="T31" s="464"/>
      <c r="U31" s="463"/>
      <c r="V31" s="463"/>
      <c r="W31" s="463"/>
      <c r="X31" s="463"/>
      <c r="Y31" s="463"/>
      <c r="Z31" s="463"/>
      <c r="AA31" s="463"/>
      <c r="AB31" s="463"/>
      <c r="AC31" s="463"/>
      <c r="AD31" s="463"/>
      <c r="AE31" s="463"/>
      <c r="AF31" s="463"/>
      <c r="AG31" s="463"/>
      <c r="AH31" s="463"/>
      <c r="AI31" s="463"/>
      <c r="AJ31" s="463"/>
      <c r="AK31" s="463"/>
      <c r="AL31" s="463"/>
      <c r="AM31" s="463"/>
      <c r="AN31" s="463"/>
      <c r="AO31" s="463"/>
    </row>
    <row r="32" spans="1:41" ht="19.95" customHeight="1" x14ac:dyDescent="0.25">
      <c r="A32" s="462"/>
      <c r="B32" s="1243">
        <v>6</v>
      </c>
      <c r="C32" s="1262" t="s">
        <v>1645</v>
      </c>
      <c r="D32" s="1253"/>
      <c r="E32" s="1253"/>
      <c r="F32" s="1253"/>
      <c r="G32" s="1253"/>
      <c r="H32" s="1253"/>
      <c r="I32" s="1253"/>
      <c r="J32" s="1253"/>
      <c r="K32" s="1253"/>
      <c r="L32" s="1253"/>
      <c r="M32" s="1253"/>
      <c r="N32" s="1253"/>
      <c r="O32" s="1253"/>
      <c r="P32" s="1253"/>
      <c r="Q32" s="1253"/>
      <c r="R32" s="1253"/>
      <c r="S32" s="1256">
        <f>SUM(S18 + S22 + S26+S30 + S31)</f>
        <v>0</v>
      </c>
      <c r="T32" s="464"/>
      <c r="U32" s="463"/>
      <c r="V32" s="463"/>
      <c r="W32" s="463"/>
      <c r="X32" s="463"/>
      <c r="Y32" s="463"/>
      <c r="Z32" s="463"/>
      <c r="AA32" s="463"/>
      <c r="AB32" s="463"/>
      <c r="AC32" s="463"/>
      <c r="AD32" s="463"/>
      <c r="AE32" s="463"/>
      <c r="AF32" s="463"/>
      <c r="AG32" s="463"/>
      <c r="AH32" s="463"/>
      <c r="AI32" s="463"/>
      <c r="AJ32" s="463"/>
      <c r="AK32" s="463"/>
      <c r="AL32" s="463"/>
      <c r="AM32" s="463"/>
      <c r="AN32" s="463"/>
      <c r="AO32" s="463"/>
    </row>
    <row r="33" spans="1:41" ht="19.95" customHeight="1" x14ac:dyDescent="0.25">
      <c r="A33" s="462"/>
      <c r="B33" s="1244">
        <v>7</v>
      </c>
      <c r="C33" s="1262" t="s">
        <v>2009</v>
      </c>
      <c r="D33" s="1253"/>
      <c r="E33" s="1253"/>
      <c r="F33" s="1253"/>
      <c r="G33" s="1253"/>
      <c r="H33" s="1253"/>
      <c r="I33" s="1253"/>
      <c r="J33" s="1253"/>
      <c r="K33" s="1253"/>
      <c r="L33" s="1253"/>
      <c r="M33" s="1253"/>
      <c r="N33" s="1253"/>
      <c r="O33" s="1253"/>
      <c r="P33" s="1253"/>
      <c r="Q33" s="1253"/>
      <c r="R33" s="1253"/>
      <c r="S33" s="1256">
        <f>S32*12.5</f>
        <v>0</v>
      </c>
      <c r="T33" s="464"/>
      <c r="U33" s="463"/>
      <c r="V33" s="463"/>
      <c r="W33" s="463"/>
      <c r="X33" s="463"/>
      <c r="Y33" s="463"/>
      <c r="Z33" s="463"/>
      <c r="AA33" s="463"/>
      <c r="AB33" s="463"/>
      <c r="AC33" s="463"/>
      <c r="AD33" s="463"/>
      <c r="AE33" s="463"/>
      <c r="AF33" s="463"/>
      <c r="AG33" s="463"/>
      <c r="AH33" s="463"/>
      <c r="AI33" s="463"/>
      <c r="AJ33" s="463"/>
      <c r="AK33" s="463"/>
      <c r="AL33" s="463"/>
      <c r="AM33" s="463"/>
      <c r="AN33" s="463"/>
      <c r="AO33" s="463"/>
    </row>
    <row r="34" spans="1:41" ht="15" customHeight="1" x14ac:dyDescent="0.25">
      <c r="A34" s="462"/>
      <c r="D34" s="463"/>
      <c r="E34" s="463"/>
      <c r="F34" s="463"/>
      <c r="G34" s="463"/>
      <c r="H34" s="463"/>
      <c r="I34" s="463"/>
      <c r="J34" s="463"/>
      <c r="K34" s="463"/>
      <c r="L34" s="463"/>
      <c r="M34" s="463"/>
      <c r="N34" s="463"/>
      <c r="O34" s="463"/>
      <c r="P34" s="463"/>
      <c r="Q34" s="463"/>
      <c r="R34" s="463"/>
      <c r="S34" s="463"/>
      <c r="T34" s="464"/>
      <c r="U34" s="463"/>
      <c r="V34" s="463"/>
      <c r="W34" s="463"/>
      <c r="X34" s="463"/>
      <c r="Y34" s="463"/>
      <c r="Z34" s="463"/>
      <c r="AA34" s="463"/>
      <c r="AB34" s="463"/>
      <c r="AC34" s="463"/>
      <c r="AD34" s="463"/>
      <c r="AE34" s="463"/>
      <c r="AF34" s="463"/>
      <c r="AG34" s="463"/>
      <c r="AH34" s="463"/>
      <c r="AI34" s="463"/>
      <c r="AJ34" s="463"/>
      <c r="AK34" s="463"/>
      <c r="AL34" s="463"/>
      <c r="AM34" s="463"/>
      <c r="AN34" s="463"/>
      <c r="AO34" s="463"/>
    </row>
    <row r="35" spans="1:41" ht="15" customHeight="1" x14ac:dyDescent="0.25">
      <c r="A35" s="462"/>
      <c r="B35" s="1252" t="s">
        <v>2013</v>
      </c>
      <c r="C35" s="2887" t="s">
        <v>2014</v>
      </c>
      <c r="D35" s="2887"/>
      <c r="E35" s="2887"/>
      <c r="F35" s="2887"/>
      <c r="G35" s="2887"/>
      <c r="H35" s="2887"/>
      <c r="I35" s="2887"/>
      <c r="J35" s="2887"/>
      <c r="K35" s="463"/>
      <c r="L35" s="463"/>
      <c r="M35" s="463"/>
      <c r="N35" s="463"/>
      <c r="O35" s="463"/>
      <c r="P35" s="463"/>
      <c r="Q35" s="463"/>
      <c r="R35" s="463"/>
      <c r="S35" s="463"/>
      <c r="T35" s="464"/>
      <c r="U35" s="463"/>
      <c r="V35" s="463"/>
      <c r="W35" s="463"/>
      <c r="X35" s="463"/>
      <c r="Y35" s="463"/>
      <c r="Z35" s="463"/>
      <c r="AA35" s="463"/>
      <c r="AB35" s="463"/>
      <c r="AC35" s="463"/>
      <c r="AD35" s="463"/>
      <c r="AE35" s="463"/>
      <c r="AF35" s="463"/>
      <c r="AG35" s="463"/>
      <c r="AH35" s="463"/>
      <c r="AI35" s="463"/>
      <c r="AJ35" s="463"/>
      <c r="AK35" s="463"/>
      <c r="AL35" s="463"/>
      <c r="AM35" s="463"/>
      <c r="AN35" s="463"/>
      <c r="AO35" s="463"/>
    </row>
    <row r="36" spans="1:41" ht="15" customHeight="1" x14ac:dyDescent="0.25">
      <c r="A36" s="462"/>
      <c r="B36" s="463"/>
      <c r="C36" s="2887" t="s">
        <v>1646</v>
      </c>
      <c r="D36" s="2887"/>
      <c r="E36" s="2887"/>
      <c r="F36" s="2887"/>
      <c r="G36" s="2887"/>
      <c r="H36" s="2887"/>
      <c r="I36" s="2887"/>
      <c r="J36" s="2887"/>
      <c r="K36" s="463"/>
      <c r="L36" s="463"/>
      <c r="M36" s="463"/>
      <c r="N36" s="463"/>
      <c r="O36" s="463"/>
      <c r="P36" s="463"/>
      <c r="Q36" s="463"/>
      <c r="R36" s="463"/>
      <c r="S36" s="463"/>
      <c r="T36" s="464"/>
      <c r="U36" s="463"/>
      <c r="V36" s="463"/>
      <c r="W36" s="463"/>
      <c r="X36" s="463"/>
      <c r="Y36" s="463"/>
      <c r="Z36" s="463"/>
      <c r="AA36" s="463"/>
      <c r="AB36" s="463"/>
      <c r="AC36" s="463"/>
      <c r="AD36" s="463"/>
      <c r="AE36" s="463"/>
      <c r="AF36" s="463"/>
      <c r="AG36" s="463"/>
      <c r="AH36" s="463"/>
      <c r="AI36" s="463"/>
      <c r="AJ36" s="463"/>
      <c r="AK36" s="463"/>
      <c r="AL36" s="463"/>
      <c r="AM36" s="463"/>
      <c r="AN36" s="463"/>
      <c r="AO36" s="463"/>
    </row>
    <row r="37" spans="1:41" ht="15" customHeight="1" x14ac:dyDescent="0.25">
      <c r="A37" s="462"/>
      <c r="B37" s="463"/>
      <c r="C37" s="2887" t="s">
        <v>1647</v>
      </c>
      <c r="D37" s="2887"/>
      <c r="E37" s="2887"/>
      <c r="F37" s="2887"/>
      <c r="G37" s="2887"/>
      <c r="H37" s="2887"/>
      <c r="I37" s="2887"/>
      <c r="J37" s="2887"/>
      <c r="K37" s="463"/>
      <c r="L37" s="463"/>
      <c r="M37" s="463"/>
      <c r="N37" s="463"/>
      <c r="O37" s="463"/>
      <c r="P37" s="463"/>
      <c r="Q37" s="463"/>
      <c r="R37" s="463"/>
      <c r="S37" s="463"/>
      <c r="T37" s="464"/>
      <c r="U37" s="463"/>
      <c r="V37" s="463"/>
      <c r="W37" s="463"/>
      <c r="X37" s="463"/>
      <c r="Y37" s="463"/>
      <c r="Z37" s="463"/>
      <c r="AA37" s="463"/>
      <c r="AB37" s="463"/>
      <c r="AC37" s="463"/>
      <c r="AD37" s="463"/>
      <c r="AE37" s="463"/>
      <c r="AF37" s="463"/>
      <c r="AG37" s="463"/>
      <c r="AH37" s="463"/>
      <c r="AI37" s="463"/>
      <c r="AJ37" s="463"/>
      <c r="AK37" s="463"/>
      <c r="AL37" s="463"/>
      <c r="AM37" s="463"/>
      <c r="AN37" s="463"/>
      <c r="AO37" s="463"/>
    </row>
    <row r="38" spans="1:41" ht="15" customHeight="1" x14ac:dyDescent="0.25">
      <c r="A38" s="462"/>
      <c r="B38" s="463"/>
      <c r="C38" s="2887" t="s">
        <v>1648</v>
      </c>
      <c r="D38" s="2887"/>
      <c r="E38" s="2887"/>
      <c r="F38" s="2887"/>
      <c r="G38" s="2887"/>
      <c r="H38" s="2887"/>
      <c r="I38" s="2887"/>
      <c r="J38" s="2887"/>
      <c r="K38" s="463"/>
      <c r="L38" s="463"/>
      <c r="M38" s="463"/>
      <c r="N38" s="463"/>
      <c r="O38" s="463"/>
      <c r="P38" s="463"/>
      <c r="Q38" s="463"/>
      <c r="R38" s="463"/>
      <c r="S38" s="463"/>
      <c r="T38" s="464"/>
      <c r="U38" s="463"/>
      <c r="V38" s="463"/>
      <c r="W38" s="463"/>
      <c r="X38" s="463"/>
      <c r="Y38" s="463"/>
      <c r="Z38" s="463"/>
      <c r="AA38" s="463"/>
      <c r="AB38" s="463"/>
      <c r="AC38" s="463"/>
      <c r="AD38" s="463"/>
      <c r="AE38" s="463"/>
      <c r="AF38" s="463"/>
      <c r="AG38" s="463"/>
      <c r="AH38" s="463"/>
      <c r="AI38" s="463"/>
      <c r="AJ38" s="463"/>
      <c r="AK38" s="463"/>
      <c r="AL38" s="463"/>
      <c r="AM38" s="463"/>
      <c r="AN38" s="463"/>
      <c r="AO38" s="463"/>
    </row>
    <row r="39" spans="1:41" ht="15" customHeight="1" x14ac:dyDescent="0.25">
      <c r="A39" s="462"/>
      <c r="B39" s="463"/>
      <c r="C39" s="2885" t="s">
        <v>1649</v>
      </c>
      <c r="D39" s="2885"/>
      <c r="E39" s="2885"/>
      <c r="F39" s="2885"/>
      <c r="G39" s="2885"/>
      <c r="H39" s="2885"/>
      <c r="I39" s="2885"/>
      <c r="J39" s="2885"/>
      <c r="K39" s="463"/>
      <c r="L39" s="463"/>
      <c r="M39" s="463"/>
      <c r="N39" s="463"/>
      <c r="O39" s="463"/>
      <c r="P39" s="463"/>
      <c r="Q39" s="463"/>
      <c r="R39" s="463"/>
      <c r="S39" s="463"/>
      <c r="T39" s="464"/>
      <c r="U39" s="463"/>
      <c r="V39" s="463"/>
      <c r="W39" s="463"/>
      <c r="X39" s="463"/>
      <c r="Y39" s="463"/>
      <c r="Z39" s="463"/>
      <c r="AA39" s="463"/>
      <c r="AB39" s="463"/>
      <c r="AC39" s="463"/>
      <c r="AD39" s="463"/>
      <c r="AE39" s="463"/>
      <c r="AF39" s="463"/>
      <c r="AG39" s="463"/>
      <c r="AH39" s="463"/>
      <c r="AI39" s="463"/>
      <c r="AJ39" s="463"/>
      <c r="AK39" s="463"/>
      <c r="AL39" s="463"/>
      <c r="AM39" s="463"/>
      <c r="AN39" s="463"/>
      <c r="AO39" s="463"/>
    </row>
    <row r="40" spans="1:41" ht="15" customHeight="1" x14ac:dyDescent="0.25">
      <c r="A40" s="462"/>
      <c r="B40" s="463"/>
      <c r="C40" s="2885" t="s">
        <v>1650</v>
      </c>
      <c r="D40" s="2885"/>
      <c r="E40" s="2885"/>
      <c r="F40" s="2885"/>
      <c r="G40" s="2885"/>
      <c r="H40" s="2885"/>
      <c r="I40" s="2885"/>
      <c r="J40" s="2885"/>
      <c r="K40" s="463"/>
      <c r="L40" s="463"/>
      <c r="M40" s="463"/>
      <c r="N40" s="463"/>
      <c r="O40" s="463"/>
      <c r="P40" s="463"/>
      <c r="Q40" s="463"/>
      <c r="R40" s="463"/>
      <c r="S40" s="463"/>
      <c r="T40" s="464"/>
      <c r="U40" s="463"/>
      <c r="V40" s="463"/>
      <c r="W40" s="463"/>
      <c r="X40" s="463"/>
      <c r="Y40" s="463"/>
      <c r="Z40" s="463"/>
      <c r="AA40" s="463"/>
      <c r="AB40" s="463"/>
      <c r="AC40" s="463"/>
      <c r="AD40" s="463"/>
      <c r="AE40" s="463"/>
      <c r="AF40" s="463"/>
      <c r="AG40" s="463"/>
      <c r="AH40" s="463"/>
      <c r="AI40" s="463"/>
      <c r="AJ40" s="463"/>
      <c r="AK40" s="463"/>
      <c r="AL40" s="463"/>
      <c r="AM40" s="463"/>
      <c r="AN40" s="463"/>
      <c r="AO40" s="463"/>
    </row>
    <row r="41" spans="1:41" ht="15" customHeight="1" x14ac:dyDescent="0.25">
      <c r="A41" s="462"/>
      <c r="B41" s="463"/>
      <c r="C41" s="2885" t="s">
        <v>2019</v>
      </c>
      <c r="D41" s="2885"/>
      <c r="E41" s="2885"/>
      <c r="F41" s="2885"/>
      <c r="G41" s="2885"/>
      <c r="H41" s="2885"/>
      <c r="I41" s="2885"/>
      <c r="J41" s="2885"/>
      <c r="K41" s="463"/>
      <c r="L41" s="463"/>
      <c r="M41" s="463"/>
      <c r="N41" s="463"/>
      <c r="O41" s="463"/>
      <c r="P41" s="463"/>
      <c r="Q41" s="463"/>
      <c r="R41" s="463"/>
      <c r="S41" s="463"/>
      <c r="T41" s="464"/>
      <c r="U41" s="463"/>
      <c r="V41" s="463"/>
      <c r="W41" s="463"/>
      <c r="X41" s="463"/>
      <c r="Y41" s="463"/>
      <c r="Z41" s="463"/>
      <c r="AA41" s="463"/>
      <c r="AB41" s="463"/>
      <c r="AC41" s="463"/>
      <c r="AD41" s="463"/>
      <c r="AE41" s="463"/>
      <c r="AF41" s="463"/>
      <c r="AG41" s="463"/>
      <c r="AH41" s="463"/>
      <c r="AI41" s="463"/>
      <c r="AJ41" s="463"/>
      <c r="AK41" s="463"/>
      <c r="AL41" s="463"/>
      <c r="AM41" s="463"/>
      <c r="AN41" s="463"/>
      <c r="AO41" s="463"/>
    </row>
    <row r="42" spans="1:41" ht="15" customHeight="1" x14ac:dyDescent="0.25">
      <c r="A42" s="462"/>
      <c r="B42" s="463"/>
      <c r="C42" s="2885" t="s">
        <v>1651</v>
      </c>
      <c r="D42" s="2885"/>
      <c r="E42" s="2885"/>
      <c r="F42" s="2885"/>
      <c r="G42" s="2885"/>
      <c r="H42" s="2885"/>
      <c r="I42" s="2885"/>
      <c r="J42" s="2885"/>
      <c r="K42" s="463"/>
      <c r="L42" s="463"/>
      <c r="M42" s="463"/>
      <c r="N42" s="463"/>
      <c r="O42" s="463"/>
      <c r="P42" s="463"/>
      <c r="Q42" s="463"/>
      <c r="R42" s="463"/>
      <c r="S42" s="463"/>
      <c r="T42" s="464"/>
      <c r="U42" s="463"/>
      <c r="V42" s="463"/>
      <c r="W42" s="463"/>
      <c r="X42" s="463"/>
      <c r="Y42" s="463"/>
      <c r="Z42" s="463"/>
      <c r="AA42" s="463"/>
      <c r="AB42" s="463"/>
      <c r="AC42" s="463"/>
      <c r="AD42" s="463"/>
      <c r="AE42" s="463"/>
      <c r="AF42" s="463"/>
      <c r="AG42" s="463"/>
      <c r="AH42" s="463"/>
      <c r="AI42" s="463"/>
      <c r="AJ42" s="463"/>
      <c r="AK42" s="463"/>
      <c r="AL42" s="463"/>
      <c r="AM42" s="463"/>
      <c r="AN42" s="463"/>
      <c r="AO42" s="463"/>
    </row>
    <row r="43" spans="1:41" ht="15" customHeight="1" x14ac:dyDescent="0.25">
      <c r="A43" s="462"/>
      <c r="B43" s="463"/>
      <c r="C43" s="2885" t="s">
        <v>1652</v>
      </c>
      <c r="D43" s="2885"/>
      <c r="E43" s="2885"/>
      <c r="F43" s="2885"/>
      <c r="G43" s="2885"/>
      <c r="H43" s="2885"/>
      <c r="I43" s="2885"/>
      <c r="J43" s="2885"/>
      <c r="K43" s="463"/>
      <c r="L43" s="463"/>
      <c r="M43" s="463"/>
      <c r="N43" s="463"/>
      <c r="O43" s="463"/>
      <c r="P43" s="463"/>
      <c r="Q43" s="463"/>
      <c r="R43" s="463"/>
      <c r="S43" s="463"/>
      <c r="T43" s="464"/>
      <c r="U43" s="463"/>
      <c r="V43" s="463"/>
      <c r="W43" s="463"/>
      <c r="X43" s="463"/>
      <c r="Y43" s="463"/>
      <c r="Z43" s="463"/>
      <c r="AA43" s="463"/>
      <c r="AB43" s="463"/>
      <c r="AC43" s="463"/>
      <c r="AD43" s="463"/>
      <c r="AE43" s="463"/>
      <c r="AF43" s="463"/>
      <c r="AG43" s="463"/>
      <c r="AH43" s="463"/>
      <c r="AI43" s="463"/>
      <c r="AJ43" s="463"/>
      <c r="AK43" s="463"/>
      <c r="AL43" s="463"/>
      <c r="AM43" s="463"/>
      <c r="AN43" s="463"/>
      <c r="AO43" s="463"/>
    </row>
    <row r="44" spans="1:41" ht="15" customHeight="1" x14ac:dyDescent="0.25">
      <c r="A44" s="462"/>
      <c r="B44" s="463"/>
      <c r="C44" s="2885" t="s">
        <v>2020</v>
      </c>
      <c r="D44" s="2885"/>
      <c r="E44" s="2885"/>
      <c r="F44" s="2885"/>
      <c r="G44" s="2885"/>
      <c r="H44" s="2885"/>
      <c r="I44" s="2885"/>
      <c r="J44" s="2885"/>
      <c r="K44" s="463"/>
      <c r="L44" s="463"/>
      <c r="M44" s="463"/>
      <c r="N44" s="463"/>
      <c r="O44" s="463"/>
      <c r="P44" s="463"/>
      <c r="Q44" s="463"/>
      <c r="R44" s="463"/>
      <c r="S44" s="463"/>
      <c r="T44" s="464"/>
      <c r="U44" s="463"/>
      <c r="V44" s="463"/>
      <c r="W44" s="463"/>
      <c r="X44" s="463"/>
      <c r="Y44" s="463"/>
      <c r="Z44" s="463"/>
      <c r="AA44" s="463"/>
      <c r="AB44" s="463"/>
      <c r="AC44" s="463"/>
      <c r="AD44" s="463"/>
      <c r="AE44" s="463"/>
      <c r="AF44" s="463"/>
      <c r="AG44" s="463"/>
      <c r="AH44" s="463"/>
      <c r="AI44" s="463"/>
      <c r="AJ44" s="463"/>
      <c r="AK44" s="463"/>
      <c r="AL44" s="463"/>
      <c r="AM44" s="463"/>
      <c r="AN44" s="463"/>
      <c r="AO44" s="463"/>
    </row>
    <row r="45" spans="1:41" ht="15" customHeight="1" thickBot="1" x14ac:dyDescent="0.3">
      <c r="A45" s="467"/>
      <c r="B45" s="468"/>
      <c r="C45" s="468"/>
      <c r="D45" s="468"/>
      <c r="E45" s="468"/>
      <c r="F45" s="468"/>
      <c r="G45" s="468"/>
      <c r="H45" s="468"/>
      <c r="I45" s="468"/>
      <c r="J45" s="468"/>
      <c r="K45" s="468"/>
      <c r="L45" s="468"/>
      <c r="M45" s="468"/>
      <c r="N45" s="468"/>
      <c r="O45" s="468"/>
      <c r="P45" s="468"/>
      <c r="Q45" s="468"/>
      <c r="R45" s="468"/>
      <c r="S45" s="468"/>
      <c r="T45" s="469"/>
      <c r="U45" s="463"/>
      <c r="V45" s="463"/>
      <c r="W45" s="463"/>
      <c r="X45" s="463"/>
      <c r="Y45" s="463"/>
      <c r="Z45" s="463"/>
      <c r="AA45" s="463"/>
      <c r="AB45" s="463"/>
      <c r="AC45" s="463"/>
      <c r="AD45" s="463"/>
      <c r="AE45" s="463"/>
      <c r="AF45" s="463"/>
      <c r="AG45" s="463"/>
      <c r="AH45" s="463"/>
      <c r="AI45" s="463"/>
      <c r="AJ45" s="463"/>
      <c r="AK45" s="463"/>
      <c r="AL45" s="463"/>
      <c r="AM45" s="463"/>
      <c r="AN45" s="463"/>
      <c r="AO45" s="463"/>
    </row>
    <row r="46" spans="1:41" ht="12.75" customHeight="1" x14ac:dyDescent="0.25">
      <c r="A46" s="463"/>
      <c r="B46" s="463"/>
      <c r="C46" s="463"/>
      <c r="D46" s="463"/>
      <c r="E46" s="463"/>
      <c r="F46" s="463"/>
      <c r="G46" s="463"/>
      <c r="H46" s="463"/>
      <c r="I46" s="463"/>
      <c r="J46" s="463"/>
      <c r="K46" s="463"/>
      <c r="L46" s="463"/>
      <c r="M46" s="463"/>
      <c r="N46" s="463"/>
      <c r="O46" s="463"/>
      <c r="P46" s="463"/>
      <c r="Q46" s="463"/>
      <c r="R46" s="463"/>
      <c r="S46" s="463"/>
      <c r="T46" s="463"/>
      <c r="U46" s="463"/>
      <c r="V46" s="463"/>
      <c r="W46" s="463"/>
      <c r="X46" s="463"/>
      <c r="Y46" s="463"/>
      <c r="Z46" s="463"/>
      <c r="AA46" s="463"/>
      <c r="AB46" s="463"/>
      <c r="AC46" s="463"/>
      <c r="AD46" s="463"/>
      <c r="AE46" s="463"/>
      <c r="AF46" s="463"/>
      <c r="AG46" s="463"/>
      <c r="AH46" s="463"/>
      <c r="AI46" s="463"/>
      <c r="AJ46" s="463"/>
      <c r="AK46" s="463"/>
      <c r="AL46" s="463"/>
      <c r="AM46" s="463"/>
      <c r="AN46" s="463"/>
      <c r="AO46" s="463"/>
    </row>
    <row r="47" spans="1:41" ht="12.75" customHeight="1" x14ac:dyDescent="0.25">
      <c r="A47" s="463"/>
      <c r="B47" s="463"/>
      <c r="C47" s="463"/>
      <c r="D47" s="463"/>
      <c r="E47" s="463"/>
      <c r="F47" s="463"/>
      <c r="G47" s="463"/>
      <c r="H47" s="463"/>
      <c r="I47" s="463"/>
      <c r="J47" s="463"/>
      <c r="K47" s="463"/>
      <c r="L47" s="463"/>
      <c r="M47" s="463"/>
      <c r="N47" s="463"/>
      <c r="O47" s="463"/>
      <c r="P47" s="463"/>
      <c r="Q47" s="463"/>
      <c r="R47" s="463"/>
      <c r="S47" s="463"/>
      <c r="T47" s="463"/>
      <c r="U47" s="463"/>
      <c r="V47" s="463"/>
      <c r="W47" s="463"/>
      <c r="X47" s="463"/>
      <c r="Y47" s="463"/>
      <c r="Z47" s="463"/>
      <c r="AA47" s="463"/>
      <c r="AB47" s="463"/>
      <c r="AC47" s="463"/>
      <c r="AD47" s="463"/>
      <c r="AE47" s="463"/>
      <c r="AF47" s="463"/>
      <c r="AG47" s="463"/>
      <c r="AH47" s="463"/>
      <c r="AI47" s="463"/>
      <c r="AJ47" s="463"/>
      <c r="AK47" s="463"/>
      <c r="AL47" s="463"/>
      <c r="AM47" s="463"/>
      <c r="AN47" s="463"/>
      <c r="AO47" s="463"/>
    </row>
    <row r="48" spans="1:41" ht="12.75" customHeight="1" x14ac:dyDescent="0.25">
      <c r="A48" s="463"/>
      <c r="B48" s="463"/>
      <c r="C48" s="463"/>
      <c r="D48" s="463"/>
      <c r="E48" s="463"/>
      <c r="F48" s="463"/>
      <c r="G48" s="463"/>
      <c r="H48" s="463"/>
      <c r="I48" s="463"/>
      <c r="J48" s="463"/>
      <c r="K48" s="463"/>
      <c r="L48" s="463"/>
      <c r="M48" s="463"/>
      <c r="N48" s="463"/>
      <c r="O48" s="463"/>
      <c r="P48" s="463"/>
      <c r="Q48" s="463"/>
      <c r="R48" s="463"/>
      <c r="S48" s="463"/>
      <c r="T48" s="463"/>
      <c r="U48" s="463"/>
      <c r="V48" s="463"/>
      <c r="W48" s="463"/>
      <c r="X48" s="463"/>
      <c r="Y48" s="463"/>
      <c r="Z48" s="463"/>
      <c r="AA48" s="463"/>
      <c r="AB48" s="463"/>
      <c r="AC48" s="463"/>
      <c r="AD48" s="463"/>
      <c r="AE48" s="463"/>
      <c r="AF48" s="463"/>
      <c r="AG48" s="463"/>
      <c r="AH48" s="463"/>
      <c r="AI48" s="463"/>
      <c r="AJ48" s="463"/>
      <c r="AK48" s="463"/>
      <c r="AL48" s="463"/>
      <c r="AM48" s="463"/>
      <c r="AN48" s="463"/>
      <c r="AO48" s="463"/>
    </row>
    <row r="49" spans="1:41" ht="12.75" customHeight="1" x14ac:dyDescent="0.25">
      <c r="A49" s="463"/>
      <c r="B49" s="463"/>
      <c r="C49" s="463"/>
      <c r="D49" s="463"/>
      <c r="E49" s="463"/>
      <c r="F49" s="463"/>
      <c r="G49" s="463"/>
      <c r="H49" s="463"/>
      <c r="I49" s="463"/>
      <c r="J49" s="463"/>
      <c r="K49" s="463"/>
      <c r="L49" s="463"/>
      <c r="M49" s="463"/>
      <c r="N49" s="463"/>
      <c r="O49" s="463"/>
      <c r="P49" s="463"/>
      <c r="Q49" s="463"/>
      <c r="R49" s="463"/>
      <c r="S49" s="463"/>
      <c r="T49" s="463"/>
      <c r="U49" s="463"/>
      <c r="V49" s="463"/>
      <c r="W49" s="463"/>
      <c r="X49" s="463"/>
      <c r="Y49" s="463"/>
      <c r="Z49" s="463"/>
      <c r="AA49" s="463"/>
      <c r="AB49" s="463"/>
      <c r="AC49" s="463"/>
      <c r="AD49" s="463"/>
      <c r="AE49" s="463"/>
      <c r="AF49" s="463"/>
      <c r="AG49" s="463"/>
      <c r="AH49" s="463"/>
      <c r="AI49" s="463"/>
      <c r="AJ49" s="463"/>
      <c r="AK49" s="463"/>
      <c r="AL49" s="463"/>
      <c r="AM49" s="463"/>
      <c r="AN49" s="463"/>
      <c r="AO49" s="463"/>
    </row>
    <row r="50" spans="1:41" ht="12.75" customHeight="1" x14ac:dyDescent="0.25">
      <c r="A50" s="463"/>
      <c r="B50" s="463"/>
      <c r="C50" s="463"/>
      <c r="D50" s="463"/>
      <c r="E50" s="463"/>
      <c r="F50" s="463"/>
      <c r="G50" s="463"/>
      <c r="H50" s="463"/>
      <c r="I50" s="463"/>
      <c r="J50" s="463"/>
      <c r="K50" s="463"/>
      <c r="L50" s="463"/>
      <c r="M50" s="463"/>
      <c r="N50" s="463"/>
      <c r="O50" s="463"/>
      <c r="P50" s="463"/>
      <c r="Q50" s="463"/>
      <c r="R50" s="463"/>
      <c r="S50" s="463"/>
      <c r="T50" s="463"/>
      <c r="U50" s="463"/>
      <c r="V50" s="463"/>
      <c r="W50" s="463"/>
      <c r="X50" s="463"/>
      <c r="Y50" s="463"/>
      <c r="Z50" s="463"/>
      <c r="AA50" s="463"/>
      <c r="AB50" s="463"/>
      <c r="AC50" s="463"/>
      <c r="AD50" s="463"/>
      <c r="AE50" s="463"/>
      <c r="AF50" s="463"/>
      <c r="AG50" s="463"/>
      <c r="AH50" s="463"/>
      <c r="AI50" s="463"/>
      <c r="AJ50" s="463"/>
      <c r="AK50" s="463"/>
      <c r="AL50" s="463"/>
      <c r="AM50" s="463"/>
      <c r="AN50" s="463"/>
      <c r="AO50" s="463"/>
    </row>
    <row r="51" spans="1:41" ht="12.75" customHeight="1" x14ac:dyDescent="0.25">
      <c r="A51" s="463"/>
      <c r="B51" s="463"/>
      <c r="C51" s="463"/>
      <c r="D51" s="463"/>
      <c r="E51" s="463"/>
      <c r="F51" s="463"/>
      <c r="G51" s="463"/>
      <c r="H51" s="463"/>
      <c r="I51" s="463"/>
      <c r="J51" s="463"/>
      <c r="K51" s="463"/>
      <c r="L51" s="463"/>
      <c r="M51" s="463"/>
      <c r="N51" s="463"/>
      <c r="O51" s="463"/>
      <c r="P51" s="463"/>
      <c r="Q51" s="463"/>
      <c r="R51" s="463"/>
      <c r="S51" s="463"/>
      <c r="T51" s="463"/>
      <c r="U51" s="463"/>
      <c r="V51" s="463"/>
      <c r="W51" s="463"/>
      <c r="X51" s="463"/>
      <c r="Y51" s="463"/>
      <c r="Z51" s="463"/>
      <c r="AA51" s="463"/>
      <c r="AB51" s="463"/>
      <c r="AC51" s="463"/>
      <c r="AD51" s="463"/>
      <c r="AE51" s="463"/>
      <c r="AF51" s="463"/>
      <c r="AG51" s="463"/>
      <c r="AH51" s="463"/>
      <c r="AI51" s="463"/>
      <c r="AJ51" s="463"/>
      <c r="AK51" s="463"/>
      <c r="AL51" s="463"/>
      <c r="AM51" s="463"/>
      <c r="AN51" s="463"/>
      <c r="AO51" s="463"/>
    </row>
    <row r="52" spans="1:41" ht="12.75" customHeight="1" x14ac:dyDescent="0.25">
      <c r="A52" s="463"/>
      <c r="B52" s="463"/>
      <c r="C52" s="463"/>
      <c r="D52" s="463"/>
      <c r="E52" s="463"/>
      <c r="F52" s="463"/>
      <c r="G52" s="463"/>
      <c r="H52" s="463"/>
      <c r="I52" s="463"/>
      <c r="J52" s="463"/>
      <c r="K52" s="463"/>
      <c r="L52" s="463"/>
      <c r="M52" s="463"/>
      <c r="N52" s="463"/>
      <c r="O52" s="463"/>
      <c r="P52" s="463"/>
      <c r="Q52" s="463"/>
      <c r="R52" s="463"/>
      <c r="S52" s="463"/>
      <c r="T52" s="463"/>
      <c r="U52" s="463"/>
      <c r="V52" s="463"/>
      <c r="W52" s="463"/>
      <c r="X52" s="463"/>
      <c r="Y52" s="463"/>
      <c r="Z52" s="463"/>
      <c r="AA52" s="463"/>
      <c r="AB52" s="463"/>
      <c r="AC52" s="463"/>
      <c r="AD52" s="463"/>
      <c r="AE52" s="463"/>
      <c r="AF52" s="463"/>
      <c r="AG52" s="463"/>
      <c r="AH52" s="463"/>
      <c r="AI52" s="463"/>
      <c r="AJ52" s="463"/>
      <c r="AK52" s="463"/>
      <c r="AL52" s="463"/>
      <c r="AM52" s="463"/>
      <c r="AN52" s="463"/>
      <c r="AO52" s="463"/>
    </row>
    <row r="53" spans="1:41" ht="13.5" customHeight="1" x14ac:dyDescent="0.25">
      <c r="A53" s="463"/>
      <c r="B53" s="463"/>
      <c r="C53" s="463"/>
      <c r="D53" s="463"/>
      <c r="E53" s="463"/>
      <c r="F53" s="463"/>
      <c r="G53" s="463"/>
      <c r="H53" s="463"/>
      <c r="I53" s="463"/>
      <c r="J53" s="463"/>
      <c r="K53" s="463"/>
      <c r="L53" s="463"/>
      <c r="M53" s="463"/>
      <c r="N53" s="463"/>
      <c r="O53" s="463"/>
      <c r="P53" s="463"/>
      <c r="Q53" s="463"/>
      <c r="R53" s="463"/>
      <c r="S53" s="463"/>
      <c r="T53" s="463"/>
      <c r="U53" s="463"/>
      <c r="V53" s="463"/>
      <c r="W53" s="463"/>
      <c r="X53" s="463"/>
      <c r="Y53" s="463"/>
      <c r="Z53" s="463"/>
      <c r="AA53" s="463"/>
      <c r="AB53" s="463"/>
      <c r="AC53" s="463"/>
      <c r="AD53" s="463"/>
      <c r="AE53" s="463"/>
      <c r="AF53" s="463"/>
      <c r="AG53" s="463"/>
      <c r="AH53" s="463"/>
      <c r="AI53" s="463"/>
      <c r="AJ53" s="463"/>
      <c r="AK53" s="463"/>
      <c r="AL53" s="463"/>
      <c r="AM53" s="463"/>
      <c r="AN53" s="463"/>
      <c r="AO53" s="463"/>
    </row>
    <row r="54" spans="1:41" x14ac:dyDescent="0.25">
      <c r="A54" s="463"/>
      <c r="B54" s="463"/>
      <c r="C54" s="463"/>
      <c r="D54" s="463"/>
      <c r="E54" s="463"/>
      <c r="F54" s="463"/>
      <c r="G54" s="463"/>
      <c r="H54" s="463"/>
      <c r="I54" s="463"/>
      <c r="J54" s="463"/>
      <c r="K54" s="463"/>
      <c r="L54" s="463"/>
      <c r="M54" s="463"/>
      <c r="N54" s="463"/>
      <c r="O54" s="463"/>
      <c r="P54" s="463"/>
      <c r="Q54" s="463"/>
      <c r="R54" s="463"/>
      <c r="S54" s="463"/>
      <c r="T54" s="463"/>
      <c r="U54" s="463"/>
      <c r="V54" s="463"/>
      <c r="W54" s="463"/>
      <c r="X54" s="463"/>
      <c r="Y54" s="463"/>
      <c r="Z54" s="463"/>
      <c r="AA54" s="463"/>
      <c r="AB54" s="463"/>
      <c r="AC54" s="463"/>
      <c r="AD54" s="463"/>
      <c r="AE54" s="463"/>
      <c r="AF54" s="463"/>
      <c r="AG54" s="463"/>
      <c r="AH54" s="463"/>
      <c r="AI54" s="463"/>
      <c r="AJ54" s="463"/>
      <c r="AK54" s="463"/>
      <c r="AL54" s="463"/>
      <c r="AM54" s="463"/>
      <c r="AN54" s="463"/>
      <c r="AO54" s="463"/>
    </row>
    <row r="55" spans="1:41" x14ac:dyDescent="0.25">
      <c r="A55" s="463"/>
      <c r="B55" s="463"/>
      <c r="C55" s="463"/>
      <c r="D55" s="463"/>
      <c r="E55" s="463"/>
      <c r="F55" s="463"/>
      <c r="G55" s="463"/>
      <c r="H55" s="463"/>
      <c r="I55" s="463"/>
      <c r="J55" s="463"/>
      <c r="K55" s="463"/>
      <c r="L55" s="463"/>
      <c r="M55" s="463"/>
      <c r="N55" s="463"/>
      <c r="O55" s="463"/>
      <c r="P55" s="463"/>
      <c r="Q55" s="463"/>
      <c r="R55" s="463"/>
      <c r="S55" s="463"/>
      <c r="T55" s="463"/>
      <c r="U55" s="463"/>
      <c r="V55" s="463"/>
      <c r="W55" s="463"/>
      <c r="X55" s="463"/>
      <c r="Y55" s="463"/>
      <c r="Z55" s="463"/>
      <c r="AA55" s="463"/>
      <c r="AB55" s="463"/>
      <c r="AC55" s="463"/>
      <c r="AD55" s="463"/>
      <c r="AE55" s="463"/>
      <c r="AF55" s="463"/>
      <c r="AG55" s="463"/>
      <c r="AH55" s="463"/>
      <c r="AI55" s="463"/>
      <c r="AJ55" s="463"/>
      <c r="AK55" s="463"/>
      <c r="AL55" s="463"/>
      <c r="AM55" s="463"/>
      <c r="AN55" s="463"/>
      <c r="AO55" s="463"/>
    </row>
    <row r="56" spans="1:41" x14ac:dyDescent="0.25">
      <c r="A56" s="463"/>
      <c r="B56" s="463"/>
      <c r="C56" s="463"/>
      <c r="D56" s="463"/>
      <c r="E56" s="463"/>
      <c r="F56" s="463"/>
      <c r="G56" s="463"/>
      <c r="H56" s="463"/>
      <c r="I56" s="463"/>
      <c r="J56" s="463"/>
      <c r="K56" s="463"/>
      <c r="L56" s="463"/>
      <c r="M56" s="463"/>
      <c r="N56" s="463"/>
      <c r="O56" s="463"/>
      <c r="P56" s="463"/>
      <c r="Q56" s="463"/>
      <c r="R56" s="463"/>
      <c r="S56" s="463"/>
      <c r="T56" s="463"/>
      <c r="U56" s="463"/>
      <c r="V56" s="463"/>
      <c r="W56" s="463"/>
      <c r="X56" s="463"/>
      <c r="Y56" s="463"/>
      <c r="Z56" s="463"/>
      <c r="AA56" s="463"/>
      <c r="AB56" s="463"/>
      <c r="AC56" s="463"/>
      <c r="AD56" s="463"/>
      <c r="AE56" s="463"/>
      <c r="AF56" s="463"/>
      <c r="AG56" s="463"/>
      <c r="AH56" s="463"/>
      <c r="AI56" s="463"/>
      <c r="AJ56" s="463"/>
      <c r="AK56" s="463"/>
      <c r="AL56" s="463"/>
      <c r="AM56" s="463"/>
      <c r="AN56" s="463"/>
      <c r="AO56" s="463"/>
    </row>
    <row r="57" spans="1:41" x14ac:dyDescent="0.25">
      <c r="A57" s="463"/>
      <c r="B57" s="463"/>
      <c r="C57" s="463"/>
      <c r="D57" s="463"/>
      <c r="E57" s="463"/>
      <c r="F57" s="463"/>
      <c r="G57" s="463"/>
      <c r="H57" s="463"/>
      <c r="I57" s="463"/>
      <c r="J57" s="463"/>
      <c r="K57" s="463"/>
      <c r="L57" s="463"/>
      <c r="M57" s="463"/>
      <c r="N57" s="463"/>
      <c r="O57" s="463"/>
      <c r="P57" s="463"/>
      <c r="Q57" s="463"/>
      <c r="R57" s="463"/>
      <c r="S57" s="463"/>
      <c r="T57" s="463"/>
      <c r="U57" s="463"/>
      <c r="V57" s="463"/>
      <c r="W57" s="463"/>
      <c r="X57" s="463"/>
      <c r="Y57" s="463"/>
      <c r="Z57" s="463"/>
      <c r="AA57" s="463"/>
      <c r="AB57" s="463"/>
      <c r="AC57" s="463"/>
      <c r="AD57" s="463"/>
      <c r="AE57" s="463"/>
      <c r="AF57" s="463"/>
      <c r="AG57" s="463"/>
      <c r="AH57" s="463"/>
      <c r="AI57" s="463"/>
      <c r="AJ57" s="463"/>
      <c r="AK57" s="463"/>
      <c r="AL57" s="463"/>
      <c r="AM57" s="463"/>
      <c r="AN57" s="463"/>
      <c r="AO57" s="463"/>
    </row>
    <row r="58" spans="1:41" x14ac:dyDescent="0.25">
      <c r="A58" s="463"/>
      <c r="B58" s="463"/>
      <c r="C58" s="463"/>
      <c r="D58" s="463"/>
      <c r="E58" s="463"/>
      <c r="F58" s="463"/>
      <c r="G58" s="463"/>
      <c r="H58" s="463"/>
      <c r="I58" s="463"/>
      <c r="J58" s="463"/>
      <c r="K58" s="463"/>
      <c r="L58" s="463"/>
      <c r="M58" s="463"/>
      <c r="N58" s="463"/>
      <c r="O58" s="463"/>
      <c r="P58" s="463"/>
      <c r="Q58" s="463"/>
      <c r="R58" s="463"/>
      <c r="S58" s="463"/>
      <c r="T58" s="463"/>
      <c r="U58" s="463"/>
      <c r="V58" s="463"/>
      <c r="W58" s="463"/>
      <c r="X58" s="463"/>
      <c r="Y58" s="463"/>
      <c r="Z58" s="463"/>
      <c r="AA58" s="463"/>
      <c r="AB58" s="463"/>
      <c r="AC58" s="463"/>
      <c r="AD58" s="463"/>
      <c r="AE58" s="463"/>
      <c r="AF58" s="463"/>
      <c r="AG58" s="463"/>
      <c r="AH58" s="463"/>
      <c r="AI58" s="463"/>
      <c r="AJ58" s="463"/>
      <c r="AK58" s="463"/>
      <c r="AL58" s="463"/>
      <c r="AM58" s="463"/>
      <c r="AN58" s="463"/>
      <c r="AO58" s="463"/>
    </row>
    <row r="59" spans="1:41" x14ac:dyDescent="0.25">
      <c r="A59" s="463"/>
      <c r="B59" s="463"/>
      <c r="C59" s="463"/>
      <c r="D59" s="463"/>
      <c r="E59" s="463"/>
      <c r="F59" s="463"/>
      <c r="G59" s="463"/>
      <c r="H59" s="463"/>
      <c r="I59" s="463"/>
      <c r="J59" s="463"/>
      <c r="K59" s="463"/>
      <c r="L59" s="463"/>
      <c r="M59" s="463"/>
      <c r="N59" s="463"/>
      <c r="O59" s="463"/>
      <c r="P59" s="463"/>
      <c r="Q59" s="463"/>
      <c r="R59" s="463"/>
      <c r="S59" s="463"/>
      <c r="T59" s="463"/>
      <c r="U59" s="463"/>
      <c r="V59" s="463"/>
      <c r="W59" s="463"/>
      <c r="X59" s="463"/>
      <c r="Y59" s="463"/>
      <c r="Z59" s="463"/>
      <c r="AA59" s="463"/>
      <c r="AB59" s="463"/>
      <c r="AC59" s="463"/>
      <c r="AD59" s="463"/>
      <c r="AE59" s="463"/>
      <c r="AF59" s="463"/>
      <c r="AG59" s="463"/>
      <c r="AH59" s="463"/>
      <c r="AI59" s="463"/>
      <c r="AJ59" s="463"/>
      <c r="AK59" s="463"/>
      <c r="AL59" s="463"/>
      <c r="AM59" s="463"/>
      <c r="AN59" s="463"/>
      <c r="AO59" s="463"/>
    </row>
    <row r="60" spans="1:41" x14ac:dyDescent="0.25">
      <c r="A60" s="463"/>
      <c r="B60" s="463"/>
      <c r="C60" s="463"/>
      <c r="D60" s="463"/>
      <c r="E60" s="463"/>
      <c r="F60" s="463"/>
      <c r="G60" s="463"/>
      <c r="H60" s="463"/>
      <c r="I60" s="463"/>
      <c r="J60" s="463"/>
      <c r="K60" s="463"/>
      <c r="L60" s="463"/>
      <c r="M60" s="463"/>
      <c r="N60" s="463"/>
      <c r="O60" s="463"/>
      <c r="P60" s="463"/>
      <c r="Q60" s="463"/>
      <c r="R60" s="463"/>
      <c r="S60" s="463"/>
      <c r="T60" s="463"/>
      <c r="U60" s="463"/>
      <c r="V60" s="463"/>
      <c r="W60" s="463"/>
      <c r="X60" s="463"/>
      <c r="Y60" s="463"/>
      <c r="Z60" s="463"/>
      <c r="AA60" s="463"/>
      <c r="AB60" s="463"/>
      <c r="AC60" s="463"/>
      <c r="AD60" s="463"/>
      <c r="AE60" s="463"/>
      <c r="AF60" s="463"/>
      <c r="AG60" s="463"/>
      <c r="AH60" s="463"/>
      <c r="AI60" s="463"/>
      <c r="AJ60" s="463"/>
      <c r="AK60" s="463"/>
      <c r="AL60" s="463"/>
      <c r="AM60" s="463"/>
      <c r="AN60" s="463"/>
      <c r="AO60" s="463"/>
    </row>
    <row r="61" spans="1:41" x14ac:dyDescent="0.25">
      <c r="A61" s="463"/>
      <c r="B61" s="463"/>
      <c r="C61" s="463"/>
      <c r="D61" s="463"/>
      <c r="E61" s="463"/>
      <c r="F61" s="463"/>
      <c r="G61" s="463"/>
      <c r="H61" s="463"/>
      <c r="I61" s="463"/>
      <c r="J61" s="463"/>
      <c r="K61" s="463"/>
      <c r="L61" s="463"/>
      <c r="M61" s="463"/>
      <c r="N61" s="463"/>
      <c r="O61" s="463"/>
      <c r="P61" s="463"/>
      <c r="Q61" s="463"/>
      <c r="R61" s="463"/>
      <c r="S61" s="463"/>
      <c r="T61" s="463"/>
      <c r="U61" s="463"/>
      <c r="V61" s="463"/>
      <c r="W61" s="463"/>
      <c r="X61" s="463"/>
      <c r="Y61" s="463"/>
      <c r="Z61" s="463"/>
      <c r="AA61" s="463"/>
      <c r="AB61" s="463"/>
      <c r="AC61" s="463"/>
      <c r="AD61" s="463"/>
      <c r="AE61" s="463"/>
      <c r="AF61" s="463"/>
      <c r="AG61" s="463"/>
      <c r="AH61" s="463"/>
      <c r="AI61" s="463"/>
      <c r="AJ61" s="463"/>
      <c r="AK61" s="463"/>
      <c r="AL61" s="463"/>
      <c r="AM61" s="463"/>
      <c r="AN61" s="463"/>
      <c r="AO61" s="463"/>
    </row>
    <row r="62" spans="1:41" x14ac:dyDescent="0.25">
      <c r="A62" s="463"/>
      <c r="B62" s="463"/>
      <c r="C62" s="463"/>
      <c r="D62" s="463"/>
      <c r="E62" s="463"/>
      <c r="F62" s="463"/>
      <c r="G62" s="463"/>
      <c r="H62" s="463"/>
      <c r="I62" s="463"/>
      <c r="J62" s="463"/>
      <c r="K62" s="463"/>
      <c r="L62" s="463"/>
      <c r="M62" s="463"/>
      <c r="N62" s="463"/>
      <c r="O62" s="463"/>
      <c r="P62" s="463"/>
      <c r="Q62" s="463"/>
      <c r="R62" s="463"/>
      <c r="S62" s="463"/>
      <c r="T62" s="463"/>
      <c r="U62" s="463"/>
      <c r="V62" s="463"/>
      <c r="W62" s="463"/>
      <c r="X62" s="463"/>
      <c r="Y62" s="463"/>
      <c r="Z62" s="463"/>
      <c r="AA62" s="463"/>
      <c r="AB62" s="463"/>
      <c r="AC62" s="463"/>
      <c r="AD62" s="463"/>
      <c r="AE62" s="463"/>
      <c r="AF62" s="463"/>
      <c r="AG62" s="463"/>
      <c r="AH62" s="463"/>
      <c r="AI62" s="463"/>
      <c r="AJ62" s="463"/>
      <c r="AK62" s="463"/>
      <c r="AL62" s="463"/>
      <c r="AM62" s="463"/>
      <c r="AN62" s="463"/>
      <c r="AO62" s="463"/>
    </row>
    <row r="63" spans="1:41" x14ac:dyDescent="0.25">
      <c r="A63" s="463"/>
      <c r="B63" s="463"/>
      <c r="C63" s="463"/>
      <c r="D63" s="463"/>
      <c r="E63" s="463"/>
      <c r="F63" s="463"/>
      <c r="G63" s="463"/>
      <c r="H63" s="463"/>
      <c r="I63" s="463"/>
      <c r="J63" s="463"/>
      <c r="K63" s="463"/>
      <c r="L63" s="463"/>
      <c r="M63" s="463"/>
      <c r="N63" s="463"/>
      <c r="O63" s="463"/>
      <c r="P63" s="463"/>
      <c r="Q63" s="463"/>
      <c r="R63" s="463"/>
      <c r="S63" s="463"/>
      <c r="T63" s="463"/>
      <c r="U63" s="463"/>
      <c r="V63" s="463"/>
      <c r="W63" s="463"/>
      <c r="X63" s="463"/>
      <c r="Y63" s="463"/>
      <c r="Z63" s="463"/>
      <c r="AA63" s="463"/>
      <c r="AB63" s="463"/>
      <c r="AC63" s="463"/>
      <c r="AD63" s="463"/>
      <c r="AE63" s="463"/>
      <c r="AF63" s="463"/>
      <c r="AG63" s="463"/>
      <c r="AH63" s="463"/>
      <c r="AI63" s="463"/>
      <c r="AJ63" s="463"/>
      <c r="AK63" s="463"/>
      <c r="AL63" s="463"/>
      <c r="AM63" s="463"/>
      <c r="AN63" s="463"/>
      <c r="AO63" s="463"/>
    </row>
    <row r="64" spans="1:41" x14ac:dyDescent="0.25">
      <c r="A64" s="463"/>
      <c r="B64" s="463"/>
      <c r="C64" s="463"/>
      <c r="D64" s="463"/>
      <c r="E64" s="463"/>
      <c r="F64" s="463"/>
      <c r="G64" s="463"/>
      <c r="H64" s="463"/>
      <c r="I64" s="463"/>
      <c r="J64" s="463"/>
      <c r="K64" s="463"/>
      <c r="L64" s="463"/>
      <c r="M64" s="463"/>
      <c r="N64" s="463"/>
      <c r="O64" s="463"/>
      <c r="P64" s="463"/>
      <c r="Q64" s="463"/>
      <c r="R64" s="463"/>
      <c r="S64" s="463"/>
      <c r="T64" s="463"/>
      <c r="U64" s="463"/>
      <c r="V64" s="463"/>
      <c r="W64" s="463"/>
      <c r="X64" s="463"/>
      <c r="Y64" s="463"/>
      <c r="Z64" s="463"/>
      <c r="AA64" s="463"/>
      <c r="AB64" s="463"/>
      <c r="AC64" s="463"/>
      <c r="AD64" s="463"/>
      <c r="AE64" s="463"/>
      <c r="AF64" s="463"/>
      <c r="AG64" s="463"/>
      <c r="AH64" s="463"/>
      <c r="AI64" s="463"/>
      <c r="AJ64" s="463"/>
      <c r="AK64" s="463"/>
      <c r="AL64" s="463"/>
      <c r="AM64" s="463"/>
      <c r="AN64" s="463"/>
      <c r="AO64" s="463"/>
    </row>
    <row r="65" spans="1:41" x14ac:dyDescent="0.25">
      <c r="A65" s="463"/>
      <c r="B65" s="463"/>
      <c r="C65" s="463"/>
      <c r="D65" s="463"/>
      <c r="E65" s="463"/>
      <c r="F65" s="463"/>
      <c r="G65" s="463"/>
      <c r="H65" s="463"/>
      <c r="I65" s="463"/>
      <c r="J65" s="463"/>
      <c r="K65" s="463"/>
      <c r="L65" s="463"/>
      <c r="M65" s="463"/>
      <c r="N65" s="463"/>
      <c r="O65" s="463"/>
      <c r="P65" s="463"/>
      <c r="Q65" s="463"/>
      <c r="R65" s="463"/>
      <c r="S65" s="463"/>
      <c r="T65" s="463"/>
      <c r="U65" s="463"/>
      <c r="V65" s="463"/>
      <c r="W65" s="463"/>
      <c r="X65" s="463"/>
      <c r="Y65" s="463"/>
      <c r="Z65" s="463"/>
      <c r="AA65" s="463"/>
      <c r="AB65" s="463"/>
      <c r="AC65" s="463"/>
      <c r="AD65" s="463"/>
      <c r="AE65" s="463"/>
      <c r="AF65" s="463"/>
      <c r="AG65" s="463"/>
      <c r="AH65" s="463"/>
      <c r="AI65" s="463"/>
      <c r="AJ65" s="463"/>
      <c r="AK65" s="463"/>
      <c r="AL65" s="463"/>
      <c r="AM65" s="463"/>
      <c r="AN65" s="463"/>
      <c r="AO65" s="463"/>
    </row>
    <row r="66" spans="1:41" x14ac:dyDescent="0.25">
      <c r="A66" s="463"/>
      <c r="B66" s="463"/>
      <c r="C66" s="463"/>
      <c r="D66" s="463"/>
      <c r="E66" s="463"/>
      <c r="F66" s="463"/>
      <c r="G66" s="463"/>
      <c r="H66" s="463"/>
      <c r="I66" s="463"/>
      <c r="J66" s="463"/>
      <c r="K66" s="463"/>
      <c r="L66" s="463"/>
      <c r="M66" s="463"/>
      <c r="N66" s="463"/>
      <c r="O66" s="463"/>
      <c r="P66" s="463"/>
      <c r="Q66" s="463"/>
      <c r="R66" s="463"/>
      <c r="S66" s="463"/>
      <c r="T66" s="463"/>
      <c r="U66" s="463"/>
      <c r="V66" s="463"/>
      <c r="W66" s="463"/>
      <c r="X66" s="463"/>
      <c r="Y66" s="463"/>
      <c r="Z66" s="463"/>
      <c r="AA66" s="463"/>
      <c r="AB66" s="463"/>
      <c r="AC66" s="463"/>
      <c r="AD66" s="463"/>
      <c r="AE66" s="463"/>
      <c r="AF66" s="463"/>
      <c r="AG66" s="463"/>
      <c r="AH66" s="463"/>
      <c r="AI66" s="463"/>
      <c r="AJ66" s="463"/>
      <c r="AK66" s="463"/>
      <c r="AL66" s="463"/>
      <c r="AM66" s="463"/>
      <c r="AN66" s="463"/>
      <c r="AO66" s="463"/>
    </row>
    <row r="67" spans="1:41" ht="13.5" customHeight="1" x14ac:dyDescent="0.25">
      <c r="A67" s="463"/>
      <c r="B67" s="463"/>
      <c r="C67" s="463"/>
      <c r="D67" s="463"/>
      <c r="E67" s="463"/>
      <c r="F67" s="463"/>
      <c r="G67" s="463"/>
      <c r="H67" s="463"/>
      <c r="I67" s="463"/>
      <c r="J67" s="463"/>
      <c r="K67" s="463"/>
      <c r="L67" s="463"/>
      <c r="M67" s="463"/>
      <c r="N67" s="463"/>
      <c r="O67" s="463"/>
      <c r="P67" s="463"/>
      <c r="Q67" s="463"/>
      <c r="R67" s="463"/>
      <c r="S67" s="463"/>
      <c r="T67" s="463"/>
      <c r="U67" s="463"/>
      <c r="V67" s="463"/>
      <c r="W67" s="463"/>
      <c r="X67" s="463"/>
      <c r="Y67" s="463"/>
      <c r="Z67" s="463"/>
      <c r="AA67" s="463"/>
      <c r="AB67" s="463"/>
      <c r="AC67" s="463"/>
      <c r="AD67" s="463"/>
      <c r="AE67" s="463"/>
      <c r="AF67" s="463"/>
      <c r="AG67" s="463"/>
      <c r="AH67" s="463"/>
      <c r="AI67" s="463"/>
      <c r="AJ67" s="463"/>
      <c r="AK67" s="463"/>
      <c r="AL67" s="463"/>
      <c r="AM67" s="463"/>
      <c r="AN67" s="463"/>
      <c r="AO67" s="463"/>
    </row>
    <row r="68" spans="1:41" ht="12.75" customHeight="1" x14ac:dyDescent="0.25">
      <c r="A68" s="463"/>
      <c r="B68" s="463"/>
      <c r="C68" s="463"/>
      <c r="D68" s="463"/>
      <c r="E68" s="463"/>
      <c r="F68" s="463"/>
      <c r="G68" s="463"/>
      <c r="H68" s="463"/>
      <c r="I68" s="463"/>
      <c r="J68" s="463"/>
      <c r="K68" s="463"/>
      <c r="L68" s="463"/>
      <c r="M68" s="463"/>
      <c r="N68" s="463"/>
      <c r="O68" s="463"/>
      <c r="P68" s="463"/>
      <c r="Q68" s="463"/>
      <c r="R68" s="463"/>
      <c r="S68" s="463"/>
      <c r="T68" s="463"/>
      <c r="U68" s="463"/>
      <c r="V68" s="463"/>
      <c r="W68" s="463"/>
      <c r="X68" s="463"/>
      <c r="Y68" s="463"/>
      <c r="Z68" s="463"/>
      <c r="AA68" s="463"/>
      <c r="AB68" s="463"/>
      <c r="AC68" s="463"/>
      <c r="AD68" s="463"/>
      <c r="AE68" s="463"/>
      <c r="AF68" s="463"/>
      <c r="AG68" s="463"/>
      <c r="AH68" s="463"/>
      <c r="AI68" s="463"/>
      <c r="AJ68" s="463"/>
      <c r="AK68" s="463"/>
      <c r="AL68" s="463"/>
      <c r="AM68" s="463"/>
      <c r="AN68" s="463"/>
      <c r="AO68" s="463"/>
    </row>
    <row r="69" spans="1:41" x14ac:dyDescent="0.25">
      <c r="A69" s="463"/>
      <c r="B69" s="463"/>
      <c r="C69" s="463"/>
      <c r="D69" s="463"/>
      <c r="E69" s="463"/>
      <c r="F69" s="463"/>
      <c r="G69" s="463"/>
      <c r="H69" s="463"/>
      <c r="I69" s="463"/>
      <c r="J69" s="463"/>
      <c r="K69" s="463"/>
      <c r="L69" s="463"/>
      <c r="M69" s="463"/>
      <c r="N69" s="463"/>
      <c r="O69" s="463"/>
      <c r="P69" s="463"/>
      <c r="Q69" s="463"/>
      <c r="R69" s="463"/>
      <c r="S69" s="463"/>
      <c r="T69" s="463"/>
      <c r="U69" s="463"/>
      <c r="V69" s="463"/>
      <c r="W69" s="463"/>
      <c r="X69" s="463"/>
      <c r="Y69" s="463"/>
      <c r="Z69" s="463"/>
      <c r="AA69" s="463"/>
      <c r="AB69" s="463"/>
      <c r="AC69" s="463"/>
      <c r="AD69" s="463"/>
      <c r="AE69" s="463"/>
      <c r="AF69" s="463"/>
      <c r="AG69" s="463"/>
      <c r="AH69" s="463"/>
      <c r="AI69" s="463"/>
      <c r="AJ69" s="463"/>
      <c r="AK69" s="463"/>
      <c r="AL69" s="463"/>
      <c r="AM69" s="463"/>
      <c r="AN69" s="463"/>
      <c r="AO69" s="463"/>
    </row>
    <row r="70" spans="1:41" ht="12.75" customHeight="1" x14ac:dyDescent="0.25">
      <c r="A70" s="463"/>
      <c r="B70" s="463"/>
      <c r="C70" s="463"/>
      <c r="D70" s="463"/>
      <c r="E70" s="463"/>
      <c r="F70" s="463"/>
      <c r="G70" s="463"/>
      <c r="H70" s="463"/>
      <c r="I70" s="463"/>
      <c r="J70" s="463"/>
      <c r="K70" s="463"/>
      <c r="L70" s="463"/>
      <c r="M70" s="463"/>
      <c r="N70" s="463"/>
      <c r="O70" s="463"/>
      <c r="P70" s="463"/>
      <c r="Q70" s="463"/>
      <c r="R70" s="463"/>
      <c r="S70" s="463"/>
      <c r="T70" s="463"/>
      <c r="U70" s="463"/>
      <c r="V70" s="463"/>
      <c r="W70" s="463"/>
      <c r="X70" s="463"/>
      <c r="Y70" s="463"/>
      <c r="Z70" s="463"/>
      <c r="AA70" s="463"/>
      <c r="AB70" s="463"/>
      <c r="AC70" s="463"/>
      <c r="AD70" s="463"/>
      <c r="AE70" s="463"/>
      <c r="AF70" s="463"/>
      <c r="AG70" s="463"/>
      <c r="AH70" s="463"/>
      <c r="AI70" s="463"/>
      <c r="AJ70" s="463"/>
      <c r="AK70" s="463"/>
      <c r="AL70" s="463"/>
      <c r="AM70" s="463"/>
      <c r="AN70" s="463"/>
      <c r="AO70" s="463"/>
    </row>
    <row r="71" spans="1:41" x14ac:dyDescent="0.25">
      <c r="A71" s="463"/>
      <c r="B71" s="463"/>
      <c r="C71" s="463"/>
      <c r="D71" s="463"/>
      <c r="E71" s="463"/>
      <c r="F71" s="463"/>
      <c r="G71" s="463"/>
      <c r="H71" s="463"/>
      <c r="I71" s="463"/>
      <c r="J71" s="463"/>
      <c r="K71" s="463"/>
      <c r="L71" s="463"/>
      <c r="M71" s="463"/>
      <c r="N71" s="463"/>
      <c r="O71" s="463"/>
      <c r="P71" s="463"/>
      <c r="Q71" s="463"/>
      <c r="R71" s="463"/>
      <c r="S71" s="463"/>
      <c r="T71" s="463"/>
      <c r="U71" s="463"/>
      <c r="V71" s="463"/>
      <c r="W71" s="463"/>
      <c r="X71" s="463"/>
      <c r="Y71" s="463"/>
      <c r="Z71" s="463"/>
      <c r="AA71" s="463"/>
      <c r="AB71" s="463"/>
      <c r="AC71" s="463"/>
      <c r="AD71" s="463"/>
      <c r="AE71" s="463"/>
      <c r="AF71" s="463"/>
      <c r="AG71" s="463"/>
      <c r="AH71" s="463"/>
      <c r="AI71" s="463"/>
      <c r="AJ71" s="463"/>
      <c r="AK71" s="463"/>
      <c r="AL71" s="463"/>
      <c r="AM71" s="463"/>
      <c r="AN71" s="463"/>
      <c r="AO71" s="463"/>
    </row>
    <row r="72" spans="1:41" x14ac:dyDescent="0.25">
      <c r="A72" s="463"/>
      <c r="B72" s="463"/>
      <c r="C72" s="463"/>
      <c r="D72" s="463"/>
      <c r="E72" s="463"/>
      <c r="F72" s="463"/>
      <c r="G72" s="463"/>
      <c r="H72" s="463"/>
      <c r="I72" s="463"/>
      <c r="J72" s="463"/>
      <c r="K72" s="463"/>
      <c r="L72" s="463"/>
      <c r="M72" s="463"/>
      <c r="N72" s="463"/>
      <c r="O72" s="463"/>
      <c r="P72" s="463"/>
      <c r="Q72" s="463"/>
      <c r="R72" s="463"/>
      <c r="S72" s="463"/>
      <c r="T72" s="463"/>
      <c r="U72" s="463"/>
      <c r="V72" s="463"/>
      <c r="W72" s="463"/>
      <c r="X72" s="463"/>
      <c r="Y72" s="463"/>
      <c r="Z72" s="463"/>
      <c r="AA72" s="463"/>
      <c r="AB72" s="463"/>
      <c r="AC72" s="463"/>
      <c r="AD72" s="463"/>
      <c r="AE72" s="463"/>
      <c r="AF72" s="463"/>
      <c r="AG72" s="463"/>
      <c r="AH72" s="463"/>
      <c r="AI72" s="463"/>
      <c r="AJ72" s="463"/>
      <c r="AK72" s="463"/>
      <c r="AL72" s="463"/>
      <c r="AM72" s="463"/>
      <c r="AN72" s="463"/>
      <c r="AO72" s="463"/>
    </row>
    <row r="73" spans="1:41" x14ac:dyDescent="0.25">
      <c r="A73" s="463"/>
      <c r="B73" s="463"/>
      <c r="C73" s="463"/>
      <c r="D73" s="463"/>
      <c r="E73" s="463"/>
      <c r="F73" s="463"/>
      <c r="G73" s="463"/>
      <c r="H73" s="463"/>
      <c r="I73" s="463"/>
      <c r="J73" s="463"/>
      <c r="K73" s="463"/>
      <c r="L73" s="463"/>
      <c r="M73" s="463"/>
      <c r="N73" s="463"/>
      <c r="O73" s="463"/>
      <c r="P73" s="463"/>
      <c r="Q73" s="463"/>
      <c r="R73" s="463"/>
      <c r="S73" s="463"/>
      <c r="T73" s="463"/>
      <c r="U73" s="463"/>
      <c r="V73" s="463"/>
      <c r="W73" s="463"/>
      <c r="X73" s="463"/>
      <c r="Y73" s="463"/>
      <c r="Z73" s="463"/>
      <c r="AA73" s="463"/>
      <c r="AB73" s="463"/>
      <c r="AC73" s="463"/>
      <c r="AD73" s="463"/>
      <c r="AE73" s="463"/>
      <c r="AF73" s="463"/>
      <c r="AG73" s="463"/>
      <c r="AH73" s="463"/>
      <c r="AI73" s="463"/>
      <c r="AJ73" s="463"/>
      <c r="AK73" s="463"/>
      <c r="AL73" s="463"/>
      <c r="AM73" s="463"/>
      <c r="AN73" s="463"/>
      <c r="AO73" s="463"/>
    </row>
    <row r="74" spans="1:41" x14ac:dyDescent="0.25">
      <c r="A74" s="463"/>
      <c r="B74" s="463"/>
      <c r="C74" s="463"/>
      <c r="D74" s="463"/>
      <c r="E74" s="463"/>
      <c r="F74" s="463"/>
      <c r="G74" s="463"/>
      <c r="H74" s="463"/>
      <c r="I74" s="463"/>
      <c r="J74" s="463"/>
      <c r="K74" s="463"/>
      <c r="L74" s="463"/>
      <c r="M74" s="463"/>
      <c r="N74" s="463"/>
      <c r="O74" s="463"/>
      <c r="P74" s="463"/>
      <c r="Q74" s="463"/>
      <c r="R74" s="463"/>
      <c r="S74" s="463"/>
      <c r="T74" s="463"/>
      <c r="U74" s="463"/>
      <c r="V74" s="463"/>
      <c r="W74" s="463"/>
      <c r="X74" s="463"/>
      <c r="Y74" s="463"/>
      <c r="Z74" s="463"/>
      <c r="AA74" s="463"/>
      <c r="AB74" s="463"/>
      <c r="AC74" s="463"/>
      <c r="AD74" s="463"/>
      <c r="AE74" s="463"/>
      <c r="AF74" s="463"/>
      <c r="AG74" s="463"/>
      <c r="AH74" s="463"/>
      <c r="AI74" s="463"/>
      <c r="AJ74" s="463"/>
      <c r="AK74" s="463"/>
      <c r="AL74" s="463"/>
      <c r="AM74" s="463"/>
      <c r="AN74" s="463"/>
      <c r="AO74" s="463"/>
    </row>
    <row r="75" spans="1:41" x14ac:dyDescent="0.25">
      <c r="A75" s="463"/>
      <c r="B75" s="463"/>
      <c r="C75" s="463"/>
      <c r="D75" s="463"/>
      <c r="E75" s="463"/>
      <c r="F75" s="463"/>
      <c r="G75" s="463"/>
      <c r="H75" s="463"/>
      <c r="I75" s="463"/>
      <c r="J75" s="463"/>
      <c r="K75" s="463"/>
      <c r="L75" s="463"/>
      <c r="M75" s="463"/>
      <c r="N75" s="463"/>
      <c r="O75" s="463"/>
      <c r="P75" s="463"/>
      <c r="Q75" s="463"/>
      <c r="R75" s="463"/>
      <c r="S75" s="463"/>
      <c r="T75" s="463"/>
      <c r="U75" s="463"/>
      <c r="V75" s="463"/>
      <c r="W75" s="463"/>
      <c r="X75" s="463"/>
      <c r="Y75" s="463"/>
      <c r="Z75" s="463"/>
      <c r="AA75" s="463"/>
      <c r="AB75" s="463"/>
      <c r="AC75" s="463"/>
      <c r="AD75" s="463"/>
      <c r="AE75" s="463"/>
      <c r="AF75" s="463"/>
      <c r="AG75" s="463"/>
      <c r="AH75" s="463"/>
      <c r="AI75" s="463"/>
      <c r="AJ75" s="463"/>
      <c r="AK75" s="463"/>
      <c r="AL75" s="463"/>
      <c r="AM75" s="463"/>
      <c r="AN75" s="463"/>
      <c r="AO75" s="463"/>
    </row>
    <row r="76" spans="1:41" x14ac:dyDescent="0.25">
      <c r="A76" s="463"/>
      <c r="B76" s="463"/>
      <c r="C76" s="463"/>
      <c r="D76" s="463"/>
      <c r="E76" s="463"/>
      <c r="F76" s="463"/>
      <c r="G76" s="463"/>
      <c r="H76" s="463"/>
      <c r="I76" s="463"/>
      <c r="J76" s="463"/>
      <c r="K76" s="463"/>
      <c r="L76" s="463"/>
      <c r="M76" s="463"/>
      <c r="N76" s="463"/>
      <c r="O76" s="463"/>
      <c r="P76" s="463"/>
      <c r="Q76" s="463"/>
      <c r="R76" s="463"/>
      <c r="S76" s="463"/>
      <c r="T76" s="463"/>
      <c r="U76" s="463"/>
      <c r="V76" s="463"/>
      <c r="W76" s="463"/>
      <c r="X76" s="463"/>
      <c r="Y76" s="463"/>
      <c r="Z76" s="463"/>
      <c r="AA76" s="463"/>
      <c r="AB76" s="463"/>
      <c r="AC76" s="463"/>
      <c r="AD76" s="463"/>
      <c r="AE76" s="463"/>
      <c r="AF76" s="463"/>
      <c r="AG76" s="463"/>
      <c r="AH76" s="463"/>
      <c r="AI76" s="463"/>
      <c r="AJ76" s="463"/>
      <c r="AK76" s="463"/>
      <c r="AL76" s="463"/>
      <c r="AM76" s="463"/>
      <c r="AN76" s="463"/>
      <c r="AO76" s="463"/>
    </row>
    <row r="77" spans="1:41" x14ac:dyDescent="0.25">
      <c r="A77" s="463"/>
      <c r="B77" s="463"/>
      <c r="C77" s="463"/>
      <c r="D77" s="463"/>
      <c r="E77" s="463"/>
      <c r="F77" s="463"/>
      <c r="G77" s="463"/>
      <c r="H77" s="463"/>
      <c r="I77" s="463"/>
      <c r="J77" s="463"/>
      <c r="K77" s="463"/>
      <c r="L77" s="463"/>
      <c r="M77" s="463"/>
      <c r="N77" s="463"/>
      <c r="O77" s="463"/>
      <c r="P77" s="463"/>
      <c r="Q77" s="463"/>
      <c r="R77" s="463"/>
      <c r="S77" s="463"/>
      <c r="T77" s="463"/>
      <c r="U77" s="463"/>
      <c r="V77" s="463"/>
      <c r="W77" s="463"/>
      <c r="X77" s="463"/>
      <c r="Y77" s="463"/>
      <c r="Z77" s="463"/>
      <c r="AA77" s="463"/>
      <c r="AB77" s="463"/>
      <c r="AC77" s="463"/>
      <c r="AD77" s="463"/>
      <c r="AE77" s="463"/>
      <c r="AF77" s="463"/>
      <c r="AG77" s="463"/>
      <c r="AH77" s="463"/>
      <c r="AI77" s="463"/>
      <c r="AJ77" s="463"/>
      <c r="AK77" s="463"/>
      <c r="AL77" s="463"/>
      <c r="AM77" s="463"/>
      <c r="AN77" s="463"/>
      <c r="AO77" s="463"/>
    </row>
    <row r="78" spans="1:41" x14ac:dyDescent="0.25">
      <c r="A78" s="463"/>
      <c r="B78" s="463"/>
      <c r="C78" s="463"/>
      <c r="D78" s="463"/>
      <c r="E78" s="463"/>
      <c r="F78" s="463"/>
      <c r="G78" s="463"/>
      <c r="H78" s="463"/>
      <c r="I78" s="463"/>
      <c r="J78" s="463"/>
      <c r="K78" s="463"/>
      <c r="L78" s="463"/>
      <c r="M78" s="463"/>
      <c r="N78" s="463"/>
      <c r="O78" s="463"/>
      <c r="P78" s="463"/>
      <c r="Q78" s="463"/>
      <c r="R78" s="463"/>
      <c r="S78" s="463"/>
      <c r="T78" s="463"/>
      <c r="U78" s="463"/>
      <c r="V78" s="463"/>
      <c r="W78" s="463"/>
      <c r="X78" s="463"/>
      <c r="Y78" s="463"/>
      <c r="Z78" s="463"/>
      <c r="AA78" s="463"/>
      <c r="AB78" s="463"/>
      <c r="AC78" s="463"/>
      <c r="AD78" s="463"/>
      <c r="AE78" s="463"/>
      <c r="AF78" s="463"/>
      <c r="AG78" s="463"/>
      <c r="AH78" s="463"/>
      <c r="AI78" s="463"/>
      <c r="AJ78" s="463"/>
      <c r="AK78" s="463"/>
      <c r="AL78" s="463"/>
      <c r="AM78" s="463"/>
      <c r="AN78" s="463"/>
      <c r="AO78" s="463"/>
    </row>
    <row r="79" spans="1:41" x14ac:dyDescent="0.25">
      <c r="A79" s="463"/>
      <c r="B79" s="463"/>
      <c r="C79" s="463"/>
      <c r="D79" s="463"/>
      <c r="E79" s="463"/>
      <c r="F79" s="463"/>
      <c r="G79" s="463"/>
      <c r="H79" s="463"/>
      <c r="I79" s="463"/>
      <c r="J79" s="463"/>
      <c r="K79" s="463"/>
      <c r="L79" s="463"/>
      <c r="M79" s="463"/>
      <c r="N79" s="463"/>
      <c r="O79" s="463"/>
      <c r="P79" s="463"/>
      <c r="Q79" s="463"/>
      <c r="R79" s="463"/>
      <c r="S79" s="463"/>
      <c r="T79" s="463"/>
      <c r="U79" s="463"/>
      <c r="V79" s="463"/>
      <c r="W79" s="463"/>
      <c r="X79" s="463"/>
      <c r="Y79" s="463"/>
      <c r="Z79" s="463"/>
      <c r="AA79" s="463"/>
      <c r="AB79" s="463"/>
      <c r="AC79" s="463"/>
      <c r="AD79" s="463"/>
      <c r="AE79" s="463"/>
      <c r="AF79" s="463"/>
      <c r="AG79" s="463"/>
      <c r="AH79" s="463"/>
      <c r="AI79" s="463"/>
      <c r="AJ79" s="463"/>
      <c r="AK79" s="463"/>
      <c r="AL79" s="463"/>
      <c r="AM79" s="463"/>
      <c r="AN79" s="463"/>
      <c r="AO79" s="463"/>
    </row>
    <row r="80" spans="1:41" x14ac:dyDescent="0.25">
      <c r="A80" s="463"/>
      <c r="B80" s="463"/>
      <c r="C80" s="463"/>
      <c r="D80" s="463"/>
      <c r="E80" s="463"/>
      <c r="F80" s="463"/>
      <c r="G80" s="463"/>
      <c r="H80" s="463"/>
      <c r="I80" s="463"/>
      <c r="J80" s="463"/>
      <c r="K80" s="463"/>
      <c r="L80" s="463"/>
      <c r="M80" s="463"/>
      <c r="N80" s="463"/>
      <c r="O80" s="463"/>
      <c r="P80" s="463"/>
      <c r="Q80" s="463"/>
      <c r="R80" s="463"/>
      <c r="S80" s="463"/>
      <c r="T80" s="463"/>
      <c r="U80" s="463"/>
      <c r="V80" s="463"/>
      <c r="W80" s="463"/>
      <c r="X80" s="463"/>
      <c r="Y80" s="463"/>
      <c r="Z80" s="463"/>
      <c r="AA80" s="463"/>
      <c r="AB80" s="463"/>
      <c r="AC80" s="463"/>
      <c r="AD80" s="463"/>
      <c r="AE80" s="463"/>
      <c r="AF80" s="463"/>
      <c r="AG80" s="463"/>
      <c r="AH80" s="463"/>
      <c r="AI80" s="463"/>
      <c r="AJ80" s="463"/>
      <c r="AK80" s="463"/>
      <c r="AL80" s="463"/>
      <c r="AM80" s="463"/>
      <c r="AN80" s="463"/>
      <c r="AO80" s="463"/>
    </row>
    <row r="81" spans="1:41" x14ac:dyDescent="0.25">
      <c r="A81" s="463"/>
      <c r="B81" s="463"/>
      <c r="C81" s="463"/>
      <c r="D81" s="463"/>
      <c r="E81" s="463"/>
      <c r="F81" s="463"/>
      <c r="G81" s="463"/>
      <c r="H81" s="463"/>
      <c r="I81" s="463"/>
      <c r="J81" s="463"/>
      <c r="K81" s="463"/>
      <c r="L81" s="463"/>
      <c r="M81" s="463"/>
      <c r="N81" s="463"/>
      <c r="O81" s="463"/>
      <c r="P81" s="463"/>
      <c r="Q81" s="463"/>
      <c r="R81" s="463"/>
      <c r="S81" s="463"/>
      <c r="T81" s="463"/>
      <c r="U81" s="463"/>
      <c r="V81" s="463"/>
      <c r="W81" s="463"/>
      <c r="X81" s="463"/>
      <c r="Y81" s="463"/>
      <c r="Z81" s="463"/>
      <c r="AA81" s="463"/>
      <c r="AB81" s="463"/>
      <c r="AC81" s="463"/>
      <c r="AD81" s="463"/>
      <c r="AE81" s="463"/>
      <c r="AF81" s="463"/>
      <c r="AG81" s="463"/>
      <c r="AH81" s="463"/>
      <c r="AI81" s="463"/>
      <c r="AJ81" s="463"/>
      <c r="AK81" s="463"/>
      <c r="AL81" s="463"/>
      <c r="AM81" s="463"/>
      <c r="AN81" s="463"/>
      <c r="AO81" s="463"/>
    </row>
    <row r="82" spans="1:41" x14ac:dyDescent="0.25">
      <c r="A82" s="463"/>
      <c r="B82" s="463"/>
      <c r="C82" s="463"/>
      <c r="D82" s="463"/>
      <c r="E82" s="463"/>
      <c r="F82" s="463"/>
      <c r="G82" s="463"/>
      <c r="H82" s="463"/>
      <c r="I82" s="463"/>
      <c r="J82" s="463"/>
      <c r="K82" s="463"/>
      <c r="L82" s="463"/>
      <c r="M82" s="463"/>
      <c r="N82" s="463"/>
      <c r="O82" s="463"/>
      <c r="P82" s="463"/>
      <c r="Q82" s="463"/>
      <c r="R82" s="463"/>
      <c r="S82" s="463"/>
      <c r="T82" s="463"/>
      <c r="U82" s="463"/>
      <c r="V82" s="463"/>
      <c r="W82" s="463"/>
      <c r="X82" s="463"/>
      <c r="Y82" s="463"/>
      <c r="Z82" s="463"/>
      <c r="AA82" s="463"/>
      <c r="AB82" s="463"/>
      <c r="AC82" s="463"/>
      <c r="AD82" s="463"/>
      <c r="AE82" s="463"/>
      <c r="AF82" s="463"/>
      <c r="AG82" s="463"/>
      <c r="AH82" s="463"/>
      <c r="AI82" s="463"/>
      <c r="AJ82" s="463"/>
      <c r="AK82" s="463"/>
      <c r="AL82" s="463"/>
      <c r="AM82" s="463"/>
      <c r="AN82" s="463"/>
      <c r="AO82" s="463"/>
    </row>
    <row r="83" spans="1:41" x14ac:dyDescent="0.25">
      <c r="A83" s="463"/>
      <c r="B83" s="463"/>
      <c r="C83" s="463"/>
      <c r="D83" s="463"/>
      <c r="E83" s="463"/>
      <c r="F83" s="463"/>
      <c r="G83" s="463"/>
      <c r="H83" s="463"/>
      <c r="I83" s="463"/>
      <c r="J83" s="463"/>
      <c r="K83" s="463"/>
      <c r="L83" s="463"/>
      <c r="M83" s="463"/>
      <c r="N83" s="463"/>
      <c r="O83" s="463"/>
      <c r="P83" s="463"/>
      <c r="Q83" s="463"/>
      <c r="R83" s="463"/>
      <c r="S83" s="463"/>
      <c r="T83" s="463"/>
      <c r="U83" s="463"/>
      <c r="V83" s="463"/>
      <c r="W83" s="463"/>
      <c r="X83" s="463"/>
      <c r="Y83" s="463"/>
      <c r="Z83" s="463"/>
      <c r="AA83" s="463"/>
      <c r="AB83" s="463"/>
      <c r="AC83" s="463"/>
      <c r="AD83" s="463"/>
      <c r="AE83" s="463"/>
      <c r="AF83" s="463"/>
      <c r="AG83" s="463"/>
      <c r="AH83" s="463"/>
      <c r="AI83" s="463"/>
      <c r="AJ83" s="463"/>
      <c r="AK83" s="463"/>
      <c r="AL83" s="463"/>
      <c r="AM83" s="463"/>
      <c r="AN83" s="463"/>
      <c r="AO83" s="463"/>
    </row>
    <row r="84" spans="1:41" x14ac:dyDescent="0.25">
      <c r="A84" s="463"/>
      <c r="B84" s="463"/>
      <c r="C84" s="463"/>
      <c r="D84" s="463"/>
      <c r="E84" s="463"/>
      <c r="F84" s="463"/>
      <c r="G84" s="463"/>
      <c r="H84" s="463"/>
      <c r="I84" s="463"/>
      <c r="J84" s="463"/>
      <c r="K84" s="463"/>
      <c r="L84" s="463"/>
      <c r="M84" s="463"/>
      <c r="N84" s="463"/>
      <c r="O84" s="463"/>
      <c r="P84" s="463"/>
      <c r="Q84" s="463"/>
      <c r="R84" s="463"/>
      <c r="S84" s="463"/>
      <c r="T84" s="463"/>
      <c r="U84" s="463"/>
      <c r="V84" s="463"/>
      <c r="W84" s="463"/>
      <c r="X84" s="463"/>
      <c r="Y84" s="463"/>
      <c r="Z84" s="463"/>
      <c r="AA84" s="463"/>
      <c r="AB84" s="463"/>
      <c r="AC84" s="463"/>
      <c r="AD84" s="463"/>
      <c r="AE84" s="463"/>
      <c r="AF84" s="463"/>
      <c r="AG84" s="463"/>
      <c r="AH84" s="463"/>
      <c r="AI84" s="463"/>
      <c r="AJ84" s="463"/>
      <c r="AK84" s="463"/>
      <c r="AL84" s="463"/>
      <c r="AM84" s="463"/>
      <c r="AN84" s="463"/>
      <c r="AO84" s="463"/>
    </row>
    <row r="85" spans="1:41" x14ac:dyDescent="0.25">
      <c r="A85" s="463"/>
      <c r="B85" s="463"/>
      <c r="C85" s="463"/>
      <c r="D85" s="463"/>
      <c r="E85" s="463"/>
      <c r="F85" s="463"/>
      <c r="G85" s="463"/>
      <c r="H85" s="463"/>
      <c r="I85" s="463"/>
      <c r="J85" s="463"/>
      <c r="K85" s="463"/>
      <c r="L85" s="463"/>
      <c r="M85" s="463"/>
      <c r="N85" s="463"/>
      <c r="O85" s="463"/>
      <c r="P85" s="463"/>
      <c r="Q85" s="463"/>
      <c r="R85" s="463"/>
      <c r="S85" s="463"/>
      <c r="T85" s="463"/>
      <c r="U85" s="463"/>
      <c r="V85" s="463"/>
      <c r="W85" s="463"/>
      <c r="X85" s="463"/>
      <c r="Y85" s="463"/>
      <c r="Z85" s="463"/>
      <c r="AA85" s="463"/>
      <c r="AB85" s="463"/>
      <c r="AC85" s="463"/>
      <c r="AD85" s="463"/>
      <c r="AE85" s="463"/>
      <c r="AF85" s="463"/>
      <c r="AG85" s="463"/>
      <c r="AH85" s="463"/>
      <c r="AI85" s="463"/>
      <c r="AJ85" s="463"/>
      <c r="AK85" s="463"/>
      <c r="AL85" s="463"/>
      <c r="AM85" s="463"/>
      <c r="AN85" s="463"/>
      <c r="AO85" s="463"/>
    </row>
    <row r="86" spans="1:41" x14ac:dyDescent="0.25">
      <c r="A86" s="463"/>
      <c r="B86" s="463"/>
      <c r="C86" s="463"/>
      <c r="D86" s="463"/>
      <c r="E86" s="463"/>
      <c r="F86" s="463"/>
      <c r="G86" s="463"/>
      <c r="H86" s="463"/>
      <c r="I86" s="463"/>
      <c r="J86" s="463"/>
      <c r="K86" s="463"/>
      <c r="L86" s="463"/>
      <c r="M86" s="463"/>
      <c r="N86" s="463"/>
      <c r="O86" s="463"/>
      <c r="P86" s="463"/>
      <c r="Q86" s="463"/>
      <c r="R86" s="463"/>
      <c r="S86" s="463"/>
      <c r="T86" s="463"/>
      <c r="U86" s="463"/>
      <c r="V86" s="463"/>
      <c r="W86" s="463"/>
      <c r="X86" s="463"/>
      <c r="Y86" s="463"/>
      <c r="Z86" s="463"/>
      <c r="AA86" s="463"/>
      <c r="AB86" s="463"/>
      <c r="AC86" s="463"/>
      <c r="AD86" s="463"/>
      <c r="AE86" s="463"/>
      <c r="AF86" s="463"/>
      <c r="AG86" s="463"/>
      <c r="AH86" s="463"/>
      <c r="AI86" s="463"/>
      <c r="AJ86" s="463"/>
      <c r="AK86" s="463"/>
      <c r="AL86" s="463"/>
      <c r="AM86" s="463"/>
      <c r="AN86" s="463"/>
      <c r="AO86" s="463"/>
    </row>
    <row r="87" spans="1:41" x14ac:dyDescent="0.25">
      <c r="A87" s="463"/>
      <c r="B87" s="463"/>
      <c r="C87" s="463"/>
      <c r="D87" s="463"/>
      <c r="E87" s="463"/>
      <c r="F87" s="463"/>
      <c r="G87" s="463"/>
      <c r="H87" s="463"/>
      <c r="I87" s="463"/>
      <c r="J87" s="463"/>
      <c r="K87" s="463"/>
      <c r="L87" s="463"/>
      <c r="M87" s="463"/>
      <c r="N87" s="463"/>
      <c r="O87" s="463"/>
      <c r="P87" s="463"/>
      <c r="Q87" s="463"/>
      <c r="R87" s="463"/>
      <c r="S87" s="463"/>
      <c r="T87" s="463"/>
      <c r="U87" s="463"/>
      <c r="V87" s="463"/>
      <c r="W87" s="463"/>
      <c r="X87" s="463"/>
      <c r="Y87" s="463"/>
      <c r="Z87" s="463"/>
      <c r="AA87" s="463"/>
      <c r="AB87" s="463"/>
      <c r="AC87" s="463"/>
      <c r="AD87" s="463"/>
      <c r="AE87" s="463"/>
      <c r="AF87" s="463"/>
      <c r="AG87" s="463"/>
      <c r="AH87" s="463"/>
      <c r="AI87" s="463"/>
      <c r="AJ87" s="463"/>
      <c r="AK87" s="463"/>
      <c r="AL87" s="463"/>
      <c r="AM87" s="463"/>
      <c r="AN87" s="463"/>
      <c r="AO87" s="463"/>
    </row>
    <row r="88" spans="1:41" x14ac:dyDescent="0.25">
      <c r="A88" s="463"/>
      <c r="B88" s="463"/>
      <c r="C88" s="463"/>
      <c r="D88" s="463"/>
      <c r="E88" s="463"/>
      <c r="F88" s="463"/>
      <c r="G88" s="463"/>
      <c r="H88" s="463"/>
      <c r="I88" s="463"/>
      <c r="J88" s="463"/>
      <c r="K88" s="463"/>
      <c r="L88" s="463"/>
      <c r="M88" s="463"/>
      <c r="N88" s="463"/>
      <c r="O88" s="463"/>
      <c r="P88" s="463"/>
      <c r="Q88" s="463"/>
      <c r="R88" s="463"/>
      <c r="S88" s="463"/>
      <c r="T88" s="463"/>
      <c r="U88" s="463"/>
      <c r="V88" s="463"/>
      <c r="W88" s="463"/>
      <c r="X88" s="463"/>
      <c r="Y88" s="463"/>
      <c r="Z88" s="463"/>
      <c r="AA88" s="463"/>
      <c r="AB88" s="463"/>
      <c r="AC88" s="463"/>
      <c r="AD88" s="463"/>
      <c r="AE88" s="463"/>
      <c r="AF88" s="463"/>
      <c r="AG88" s="463"/>
      <c r="AH88" s="463"/>
      <c r="AI88" s="463"/>
      <c r="AJ88" s="463"/>
      <c r="AK88" s="463"/>
      <c r="AL88" s="463"/>
      <c r="AM88" s="463"/>
      <c r="AN88" s="463"/>
      <c r="AO88" s="463"/>
    </row>
    <row r="89" spans="1:41" x14ac:dyDescent="0.25">
      <c r="A89" s="463"/>
      <c r="B89" s="463"/>
      <c r="C89" s="463"/>
      <c r="D89" s="463"/>
      <c r="E89" s="463"/>
      <c r="F89" s="463"/>
      <c r="G89" s="463"/>
      <c r="H89" s="463"/>
      <c r="I89" s="463"/>
      <c r="J89" s="463"/>
      <c r="K89" s="463"/>
      <c r="L89" s="463"/>
      <c r="M89" s="463"/>
      <c r="N89" s="463"/>
      <c r="O89" s="463"/>
      <c r="P89" s="463"/>
      <c r="Q89" s="463"/>
      <c r="R89" s="463"/>
      <c r="S89" s="463"/>
      <c r="T89" s="463"/>
      <c r="U89" s="463"/>
      <c r="V89" s="463"/>
      <c r="W89" s="463"/>
      <c r="X89" s="463"/>
      <c r="Y89" s="463"/>
      <c r="Z89" s="463"/>
      <c r="AA89" s="463"/>
      <c r="AB89" s="463"/>
      <c r="AC89" s="463"/>
      <c r="AD89" s="463"/>
      <c r="AE89" s="463"/>
      <c r="AF89" s="463"/>
      <c r="AG89" s="463"/>
      <c r="AH89" s="463"/>
      <c r="AI89" s="463"/>
      <c r="AJ89" s="463"/>
      <c r="AK89" s="463"/>
      <c r="AL89" s="463"/>
      <c r="AM89" s="463"/>
      <c r="AN89" s="463"/>
      <c r="AO89" s="463"/>
    </row>
    <row r="90" spans="1:41" x14ac:dyDescent="0.25">
      <c r="A90" s="463"/>
      <c r="B90" s="463"/>
      <c r="C90" s="463"/>
      <c r="D90" s="463"/>
      <c r="E90" s="463"/>
      <c r="F90" s="463"/>
      <c r="G90" s="463"/>
      <c r="H90" s="463"/>
      <c r="I90" s="463"/>
      <c r="J90" s="463"/>
      <c r="K90" s="463"/>
      <c r="L90" s="463"/>
      <c r="M90" s="463"/>
      <c r="N90" s="463"/>
      <c r="O90" s="463"/>
      <c r="P90" s="463"/>
      <c r="Q90" s="463"/>
      <c r="R90" s="463"/>
      <c r="S90" s="463"/>
      <c r="T90" s="463"/>
      <c r="U90" s="463"/>
      <c r="V90" s="463"/>
      <c r="W90" s="463"/>
      <c r="X90" s="463"/>
      <c r="Y90" s="463"/>
      <c r="Z90" s="463"/>
      <c r="AA90" s="463"/>
      <c r="AB90" s="463"/>
      <c r="AC90" s="463"/>
      <c r="AD90" s="463"/>
      <c r="AE90" s="463"/>
      <c r="AF90" s="463"/>
      <c r="AG90" s="463"/>
      <c r="AH90" s="463"/>
      <c r="AI90" s="463"/>
      <c r="AJ90" s="463"/>
      <c r="AK90" s="463"/>
      <c r="AL90" s="463"/>
      <c r="AM90" s="463"/>
      <c r="AN90" s="463"/>
      <c r="AO90" s="463"/>
    </row>
    <row r="91" spans="1:41" x14ac:dyDescent="0.25">
      <c r="A91" s="463"/>
      <c r="B91" s="463"/>
      <c r="C91" s="463"/>
      <c r="D91" s="463"/>
      <c r="E91" s="463"/>
      <c r="F91" s="463"/>
      <c r="G91" s="463"/>
      <c r="H91" s="463"/>
      <c r="I91" s="463"/>
      <c r="J91" s="463"/>
      <c r="K91" s="463"/>
      <c r="L91" s="463"/>
      <c r="M91" s="463"/>
      <c r="N91" s="463"/>
      <c r="O91" s="463"/>
      <c r="P91" s="463"/>
      <c r="Q91" s="463"/>
      <c r="R91" s="463"/>
      <c r="S91" s="463"/>
      <c r="T91" s="463"/>
      <c r="U91" s="463"/>
      <c r="V91" s="463"/>
      <c r="W91" s="463"/>
      <c r="X91" s="463"/>
      <c r="Y91" s="463"/>
      <c r="Z91" s="463"/>
      <c r="AA91" s="463"/>
      <c r="AB91" s="463"/>
      <c r="AC91" s="463"/>
      <c r="AD91" s="463"/>
      <c r="AE91" s="463"/>
      <c r="AF91" s="463"/>
      <c r="AG91" s="463"/>
      <c r="AH91" s="463"/>
      <c r="AI91" s="463"/>
      <c r="AJ91" s="463"/>
      <c r="AK91" s="463"/>
      <c r="AL91" s="463"/>
      <c r="AM91" s="463"/>
      <c r="AN91" s="463"/>
      <c r="AO91" s="463"/>
    </row>
    <row r="92" spans="1:41" x14ac:dyDescent="0.25">
      <c r="A92" s="463"/>
      <c r="B92" s="463"/>
      <c r="C92" s="463"/>
      <c r="D92" s="463"/>
      <c r="E92" s="463"/>
      <c r="F92" s="463"/>
      <c r="G92" s="463"/>
      <c r="H92" s="463"/>
      <c r="I92" s="463"/>
      <c r="J92" s="463"/>
      <c r="K92" s="463"/>
      <c r="L92" s="463"/>
      <c r="M92" s="463"/>
      <c r="N92" s="463"/>
      <c r="O92" s="463"/>
      <c r="P92" s="463"/>
      <c r="Q92" s="463"/>
      <c r="R92" s="463"/>
      <c r="S92" s="463"/>
      <c r="T92" s="463"/>
      <c r="U92" s="463"/>
      <c r="V92" s="463"/>
      <c r="W92" s="463"/>
      <c r="X92" s="463"/>
      <c r="Y92" s="463"/>
      <c r="Z92" s="463"/>
      <c r="AA92" s="463"/>
      <c r="AB92" s="463"/>
      <c r="AC92" s="463"/>
      <c r="AD92" s="463"/>
      <c r="AE92" s="463"/>
      <c r="AF92" s="463"/>
      <c r="AG92" s="463"/>
      <c r="AH92" s="463"/>
      <c r="AI92" s="463"/>
      <c r="AJ92" s="463"/>
      <c r="AK92" s="463"/>
      <c r="AL92" s="463"/>
      <c r="AM92" s="463"/>
      <c r="AN92" s="463"/>
      <c r="AO92" s="463"/>
    </row>
    <row r="93" spans="1:41" x14ac:dyDescent="0.25">
      <c r="A93" s="463"/>
      <c r="B93" s="463"/>
      <c r="C93" s="463"/>
      <c r="D93" s="463"/>
      <c r="E93" s="463"/>
      <c r="F93" s="463"/>
      <c r="G93" s="463"/>
      <c r="H93" s="463"/>
      <c r="I93" s="463"/>
      <c r="J93" s="463"/>
      <c r="K93" s="463"/>
      <c r="L93" s="463"/>
      <c r="M93" s="463"/>
      <c r="N93" s="463"/>
      <c r="O93" s="463"/>
      <c r="P93" s="463"/>
      <c r="Q93" s="463"/>
      <c r="R93" s="463"/>
      <c r="S93" s="463"/>
      <c r="T93" s="463"/>
      <c r="U93" s="463"/>
      <c r="V93" s="463"/>
      <c r="W93" s="463"/>
      <c r="X93" s="463"/>
      <c r="Y93" s="463"/>
      <c r="Z93" s="463"/>
      <c r="AA93" s="463"/>
      <c r="AB93" s="463"/>
      <c r="AC93" s="463"/>
      <c r="AD93" s="463"/>
      <c r="AE93" s="463"/>
      <c r="AF93" s="463"/>
      <c r="AG93" s="463"/>
      <c r="AH93" s="463"/>
      <c r="AI93" s="463"/>
      <c r="AJ93" s="463"/>
      <c r="AK93" s="463"/>
      <c r="AL93" s="463"/>
      <c r="AM93" s="463"/>
      <c r="AN93" s="463"/>
      <c r="AO93" s="463"/>
    </row>
    <row r="94" spans="1:41" x14ac:dyDescent="0.25">
      <c r="A94" s="463"/>
      <c r="B94" s="463"/>
      <c r="C94" s="463"/>
      <c r="D94" s="463"/>
      <c r="E94" s="463"/>
      <c r="F94" s="463"/>
      <c r="G94" s="463"/>
      <c r="H94" s="463"/>
      <c r="I94" s="463"/>
      <c r="J94" s="463"/>
      <c r="K94" s="463"/>
      <c r="L94" s="463"/>
      <c r="M94" s="463"/>
      <c r="N94" s="463"/>
      <c r="O94" s="463"/>
      <c r="P94" s="463"/>
      <c r="Q94" s="463"/>
      <c r="R94" s="463"/>
      <c r="S94" s="463"/>
      <c r="T94" s="463"/>
      <c r="U94" s="463"/>
      <c r="V94" s="463"/>
      <c r="W94" s="463"/>
      <c r="X94" s="463"/>
      <c r="Y94" s="463"/>
      <c r="Z94" s="463"/>
      <c r="AA94" s="463"/>
      <c r="AB94" s="463"/>
      <c r="AC94" s="463"/>
      <c r="AD94" s="463"/>
      <c r="AE94" s="463"/>
      <c r="AF94" s="463"/>
      <c r="AG94" s="463"/>
      <c r="AH94" s="463"/>
      <c r="AI94" s="463"/>
      <c r="AJ94" s="463"/>
      <c r="AK94" s="463"/>
      <c r="AL94" s="463"/>
      <c r="AM94" s="463"/>
      <c r="AN94" s="463"/>
      <c r="AO94" s="463"/>
    </row>
    <row r="95" spans="1:41" x14ac:dyDescent="0.25">
      <c r="A95" s="463"/>
      <c r="B95" s="463"/>
      <c r="C95" s="463"/>
      <c r="D95" s="463"/>
      <c r="E95" s="463"/>
      <c r="F95" s="463"/>
      <c r="G95" s="463"/>
      <c r="H95" s="463"/>
      <c r="I95" s="463"/>
      <c r="J95" s="463"/>
      <c r="K95" s="463"/>
      <c r="L95" s="463"/>
      <c r="M95" s="463"/>
      <c r="N95" s="463"/>
      <c r="O95" s="463"/>
      <c r="P95" s="463"/>
      <c r="Q95" s="463"/>
      <c r="R95" s="463"/>
      <c r="S95" s="463"/>
      <c r="T95" s="463"/>
      <c r="U95" s="463"/>
      <c r="V95" s="463"/>
      <c r="W95" s="463"/>
      <c r="X95" s="463"/>
      <c r="Y95" s="463"/>
      <c r="Z95" s="463"/>
      <c r="AA95" s="463"/>
      <c r="AB95" s="463"/>
      <c r="AC95" s="463"/>
      <c r="AD95" s="463"/>
      <c r="AE95" s="463"/>
      <c r="AF95" s="463"/>
      <c r="AG95" s="463"/>
      <c r="AH95" s="463"/>
      <c r="AI95" s="463"/>
      <c r="AJ95" s="463"/>
      <c r="AK95" s="463"/>
      <c r="AL95" s="463"/>
      <c r="AM95" s="463"/>
      <c r="AN95" s="463"/>
      <c r="AO95" s="463"/>
    </row>
    <row r="96" spans="1:41" x14ac:dyDescent="0.25">
      <c r="A96" s="463"/>
      <c r="B96" s="463"/>
      <c r="C96" s="463"/>
      <c r="D96" s="463"/>
      <c r="E96" s="463"/>
      <c r="F96" s="463"/>
      <c r="G96" s="463"/>
      <c r="H96" s="463"/>
      <c r="I96" s="463"/>
      <c r="J96" s="463"/>
      <c r="K96" s="463"/>
      <c r="L96" s="463"/>
      <c r="M96" s="463"/>
      <c r="N96" s="463"/>
      <c r="O96" s="463"/>
      <c r="P96" s="463"/>
      <c r="Q96" s="463"/>
      <c r="R96" s="463"/>
      <c r="S96" s="463"/>
      <c r="T96" s="463"/>
      <c r="U96" s="463"/>
      <c r="V96" s="463"/>
      <c r="W96" s="463"/>
      <c r="X96" s="463"/>
      <c r="Y96" s="463"/>
      <c r="Z96" s="463"/>
      <c r="AA96" s="463"/>
      <c r="AB96" s="463"/>
      <c r="AC96" s="463"/>
      <c r="AD96" s="463"/>
      <c r="AE96" s="463"/>
      <c r="AF96" s="463"/>
      <c r="AG96" s="463"/>
      <c r="AH96" s="463"/>
      <c r="AI96" s="463"/>
      <c r="AJ96" s="463"/>
      <c r="AK96" s="463"/>
      <c r="AL96" s="463"/>
      <c r="AM96" s="463"/>
      <c r="AN96" s="463"/>
      <c r="AO96" s="463"/>
    </row>
    <row r="97" spans="1:41" x14ac:dyDescent="0.25">
      <c r="A97" s="463"/>
      <c r="B97" s="463"/>
      <c r="C97" s="463"/>
      <c r="D97" s="463"/>
      <c r="E97" s="463"/>
      <c r="F97" s="463"/>
      <c r="G97" s="463"/>
      <c r="H97" s="463"/>
      <c r="I97" s="463"/>
      <c r="J97" s="463"/>
      <c r="K97" s="463"/>
      <c r="L97" s="463"/>
      <c r="M97" s="463"/>
      <c r="N97" s="463"/>
      <c r="O97" s="463"/>
      <c r="P97" s="463"/>
      <c r="Q97" s="463"/>
      <c r="R97" s="463"/>
      <c r="S97" s="463"/>
      <c r="T97" s="463"/>
      <c r="U97" s="463"/>
      <c r="V97" s="463"/>
      <c r="W97" s="463"/>
      <c r="X97" s="463"/>
      <c r="Y97" s="463"/>
      <c r="Z97" s="463"/>
      <c r="AA97" s="463"/>
      <c r="AB97" s="463"/>
      <c r="AC97" s="463"/>
      <c r="AD97" s="463"/>
      <c r="AE97" s="463"/>
      <c r="AF97" s="463"/>
      <c r="AG97" s="463"/>
      <c r="AH97" s="463"/>
      <c r="AI97" s="463"/>
      <c r="AJ97" s="463"/>
      <c r="AK97" s="463"/>
      <c r="AL97" s="463"/>
      <c r="AM97" s="463"/>
      <c r="AN97" s="463"/>
      <c r="AO97" s="463"/>
    </row>
    <row r="98" spans="1:41" x14ac:dyDescent="0.25">
      <c r="A98" s="463"/>
      <c r="B98" s="463"/>
      <c r="C98" s="463"/>
      <c r="D98" s="463"/>
      <c r="E98" s="463"/>
      <c r="F98" s="463"/>
      <c r="G98" s="463"/>
      <c r="H98" s="463"/>
      <c r="I98" s="463"/>
      <c r="J98" s="463"/>
      <c r="K98" s="463"/>
      <c r="L98" s="463"/>
      <c r="M98" s="463"/>
      <c r="N98" s="463"/>
      <c r="O98" s="463"/>
      <c r="P98" s="463"/>
      <c r="Q98" s="463"/>
      <c r="R98" s="463"/>
      <c r="S98" s="463"/>
      <c r="T98" s="463"/>
      <c r="U98" s="463"/>
      <c r="V98" s="463"/>
      <c r="W98" s="463"/>
      <c r="X98" s="463"/>
      <c r="Y98" s="463"/>
      <c r="Z98" s="463"/>
      <c r="AA98" s="463"/>
      <c r="AB98" s="463"/>
      <c r="AC98" s="463"/>
      <c r="AD98" s="463"/>
      <c r="AE98" s="463"/>
      <c r="AF98" s="463"/>
      <c r="AG98" s="463"/>
      <c r="AH98" s="463"/>
      <c r="AI98" s="463"/>
      <c r="AJ98" s="463"/>
      <c r="AK98" s="463"/>
      <c r="AL98" s="463"/>
      <c r="AM98" s="463"/>
      <c r="AN98" s="463"/>
      <c r="AO98" s="463"/>
    </row>
    <row r="99" spans="1:41" x14ac:dyDescent="0.25">
      <c r="A99" s="463"/>
      <c r="B99" s="463"/>
      <c r="C99" s="463"/>
      <c r="D99" s="463"/>
      <c r="E99" s="463"/>
      <c r="F99" s="463"/>
      <c r="G99" s="463"/>
      <c r="H99" s="463"/>
      <c r="I99" s="463"/>
      <c r="J99" s="463"/>
      <c r="K99" s="463"/>
      <c r="L99" s="463"/>
      <c r="M99" s="463"/>
      <c r="N99" s="463"/>
      <c r="O99" s="463"/>
      <c r="P99" s="463"/>
      <c r="Q99" s="463"/>
      <c r="R99" s="463"/>
      <c r="S99" s="463"/>
      <c r="T99" s="463"/>
      <c r="U99" s="463"/>
      <c r="V99" s="463"/>
      <c r="W99" s="463"/>
      <c r="X99" s="463"/>
      <c r="Y99" s="463"/>
      <c r="Z99" s="463"/>
      <c r="AA99" s="463"/>
      <c r="AB99" s="463"/>
      <c r="AC99" s="463"/>
      <c r="AD99" s="463"/>
      <c r="AE99" s="463"/>
      <c r="AF99" s="463"/>
      <c r="AG99" s="463"/>
      <c r="AH99" s="463"/>
      <c r="AI99" s="463"/>
      <c r="AJ99" s="463"/>
      <c r="AK99" s="463"/>
      <c r="AL99" s="463"/>
      <c r="AM99" s="463"/>
      <c r="AN99" s="463"/>
      <c r="AO99" s="463"/>
    </row>
    <row r="100" spans="1:41" x14ac:dyDescent="0.25">
      <c r="A100" s="463"/>
      <c r="B100" s="463"/>
      <c r="C100" s="463"/>
      <c r="D100" s="463"/>
      <c r="E100" s="463"/>
      <c r="F100" s="463"/>
      <c r="G100" s="463"/>
      <c r="H100" s="463"/>
      <c r="I100" s="463"/>
      <c r="J100" s="463"/>
      <c r="K100" s="463"/>
      <c r="L100" s="463"/>
      <c r="M100" s="463"/>
      <c r="N100" s="463"/>
      <c r="O100" s="463"/>
      <c r="P100" s="463"/>
      <c r="Q100" s="463"/>
      <c r="R100" s="463"/>
      <c r="S100" s="463"/>
      <c r="T100" s="463"/>
      <c r="U100" s="463"/>
      <c r="V100" s="463"/>
      <c r="W100" s="463"/>
      <c r="X100" s="463"/>
      <c r="Y100" s="463"/>
      <c r="Z100" s="463"/>
      <c r="AA100" s="463"/>
      <c r="AB100" s="463"/>
      <c r="AC100" s="463"/>
      <c r="AD100" s="463"/>
      <c r="AE100" s="463"/>
      <c r="AF100" s="463"/>
      <c r="AG100" s="463"/>
      <c r="AH100" s="463"/>
      <c r="AI100" s="463"/>
      <c r="AJ100" s="463"/>
      <c r="AK100" s="463"/>
      <c r="AL100" s="463"/>
      <c r="AM100" s="463"/>
      <c r="AN100" s="463"/>
      <c r="AO100" s="463"/>
    </row>
    <row r="101" spans="1:41" x14ac:dyDescent="0.25">
      <c r="A101" s="463"/>
      <c r="B101" s="463"/>
      <c r="C101" s="463"/>
      <c r="D101" s="463"/>
      <c r="E101" s="463"/>
      <c r="F101" s="463"/>
      <c r="G101" s="463"/>
      <c r="H101" s="463"/>
      <c r="I101" s="463"/>
      <c r="J101" s="463"/>
      <c r="K101" s="463"/>
      <c r="L101" s="463"/>
      <c r="M101" s="463"/>
      <c r="N101" s="463"/>
      <c r="O101" s="463"/>
      <c r="P101" s="463"/>
      <c r="Q101" s="463"/>
      <c r="R101" s="463"/>
      <c r="S101" s="463"/>
      <c r="T101" s="463"/>
      <c r="U101" s="463"/>
      <c r="V101" s="463"/>
      <c r="W101" s="463"/>
      <c r="X101" s="463"/>
      <c r="Y101" s="463"/>
      <c r="Z101" s="463"/>
      <c r="AA101" s="463"/>
      <c r="AB101" s="463"/>
      <c r="AC101" s="463"/>
      <c r="AD101" s="463"/>
      <c r="AE101" s="463"/>
      <c r="AF101" s="463"/>
      <c r="AG101" s="463"/>
      <c r="AH101" s="463"/>
      <c r="AI101" s="463"/>
      <c r="AJ101" s="463"/>
      <c r="AK101" s="463"/>
      <c r="AL101" s="463"/>
      <c r="AM101" s="463"/>
      <c r="AN101" s="463"/>
      <c r="AO101" s="463"/>
    </row>
    <row r="102" spans="1:41" x14ac:dyDescent="0.25">
      <c r="A102" s="463"/>
      <c r="B102" s="463"/>
      <c r="C102" s="463"/>
      <c r="D102" s="463"/>
      <c r="E102" s="463"/>
      <c r="F102" s="463"/>
      <c r="G102" s="463"/>
      <c r="H102" s="463"/>
      <c r="I102" s="463"/>
      <c r="J102" s="463"/>
      <c r="K102" s="463"/>
      <c r="L102" s="463"/>
      <c r="M102" s="463"/>
      <c r="N102" s="463"/>
      <c r="O102" s="463"/>
      <c r="P102" s="463"/>
      <c r="Q102" s="463"/>
      <c r="R102" s="463"/>
      <c r="S102" s="463"/>
      <c r="T102" s="463"/>
      <c r="U102" s="463"/>
      <c r="V102" s="463"/>
      <c r="W102" s="463"/>
      <c r="X102" s="463"/>
      <c r="Y102" s="463"/>
      <c r="Z102" s="463"/>
      <c r="AA102" s="463"/>
      <c r="AB102" s="463"/>
      <c r="AC102" s="463"/>
      <c r="AD102" s="463"/>
      <c r="AE102" s="463"/>
      <c r="AF102" s="463"/>
      <c r="AG102" s="463"/>
      <c r="AH102" s="463"/>
      <c r="AI102" s="463"/>
      <c r="AJ102" s="463"/>
      <c r="AK102" s="463"/>
      <c r="AL102" s="463"/>
      <c r="AM102" s="463"/>
      <c r="AN102" s="463"/>
      <c r="AO102" s="463"/>
    </row>
    <row r="103" spans="1:41" x14ac:dyDescent="0.25">
      <c r="A103" s="463"/>
      <c r="B103" s="463"/>
      <c r="C103" s="463"/>
      <c r="D103" s="463"/>
      <c r="E103" s="463"/>
      <c r="F103" s="463"/>
      <c r="G103" s="463"/>
      <c r="H103" s="463"/>
      <c r="I103" s="463"/>
      <c r="J103" s="463"/>
      <c r="K103" s="463"/>
      <c r="L103" s="463"/>
      <c r="M103" s="463"/>
      <c r="N103" s="463"/>
      <c r="O103" s="463"/>
      <c r="P103" s="463"/>
      <c r="Q103" s="463"/>
      <c r="R103" s="463"/>
      <c r="S103" s="463"/>
      <c r="T103" s="463"/>
      <c r="U103" s="463"/>
      <c r="V103" s="463"/>
      <c r="W103" s="463"/>
      <c r="X103" s="463"/>
      <c r="Y103" s="463"/>
      <c r="Z103" s="463"/>
      <c r="AA103" s="463"/>
      <c r="AB103" s="463"/>
      <c r="AC103" s="463"/>
      <c r="AD103" s="463"/>
      <c r="AE103" s="463"/>
      <c r="AF103" s="463"/>
      <c r="AG103" s="463"/>
      <c r="AH103" s="463"/>
      <c r="AI103" s="463"/>
      <c r="AJ103" s="463"/>
      <c r="AK103" s="463"/>
      <c r="AL103" s="463"/>
      <c r="AM103" s="463"/>
      <c r="AN103" s="463"/>
      <c r="AO103" s="463"/>
    </row>
    <row r="104" spans="1:41" x14ac:dyDescent="0.25">
      <c r="A104" s="463"/>
      <c r="B104" s="463"/>
      <c r="C104" s="463"/>
      <c r="D104" s="463"/>
      <c r="E104" s="463"/>
      <c r="F104" s="463"/>
      <c r="G104" s="463"/>
      <c r="H104" s="463"/>
      <c r="I104" s="463"/>
      <c r="J104" s="463"/>
      <c r="K104" s="463"/>
      <c r="L104" s="463"/>
      <c r="M104" s="463"/>
      <c r="N104" s="463"/>
      <c r="O104" s="463"/>
      <c r="P104" s="463"/>
      <c r="Q104" s="463"/>
      <c r="R104" s="463"/>
      <c r="S104" s="463"/>
      <c r="T104" s="463"/>
      <c r="U104" s="463"/>
      <c r="V104" s="463"/>
      <c r="W104" s="463"/>
      <c r="X104" s="463"/>
      <c r="Y104" s="463"/>
      <c r="Z104" s="463"/>
      <c r="AA104" s="463"/>
      <c r="AB104" s="463"/>
      <c r="AC104" s="463"/>
      <c r="AD104" s="463"/>
      <c r="AE104" s="463"/>
      <c r="AF104" s="463"/>
      <c r="AG104" s="463"/>
      <c r="AH104" s="463"/>
      <c r="AI104" s="463"/>
      <c r="AJ104" s="463"/>
      <c r="AK104" s="463"/>
      <c r="AL104" s="463"/>
      <c r="AM104" s="463"/>
      <c r="AN104" s="463"/>
      <c r="AO104" s="463"/>
    </row>
    <row r="105" spans="1:41" x14ac:dyDescent="0.25">
      <c r="A105" s="463"/>
      <c r="B105" s="463"/>
      <c r="C105" s="463"/>
      <c r="D105" s="463"/>
      <c r="E105" s="463"/>
      <c r="F105" s="463"/>
      <c r="G105" s="463"/>
      <c r="H105" s="463"/>
      <c r="I105" s="463"/>
      <c r="J105" s="463"/>
      <c r="K105" s="463"/>
      <c r="L105" s="463"/>
      <c r="M105" s="463"/>
      <c r="N105" s="463"/>
      <c r="O105" s="463"/>
      <c r="P105" s="463"/>
      <c r="Q105" s="463"/>
      <c r="R105" s="463"/>
      <c r="S105" s="463"/>
      <c r="T105" s="463"/>
      <c r="U105" s="463"/>
      <c r="V105" s="463"/>
      <c r="W105" s="463"/>
      <c r="X105" s="463"/>
      <c r="Y105" s="463"/>
      <c r="Z105" s="463"/>
      <c r="AA105" s="463"/>
      <c r="AB105" s="463"/>
      <c r="AC105" s="463"/>
      <c r="AD105" s="463"/>
      <c r="AE105" s="463"/>
      <c r="AF105" s="463"/>
      <c r="AG105" s="463"/>
      <c r="AH105" s="463"/>
      <c r="AI105" s="463"/>
      <c r="AJ105" s="463"/>
      <c r="AK105" s="463"/>
      <c r="AL105" s="463"/>
      <c r="AM105" s="463"/>
      <c r="AN105" s="463"/>
      <c r="AO105" s="463"/>
    </row>
    <row r="106" spans="1:41" x14ac:dyDescent="0.25">
      <c r="A106" s="463"/>
      <c r="B106" s="463"/>
      <c r="C106" s="463"/>
      <c r="D106" s="463"/>
      <c r="E106" s="463"/>
      <c r="F106" s="463"/>
      <c r="G106" s="463"/>
      <c r="H106" s="463"/>
      <c r="I106" s="463"/>
      <c r="J106" s="463"/>
      <c r="K106" s="463"/>
      <c r="L106" s="463"/>
      <c r="M106" s="463"/>
      <c r="N106" s="463"/>
      <c r="O106" s="463"/>
      <c r="P106" s="463"/>
      <c r="Q106" s="463"/>
      <c r="R106" s="463"/>
      <c r="S106" s="463"/>
      <c r="T106" s="463"/>
      <c r="U106" s="463"/>
      <c r="V106" s="463"/>
      <c r="W106" s="463"/>
      <c r="X106" s="463"/>
      <c r="Y106" s="463"/>
      <c r="Z106" s="463"/>
      <c r="AA106" s="463"/>
      <c r="AB106" s="463"/>
      <c r="AC106" s="463"/>
      <c r="AD106" s="463"/>
      <c r="AE106" s="463"/>
      <c r="AF106" s="463"/>
      <c r="AG106" s="463"/>
      <c r="AH106" s="463"/>
      <c r="AI106" s="463"/>
      <c r="AJ106" s="463"/>
      <c r="AK106" s="463"/>
      <c r="AL106" s="463"/>
      <c r="AM106" s="463"/>
      <c r="AN106" s="463"/>
      <c r="AO106" s="463"/>
    </row>
    <row r="107" spans="1:41" x14ac:dyDescent="0.25">
      <c r="A107" s="463"/>
      <c r="B107" s="463"/>
      <c r="C107" s="463"/>
      <c r="D107" s="463"/>
      <c r="E107" s="463"/>
      <c r="F107" s="463"/>
      <c r="G107" s="463"/>
      <c r="H107" s="463"/>
      <c r="I107" s="463"/>
      <c r="J107" s="463"/>
      <c r="K107" s="463"/>
      <c r="L107" s="463"/>
      <c r="M107" s="463"/>
      <c r="N107" s="463"/>
      <c r="O107" s="463"/>
      <c r="P107" s="463"/>
      <c r="Q107" s="463"/>
      <c r="R107" s="463"/>
      <c r="S107" s="463"/>
      <c r="T107" s="463"/>
      <c r="U107" s="463"/>
      <c r="V107" s="463"/>
      <c r="W107" s="463"/>
      <c r="X107" s="463"/>
      <c r="Y107" s="463"/>
      <c r="Z107" s="463"/>
      <c r="AA107" s="463"/>
      <c r="AB107" s="463"/>
      <c r="AC107" s="463"/>
      <c r="AD107" s="463"/>
      <c r="AE107" s="463"/>
      <c r="AF107" s="463"/>
      <c r="AG107" s="463"/>
      <c r="AH107" s="463"/>
      <c r="AI107" s="463"/>
      <c r="AJ107" s="463"/>
      <c r="AK107" s="463"/>
      <c r="AL107" s="463"/>
      <c r="AM107" s="463"/>
      <c r="AN107" s="463"/>
      <c r="AO107" s="463"/>
    </row>
    <row r="108" spans="1:41" ht="15.75" customHeight="1" x14ac:dyDescent="0.25">
      <c r="A108" s="463"/>
      <c r="B108" s="463"/>
      <c r="C108" s="463"/>
      <c r="D108" s="463"/>
      <c r="E108" s="463"/>
      <c r="F108" s="463"/>
      <c r="G108" s="463"/>
      <c r="H108" s="463"/>
      <c r="I108" s="463"/>
      <c r="J108" s="463"/>
      <c r="K108" s="463"/>
      <c r="L108" s="463"/>
      <c r="M108" s="463"/>
      <c r="N108" s="463"/>
      <c r="O108" s="463"/>
      <c r="P108" s="463"/>
      <c r="Q108" s="463"/>
      <c r="R108" s="463"/>
      <c r="S108" s="463"/>
      <c r="T108" s="463"/>
      <c r="U108" s="463"/>
      <c r="V108" s="463"/>
      <c r="W108" s="463"/>
      <c r="X108" s="463"/>
      <c r="Y108" s="463"/>
      <c r="Z108" s="463"/>
      <c r="AA108" s="463"/>
      <c r="AB108" s="463"/>
      <c r="AC108" s="463"/>
      <c r="AD108" s="463"/>
      <c r="AE108" s="463"/>
      <c r="AF108" s="463"/>
      <c r="AG108" s="463"/>
      <c r="AH108" s="463"/>
      <c r="AI108" s="463"/>
      <c r="AJ108" s="463"/>
      <c r="AK108" s="463"/>
      <c r="AL108" s="463"/>
      <c r="AM108" s="463"/>
      <c r="AN108" s="463"/>
      <c r="AO108" s="463"/>
    </row>
    <row r="109" spans="1:41" ht="15" customHeight="1" x14ac:dyDescent="0.25">
      <c r="A109" s="463"/>
      <c r="B109" s="463"/>
      <c r="C109" s="463"/>
      <c r="D109" s="463"/>
      <c r="E109" s="463"/>
      <c r="F109" s="463"/>
      <c r="G109" s="463"/>
      <c r="H109" s="463"/>
      <c r="I109" s="463"/>
      <c r="J109" s="463"/>
      <c r="K109" s="463"/>
      <c r="L109" s="463"/>
      <c r="M109" s="463"/>
      <c r="N109" s="463"/>
      <c r="O109" s="463"/>
      <c r="P109" s="463"/>
      <c r="Q109" s="463"/>
      <c r="R109" s="463"/>
      <c r="S109" s="463"/>
      <c r="T109" s="463"/>
      <c r="U109" s="463"/>
      <c r="V109" s="463"/>
      <c r="W109" s="463"/>
      <c r="X109" s="463"/>
      <c r="Y109" s="463"/>
      <c r="Z109" s="463"/>
      <c r="AA109" s="463"/>
      <c r="AB109" s="463"/>
      <c r="AC109" s="463"/>
      <c r="AD109" s="463"/>
      <c r="AE109" s="463"/>
      <c r="AF109" s="463"/>
      <c r="AG109" s="463"/>
      <c r="AH109" s="463"/>
      <c r="AI109" s="463"/>
      <c r="AJ109" s="463"/>
      <c r="AK109" s="463"/>
      <c r="AL109" s="463"/>
      <c r="AM109" s="463"/>
      <c r="AN109" s="463"/>
      <c r="AO109" s="463"/>
    </row>
    <row r="110" spans="1:41" x14ac:dyDescent="0.25">
      <c r="A110" s="463"/>
      <c r="B110" s="463"/>
      <c r="C110" s="463"/>
      <c r="D110" s="463"/>
      <c r="E110" s="463"/>
      <c r="F110" s="463"/>
      <c r="G110" s="463"/>
      <c r="H110" s="463"/>
      <c r="I110" s="463"/>
      <c r="J110" s="463"/>
      <c r="K110" s="463"/>
      <c r="L110" s="463"/>
      <c r="M110" s="463"/>
      <c r="N110" s="463"/>
      <c r="O110" s="463"/>
      <c r="P110" s="463"/>
      <c r="Q110" s="463"/>
      <c r="R110" s="463"/>
      <c r="S110" s="463"/>
      <c r="T110" s="463"/>
      <c r="U110" s="463"/>
      <c r="V110" s="463"/>
      <c r="W110" s="463"/>
      <c r="X110" s="463"/>
      <c r="Y110" s="463"/>
      <c r="Z110" s="463"/>
      <c r="AA110" s="463"/>
      <c r="AB110" s="463"/>
      <c r="AC110" s="463"/>
      <c r="AD110" s="463"/>
      <c r="AE110" s="463"/>
      <c r="AF110" s="463"/>
      <c r="AG110" s="463"/>
      <c r="AH110" s="463"/>
      <c r="AI110" s="463"/>
      <c r="AJ110" s="463"/>
      <c r="AK110" s="463"/>
      <c r="AL110" s="463"/>
      <c r="AM110" s="463"/>
      <c r="AN110" s="463"/>
      <c r="AO110" s="463"/>
    </row>
    <row r="111" spans="1:41" ht="16.5" customHeight="1" x14ac:dyDescent="0.25">
      <c r="A111" s="463"/>
      <c r="B111" s="463"/>
      <c r="C111" s="463"/>
      <c r="D111" s="463"/>
      <c r="E111" s="463"/>
      <c r="F111" s="463"/>
      <c r="G111" s="463"/>
      <c r="H111" s="463"/>
      <c r="I111" s="463"/>
      <c r="J111" s="463"/>
      <c r="K111" s="463"/>
      <c r="L111" s="463"/>
      <c r="M111" s="463"/>
      <c r="N111" s="463"/>
      <c r="O111" s="463"/>
      <c r="P111" s="463"/>
      <c r="Q111" s="463"/>
      <c r="R111" s="463"/>
      <c r="S111" s="463"/>
      <c r="T111" s="463"/>
      <c r="U111" s="463"/>
      <c r="V111" s="463"/>
      <c r="W111" s="463"/>
      <c r="X111" s="463"/>
      <c r="Y111" s="463"/>
      <c r="Z111" s="463"/>
      <c r="AA111" s="463"/>
      <c r="AB111" s="463"/>
      <c r="AC111" s="463"/>
      <c r="AD111" s="463"/>
      <c r="AE111" s="463"/>
      <c r="AF111" s="463"/>
      <c r="AG111" s="463"/>
      <c r="AH111" s="463"/>
      <c r="AI111" s="463"/>
      <c r="AJ111" s="463"/>
      <c r="AK111" s="463"/>
      <c r="AL111" s="463"/>
      <c r="AM111" s="463"/>
      <c r="AN111" s="463"/>
      <c r="AO111" s="463"/>
    </row>
    <row r="112" spans="1:41" x14ac:dyDescent="0.25">
      <c r="A112" s="463"/>
      <c r="B112" s="463"/>
      <c r="C112" s="463"/>
      <c r="D112" s="463"/>
      <c r="E112" s="463"/>
      <c r="F112" s="463"/>
      <c r="G112" s="463"/>
      <c r="H112" s="463"/>
      <c r="I112" s="463"/>
      <c r="J112" s="463"/>
      <c r="K112" s="463"/>
      <c r="L112" s="463"/>
      <c r="M112" s="463"/>
      <c r="N112" s="463"/>
      <c r="O112" s="463"/>
      <c r="P112" s="463"/>
      <c r="Q112" s="463"/>
      <c r="R112" s="463"/>
      <c r="S112" s="463"/>
      <c r="T112" s="463"/>
      <c r="U112" s="463"/>
      <c r="V112" s="463"/>
      <c r="W112" s="463"/>
      <c r="X112" s="463"/>
      <c r="Y112" s="463"/>
      <c r="Z112" s="463"/>
      <c r="AA112" s="463"/>
      <c r="AB112" s="463"/>
      <c r="AC112" s="463"/>
      <c r="AD112" s="463"/>
      <c r="AE112" s="463"/>
      <c r="AF112" s="463"/>
      <c r="AG112" s="463"/>
      <c r="AH112" s="463"/>
      <c r="AI112" s="463"/>
      <c r="AJ112" s="463"/>
      <c r="AK112" s="463"/>
      <c r="AL112" s="463"/>
      <c r="AM112" s="463"/>
      <c r="AN112" s="463"/>
      <c r="AO112" s="463"/>
    </row>
    <row r="113" spans="1:41" x14ac:dyDescent="0.25">
      <c r="A113" s="463"/>
      <c r="B113" s="463"/>
      <c r="C113" s="463"/>
      <c r="D113" s="463"/>
      <c r="E113" s="463"/>
      <c r="F113" s="463"/>
      <c r="G113" s="463"/>
      <c r="H113" s="463"/>
      <c r="I113" s="463"/>
      <c r="J113" s="463"/>
      <c r="K113" s="463"/>
      <c r="L113" s="463"/>
      <c r="M113" s="463"/>
      <c r="N113" s="463"/>
      <c r="O113" s="463"/>
      <c r="P113" s="463"/>
      <c r="Q113" s="463"/>
      <c r="R113" s="463"/>
      <c r="S113" s="463"/>
      <c r="T113" s="463"/>
      <c r="U113" s="463"/>
      <c r="V113" s="463"/>
      <c r="W113" s="463"/>
      <c r="X113" s="463"/>
      <c r="Y113" s="463"/>
      <c r="Z113" s="463"/>
      <c r="AA113" s="463"/>
      <c r="AB113" s="463"/>
      <c r="AC113" s="463"/>
      <c r="AD113" s="463"/>
      <c r="AE113" s="463"/>
      <c r="AF113" s="463"/>
      <c r="AG113" s="463"/>
      <c r="AH113" s="463"/>
      <c r="AI113" s="463"/>
      <c r="AJ113" s="463"/>
      <c r="AK113" s="463"/>
      <c r="AL113" s="463"/>
      <c r="AM113" s="463"/>
      <c r="AN113" s="463"/>
      <c r="AO113" s="463"/>
    </row>
    <row r="114" spans="1:41" x14ac:dyDescent="0.25">
      <c r="A114" s="463"/>
      <c r="B114" s="463"/>
      <c r="C114" s="463"/>
      <c r="D114" s="463"/>
      <c r="E114" s="463"/>
      <c r="F114" s="463"/>
      <c r="G114" s="463"/>
      <c r="H114" s="463"/>
      <c r="I114" s="463"/>
      <c r="J114" s="463"/>
      <c r="K114" s="463"/>
      <c r="L114" s="463"/>
      <c r="M114" s="463"/>
      <c r="N114" s="463"/>
      <c r="O114" s="463"/>
      <c r="P114" s="463"/>
      <c r="Q114" s="463"/>
      <c r="R114" s="463"/>
      <c r="S114" s="463"/>
      <c r="T114" s="463"/>
      <c r="U114" s="463"/>
      <c r="V114" s="463"/>
      <c r="W114" s="463"/>
      <c r="X114" s="463"/>
      <c r="Y114" s="463"/>
      <c r="Z114" s="463"/>
      <c r="AA114" s="463"/>
      <c r="AB114" s="463"/>
      <c r="AC114" s="463"/>
      <c r="AD114" s="463"/>
      <c r="AE114" s="463"/>
      <c r="AF114" s="463"/>
      <c r="AG114" s="463"/>
      <c r="AH114" s="463"/>
      <c r="AI114" s="463"/>
      <c r="AJ114" s="463"/>
      <c r="AK114" s="463"/>
      <c r="AL114" s="463"/>
      <c r="AM114" s="463"/>
      <c r="AN114" s="463"/>
      <c r="AO114" s="463"/>
    </row>
    <row r="115" spans="1:41" x14ac:dyDescent="0.25">
      <c r="A115" s="463"/>
      <c r="B115" s="463"/>
      <c r="C115" s="463"/>
      <c r="D115" s="463"/>
      <c r="E115" s="463"/>
      <c r="F115" s="463"/>
      <c r="G115" s="463"/>
      <c r="H115" s="463"/>
      <c r="I115" s="463"/>
      <c r="J115" s="463"/>
      <c r="K115" s="463"/>
      <c r="L115" s="463"/>
      <c r="M115" s="463"/>
      <c r="N115" s="463"/>
      <c r="O115" s="463"/>
      <c r="P115" s="463"/>
      <c r="Q115" s="463"/>
      <c r="R115" s="463"/>
      <c r="S115" s="463"/>
      <c r="T115" s="463"/>
      <c r="U115" s="463"/>
      <c r="V115" s="463"/>
      <c r="W115" s="463"/>
      <c r="X115" s="463"/>
      <c r="Y115" s="463"/>
      <c r="Z115" s="463"/>
      <c r="AA115" s="463"/>
      <c r="AB115" s="463"/>
      <c r="AC115" s="463"/>
      <c r="AD115" s="463"/>
      <c r="AE115" s="463"/>
      <c r="AF115" s="463"/>
      <c r="AG115" s="463"/>
      <c r="AH115" s="463"/>
      <c r="AI115" s="463"/>
      <c r="AJ115" s="463"/>
      <c r="AK115" s="463"/>
      <c r="AL115" s="463"/>
      <c r="AM115" s="463"/>
      <c r="AN115" s="463"/>
      <c r="AO115" s="463"/>
    </row>
    <row r="116" spans="1:41" x14ac:dyDescent="0.25">
      <c r="A116" s="463"/>
      <c r="B116" s="463"/>
      <c r="C116" s="463"/>
      <c r="D116" s="463"/>
      <c r="E116" s="463"/>
      <c r="F116" s="463"/>
      <c r="G116" s="463"/>
      <c r="H116" s="463"/>
      <c r="I116" s="463"/>
      <c r="J116" s="463"/>
      <c r="K116" s="463"/>
      <c r="L116" s="463"/>
      <c r="M116" s="463"/>
      <c r="N116" s="463"/>
      <c r="O116" s="463"/>
      <c r="P116" s="463"/>
      <c r="Q116" s="463"/>
      <c r="R116" s="463"/>
      <c r="S116" s="463"/>
      <c r="T116" s="463"/>
      <c r="U116" s="463"/>
      <c r="V116" s="463"/>
      <c r="W116" s="463"/>
      <c r="X116" s="463"/>
      <c r="Y116" s="463"/>
      <c r="Z116" s="463"/>
      <c r="AA116" s="463"/>
      <c r="AB116" s="463"/>
      <c r="AC116" s="463"/>
      <c r="AD116" s="463"/>
      <c r="AE116" s="463"/>
      <c r="AF116" s="463"/>
      <c r="AG116" s="463"/>
      <c r="AH116" s="463"/>
      <c r="AI116" s="463"/>
      <c r="AJ116" s="463"/>
      <c r="AK116" s="463"/>
      <c r="AL116" s="463"/>
      <c r="AM116" s="463"/>
      <c r="AN116" s="463"/>
      <c r="AO116" s="463"/>
    </row>
    <row r="117" spans="1:41" x14ac:dyDescent="0.25">
      <c r="A117" s="463"/>
      <c r="B117" s="463"/>
      <c r="C117" s="463"/>
      <c r="D117" s="463"/>
      <c r="E117" s="463"/>
      <c r="F117" s="463"/>
      <c r="G117" s="463"/>
      <c r="H117" s="463"/>
      <c r="I117" s="463"/>
      <c r="J117" s="463"/>
      <c r="K117" s="463"/>
      <c r="L117" s="463"/>
      <c r="M117" s="463"/>
      <c r="N117" s="463"/>
      <c r="O117" s="463"/>
      <c r="P117" s="463"/>
      <c r="Q117" s="463"/>
      <c r="R117" s="463"/>
      <c r="S117" s="463"/>
      <c r="T117" s="463"/>
      <c r="U117" s="463"/>
      <c r="V117" s="463"/>
      <c r="W117" s="463"/>
      <c r="X117" s="463"/>
      <c r="Y117" s="463"/>
      <c r="Z117" s="463"/>
      <c r="AA117" s="463"/>
      <c r="AB117" s="463"/>
      <c r="AC117" s="463"/>
      <c r="AD117" s="463"/>
      <c r="AE117" s="463"/>
      <c r="AF117" s="463"/>
      <c r="AG117" s="463"/>
      <c r="AH117" s="463"/>
      <c r="AI117" s="463"/>
      <c r="AJ117" s="463"/>
      <c r="AK117" s="463"/>
      <c r="AL117" s="463"/>
      <c r="AM117" s="463"/>
      <c r="AN117" s="463"/>
      <c r="AO117" s="463"/>
    </row>
    <row r="118" spans="1:41" x14ac:dyDescent="0.25">
      <c r="A118" s="463"/>
      <c r="B118" s="463"/>
      <c r="C118" s="463"/>
      <c r="D118" s="463"/>
      <c r="E118" s="463"/>
      <c r="F118" s="463"/>
      <c r="G118" s="463"/>
      <c r="H118" s="463"/>
      <c r="I118" s="463"/>
      <c r="J118" s="463"/>
      <c r="K118" s="463"/>
      <c r="L118" s="463"/>
      <c r="M118" s="463"/>
      <c r="N118" s="463"/>
      <c r="O118" s="463"/>
      <c r="P118" s="463"/>
      <c r="Q118" s="463"/>
      <c r="R118" s="463"/>
      <c r="S118" s="463"/>
      <c r="T118" s="463"/>
      <c r="U118" s="463"/>
      <c r="V118" s="463"/>
      <c r="W118" s="463"/>
      <c r="X118" s="463"/>
      <c r="Y118" s="463"/>
      <c r="Z118" s="463"/>
      <c r="AA118" s="463"/>
      <c r="AB118" s="463"/>
      <c r="AC118" s="463"/>
      <c r="AD118" s="463"/>
      <c r="AE118" s="463"/>
      <c r="AF118" s="463"/>
      <c r="AG118" s="463"/>
      <c r="AH118" s="463"/>
      <c r="AI118" s="463"/>
      <c r="AJ118" s="463"/>
      <c r="AK118" s="463"/>
      <c r="AL118" s="463"/>
      <c r="AM118" s="463"/>
      <c r="AN118" s="463"/>
      <c r="AO118" s="463"/>
    </row>
    <row r="119" spans="1:41" x14ac:dyDescent="0.25">
      <c r="A119" s="463"/>
      <c r="B119" s="463"/>
      <c r="C119" s="463"/>
      <c r="D119" s="463"/>
      <c r="E119" s="463"/>
      <c r="F119" s="463"/>
      <c r="G119" s="463"/>
      <c r="H119" s="463"/>
      <c r="I119" s="463"/>
      <c r="J119" s="463"/>
      <c r="K119" s="463"/>
      <c r="L119" s="463"/>
      <c r="M119" s="463"/>
      <c r="N119" s="463"/>
      <c r="O119" s="463"/>
      <c r="P119" s="463"/>
      <c r="Q119" s="463"/>
      <c r="R119" s="463"/>
      <c r="S119" s="463"/>
      <c r="T119" s="463"/>
      <c r="U119" s="463"/>
      <c r="V119" s="463"/>
      <c r="W119" s="463"/>
      <c r="X119" s="463"/>
      <c r="Y119" s="463"/>
      <c r="Z119" s="463"/>
      <c r="AA119" s="463"/>
      <c r="AB119" s="463"/>
      <c r="AC119" s="463"/>
      <c r="AD119" s="463"/>
      <c r="AE119" s="463"/>
      <c r="AF119" s="463"/>
      <c r="AG119" s="463"/>
      <c r="AH119" s="463"/>
      <c r="AI119" s="463"/>
      <c r="AJ119" s="463"/>
      <c r="AK119" s="463"/>
      <c r="AL119" s="463"/>
      <c r="AM119" s="463"/>
      <c r="AN119" s="463"/>
      <c r="AO119" s="463"/>
    </row>
    <row r="120" spans="1:41" x14ac:dyDescent="0.25">
      <c r="A120" s="463"/>
      <c r="B120" s="463"/>
      <c r="C120" s="463"/>
      <c r="D120" s="463"/>
      <c r="E120" s="463"/>
      <c r="F120" s="463"/>
      <c r="G120" s="463"/>
      <c r="H120" s="463"/>
      <c r="I120" s="463"/>
      <c r="J120" s="463"/>
      <c r="K120" s="463"/>
      <c r="L120" s="463"/>
      <c r="M120" s="463"/>
      <c r="N120" s="463"/>
      <c r="O120" s="463"/>
      <c r="P120" s="463"/>
      <c r="Q120" s="463"/>
      <c r="R120" s="463"/>
      <c r="S120" s="463"/>
      <c r="T120" s="463"/>
      <c r="U120" s="463"/>
      <c r="V120" s="463"/>
      <c r="W120" s="463"/>
      <c r="X120" s="463"/>
      <c r="Y120" s="463"/>
      <c r="Z120" s="463"/>
      <c r="AA120" s="463"/>
      <c r="AB120" s="463"/>
      <c r="AC120" s="463"/>
      <c r="AD120" s="463"/>
      <c r="AE120" s="463"/>
      <c r="AF120" s="463"/>
      <c r="AG120" s="463"/>
      <c r="AH120" s="463"/>
      <c r="AI120" s="463"/>
      <c r="AJ120" s="463"/>
      <c r="AK120" s="463"/>
      <c r="AL120" s="463"/>
      <c r="AM120" s="463"/>
      <c r="AN120" s="463"/>
      <c r="AO120" s="463"/>
    </row>
    <row r="121" spans="1:41" x14ac:dyDescent="0.25">
      <c r="A121" s="463"/>
      <c r="B121" s="463"/>
      <c r="C121" s="463"/>
      <c r="D121" s="463"/>
      <c r="E121" s="463"/>
      <c r="F121" s="463"/>
      <c r="G121" s="463"/>
      <c r="H121" s="463"/>
      <c r="I121" s="463"/>
      <c r="J121" s="463"/>
      <c r="K121" s="463"/>
      <c r="L121" s="463"/>
      <c r="M121" s="463"/>
      <c r="N121" s="463"/>
      <c r="O121" s="463"/>
      <c r="P121" s="463"/>
      <c r="Q121" s="463"/>
      <c r="R121" s="463"/>
      <c r="S121" s="463"/>
      <c r="T121" s="463"/>
      <c r="U121" s="463"/>
      <c r="V121" s="463"/>
      <c r="W121" s="463"/>
      <c r="X121" s="463"/>
      <c r="Y121" s="463"/>
      <c r="Z121" s="463"/>
      <c r="AA121" s="463"/>
      <c r="AB121" s="463"/>
      <c r="AC121" s="463"/>
      <c r="AD121" s="463"/>
      <c r="AE121" s="463"/>
      <c r="AF121" s="463"/>
      <c r="AG121" s="463"/>
      <c r="AH121" s="463"/>
      <c r="AI121" s="463"/>
      <c r="AJ121" s="463"/>
      <c r="AK121" s="463"/>
      <c r="AL121" s="463"/>
      <c r="AM121" s="463"/>
      <c r="AN121" s="463"/>
      <c r="AO121" s="463"/>
    </row>
    <row r="122" spans="1:41" x14ac:dyDescent="0.25">
      <c r="A122" s="463"/>
      <c r="B122" s="463"/>
      <c r="C122" s="463"/>
      <c r="D122" s="463"/>
      <c r="E122" s="463"/>
      <c r="F122" s="463"/>
      <c r="G122" s="463"/>
      <c r="H122" s="463"/>
      <c r="I122" s="463"/>
      <c r="J122" s="463"/>
      <c r="K122" s="463"/>
      <c r="L122" s="463"/>
      <c r="M122" s="463"/>
      <c r="N122" s="463"/>
      <c r="O122" s="463"/>
      <c r="P122" s="463"/>
      <c r="Q122" s="463"/>
      <c r="R122" s="463"/>
      <c r="S122" s="463"/>
      <c r="T122" s="463"/>
      <c r="U122" s="463"/>
      <c r="V122" s="463"/>
      <c r="W122" s="463"/>
      <c r="X122" s="463"/>
      <c r="Y122" s="463"/>
      <c r="Z122" s="463"/>
      <c r="AA122" s="463"/>
      <c r="AB122" s="463"/>
      <c r="AC122" s="463"/>
      <c r="AD122" s="463"/>
      <c r="AE122" s="463"/>
      <c r="AF122" s="463"/>
      <c r="AG122" s="463"/>
      <c r="AH122" s="463"/>
      <c r="AI122" s="463"/>
      <c r="AJ122" s="463"/>
      <c r="AK122" s="463"/>
      <c r="AL122" s="463"/>
      <c r="AM122" s="463"/>
      <c r="AN122" s="463"/>
      <c r="AO122" s="463"/>
    </row>
    <row r="123" spans="1:41" x14ac:dyDescent="0.25">
      <c r="A123" s="463"/>
      <c r="B123" s="463"/>
      <c r="C123" s="463"/>
      <c r="D123" s="463"/>
      <c r="E123" s="463"/>
      <c r="F123" s="463"/>
      <c r="G123" s="463"/>
      <c r="H123" s="463"/>
      <c r="I123" s="463"/>
      <c r="J123" s="463"/>
      <c r="K123" s="463"/>
      <c r="L123" s="463"/>
      <c r="M123" s="463"/>
      <c r="N123" s="463"/>
      <c r="O123" s="463"/>
      <c r="P123" s="463"/>
      <c r="Q123" s="463"/>
      <c r="R123" s="463"/>
      <c r="S123" s="463"/>
      <c r="T123" s="463"/>
      <c r="U123" s="463"/>
      <c r="V123" s="463"/>
      <c r="W123" s="463"/>
      <c r="X123" s="463"/>
      <c r="Y123" s="463"/>
      <c r="Z123" s="463"/>
      <c r="AA123" s="463"/>
      <c r="AB123" s="463"/>
      <c r="AC123" s="463"/>
      <c r="AD123" s="463"/>
      <c r="AE123" s="463"/>
      <c r="AF123" s="463"/>
      <c r="AG123" s="463"/>
      <c r="AH123" s="463"/>
      <c r="AI123" s="463"/>
      <c r="AJ123" s="463"/>
      <c r="AK123" s="463"/>
      <c r="AL123" s="463"/>
      <c r="AM123" s="463"/>
      <c r="AN123" s="463"/>
      <c r="AO123" s="463"/>
    </row>
    <row r="124" spans="1:41" x14ac:dyDescent="0.25">
      <c r="A124" s="463"/>
      <c r="B124" s="463"/>
      <c r="C124" s="463"/>
      <c r="D124" s="463"/>
      <c r="E124" s="463"/>
      <c r="F124" s="463"/>
      <c r="G124" s="463"/>
      <c r="H124" s="463"/>
      <c r="I124" s="463"/>
      <c r="J124" s="463"/>
      <c r="K124" s="463"/>
      <c r="L124" s="463"/>
      <c r="M124" s="463"/>
      <c r="N124" s="463"/>
      <c r="O124" s="463"/>
      <c r="P124" s="463"/>
      <c r="Q124" s="463"/>
      <c r="R124" s="463"/>
      <c r="S124" s="463"/>
      <c r="T124" s="463"/>
      <c r="U124" s="463"/>
      <c r="V124" s="463"/>
      <c r="W124" s="463"/>
      <c r="X124" s="463"/>
      <c r="Y124" s="463"/>
      <c r="Z124" s="463"/>
      <c r="AA124" s="463"/>
      <c r="AB124" s="463"/>
      <c r="AC124" s="463"/>
      <c r="AD124" s="463"/>
      <c r="AE124" s="463"/>
      <c r="AF124" s="463"/>
      <c r="AG124" s="463"/>
      <c r="AH124" s="463"/>
      <c r="AI124" s="463"/>
      <c r="AJ124" s="463"/>
      <c r="AK124" s="463"/>
      <c r="AL124" s="463"/>
      <c r="AM124" s="463"/>
      <c r="AN124" s="463"/>
      <c r="AO124" s="463"/>
    </row>
    <row r="125" spans="1:41" x14ac:dyDescent="0.25">
      <c r="A125" s="463"/>
      <c r="B125" s="463"/>
      <c r="C125" s="463"/>
      <c r="D125" s="463"/>
      <c r="E125" s="463"/>
      <c r="F125" s="463"/>
      <c r="G125" s="463"/>
      <c r="H125" s="463"/>
      <c r="I125" s="463"/>
      <c r="J125" s="463"/>
      <c r="K125" s="463"/>
      <c r="L125" s="463"/>
      <c r="M125" s="463"/>
      <c r="N125" s="463"/>
      <c r="O125" s="463"/>
      <c r="P125" s="463"/>
      <c r="Q125" s="463"/>
      <c r="R125" s="463"/>
      <c r="S125" s="463"/>
      <c r="T125" s="463"/>
      <c r="U125" s="463"/>
      <c r="V125" s="463"/>
      <c r="W125" s="463"/>
      <c r="X125" s="463"/>
      <c r="Y125" s="463"/>
      <c r="Z125" s="463"/>
      <c r="AA125" s="463"/>
      <c r="AB125" s="463"/>
      <c r="AC125" s="463"/>
      <c r="AD125" s="463"/>
      <c r="AE125" s="463"/>
      <c r="AF125" s="463"/>
      <c r="AG125" s="463"/>
      <c r="AH125" s="463"/>
      <c r="AI125" s="463"/>
      <c r="AJ125" s="463"/>
      <c r="AK125" s="463"/>
      <c r="AL125" s="463"/>
      <c r="AM125" s="463"/>
      <c r="AN125" s="463"/>
      <c r="AO125" s="463"/>
    </row>
    <row r="126" spans="1:41" x14ac:dyDescent="0.25">
      <c r="A126" s="463"/>
      <c r="B126" s="463"/>
      <c r="C126" s="463"/>
      <c r="D126" s="463"/>
      <c r="E126" s="463"/>
      <c r="F126" s="463"/>
      <c r="G126" s="463"/>
      <c r="H126" s="463"/>
      <c r="I126" s="463"/>
      <c r="J126" s="463"/>
      <c r="K126" s="463"/>
      <c r="L126" s="463"/>
      <c r="M126" s="463"/>
      <c r="N126" s="463"/>
      <c r="O126" s="463"/>
      <c r="P126" s="463"/>
      <c r="Q126" s="463"/>
      <c r="R126" s="463"/>
      <c r="S126" s="463"/>
      <c r="T126" s="463"/>
      <c r="U126" s="463"/>
      <c r="V126" s="463"/>
      <c r="W126" s="463"/>
      <c r="X126" s="463"/>
      <c r="Y126" s="463"/>
      <c r="Z126" s="463"/>
      <c r="AA126" s="463"/>
      <c r="AB126" s="463"/>
      <c r="AC126" s="463"/>
      <c r="AD126" s="463"/>
      <c r="AE126" s="463"/>
      <c r="AF126" s="463"/>
      <c r="AG126" s="463"/>
      <c r="AH126" s="463"/>
      <c r="AI126" s="463"/>
      <c r="AJ126" s="463"/>
      <c r="AK126" s="463"/>
      <c r="AL126" s="463"/>
      <c r="AM126" s="463"/>
      <c r="AN126" s="463"/>
      <c r="AO126" s="463"/>
    </row>
    <row r="127" spans="1:41" x14ac:dyDescent="0.25">
      <c r="A127" s="463"/>
      <c r="B127" s="463"/>
      <c r="C127" s="463"/>
      <c r="D127" s="463"/>
      <c r="E127" s="463"/>
      <c r="F127" s="463"/>
      <c r="G127" s="463"/>
      <c r="H127" s="463"/>
      <c r="I127" s="463"/>
      <c r="J127" s="463"/>
      <c r="K127" s="463"/>
      <c r="L127" s="463"/>
      <c r="M127" s="463"/>
      <c r="N127" s="463"/>
      <c r="O127" s="463"/>
      <c r="P127" s="463"/>
      <c r="Q127" s="463"/>
      <c r="R127" s="463"/>
      <c r="S127" s="463"/>
      <c r="T127" s="463"/>
      <c r="U127" s="463"/>
      <c r="V127" s="463"/>
      <c r="W127" s="463"/>
      <c r="X127" s="463"/>
      <c r="Y127" s="463"/>
      <c r="Z127" s="463"/>
      <c r="AA127" s="463"/>
      <c r="AB127" s="463"/>
      <c r="AC127" s="463"/>
      <c r="AD127" s="463"/>
      <c r="AE127" s="463"/>
      <c r="AF127" s="463"/>
      <c r="AG127" s="463"/>
      <c r="AH127" s="463"/>
      <c r="AI127" s="463"/>
      <c r="AJ127" s="463"/>
      <c r="AK127" s="463"/>
      <c r="AL127" s="463"/>
      <c r="AM127" s="463"/>
      <c r="AN127" s="463"/>
      <c r="AO127" s="463"/>
    </row>
    <row r="128" spans="1:41" x14ac:dyDescent="0.25">
      <c r="A128" s="463"/>
      <c r="B128" s="463"/>
      <c r="C128" s="463"/>
      <c r="D128" s="463"/>
      <c r="E128" s="463"/>
      <c r="F128" s="463"/>
      <c r="G128" s="463"/>
      <c r="H128" s="463"/>
      <c r="I128" s="463"/>
      <c r="J128" s="463"/>
      <c r="K128" s="463"/>
      <c r="L128" s="463"/>
      <c r="M128" s="463"/>
      <c r="N128" s="463"/>
      <c r="O128" s="463"/>
      <c r="P128" s="463"/>
      <c r="Q128" s="463"/>
      <c r="R128" s="463"/>
      <c r="S128" s="463"/>
      <c r="T128" s="463"/>
      <c r="U128" s="463"/>
      <c r="V128" s="463"/>
      <c r="W128" s="463"/>
      <c r="X128" s="463"/>
      <c r="Y128" s="463"/>
      <c r="Z128" s="463"/>
      <c r="AA128" s="463"/>
      <c r="AB128" s="463"/>
      <c r="AC128" s="463"/>
      <c r="AD128" s="463"/>
      <c r="AE128" s="463"/>
      <c r="AF128" s="463"/>
      <c r="AG128" s="463"/>
      <c r="AH128" s="463"/>
      <c r="AI128" s="463"/>
      <c r="AJ128" s="463"/>
      <c r="AK128" s="463"/>
      <c r="AL128" s="463"/>
      <c r="AM128" s="463"/>
      <c r="AN128" s="463"/>
      <c r="AO128" s="463"/>
    </row>
    <row r="129" spans="1:41" x14ac:dyDescent="0.25">
      <c r="A129" s="463"/>
      <c r="B129" s="463"/>
      <c r="C129" s="463"/>
      <c r="D129" s="463"/>
      <c r="E129" s="463"/>
      <c r="F129" s="463"/>
      <c r="G129" s="463"/>
      <c r="H129" s="463"/>
      <c r="I129" s="463"/>
      <c r="J129" s="463"/>
      <c r="K129" s="463"/>
      <c r="L129" s="463"/>
      <c r="M129" s="463"/>
      <c r="N129" s="463"/>
      <c r="O129" s="463"/>
      <c r="P129" s="463"/>
      <c r="Q129" s="463"/>
      <c r="R129" s="463"/>
      <c r="S129" s="463"/>
      <c r="T129" s="463"/>
      <c r="U129" s="463"/>
      <c r="V129" s="463"/>
      <c r="W129" s="463"/>
      <c r="X129" s="463"/>
      <c r="Y129" s="463"/>
      <c r="Z129" s="463"/>
      <c r="AA129" s="463"/>
      <c r="AB129" s="463"/>
      <c r="AC129" s="463"/>
      <c r="AD129" s="463"/>
      <c r="AE129" s="463"/>
      <c r="AF129" s="463"/>
      <c r="AG129" s="463"/>
      <c r="AH129" s="463"/>
      <c r="AI129" s="463"/>
      <c r="AJ129" s="463"/>
      <c r="AK129" s="463"/>
      <c r="AL129" s="463"/>
      <c r="AM129" s="463"/>
      <c r="AN129" s="463"/>
      <c r="AO129" s="463"/>
    </row>
    <row r="130" spans="1:41" x14ac:dyDescent="0.25">
      <c r="A130" s="463"/>
      <c r="B130" s="463"/>
      <c r="C130" s="463"/>
      <c r="D130" s="463"/>
      <c r="E130" s="463"/>
      <c r="F130" s="463"/>
      <c r="G130" s="463"/>
      <c r="H130" s="463"/>
      <c r="I130" s="463"/>
      <c r="J130" s="463"/>
      <c r="K130" s="463"/>
      <c r="L130" s="463"/>
      <c r="M130" s="463"/>
      <c r="N130" s="463"/>
      <c r="O130" s="463"/>
      <c r="P130" s="463"/>
      <c r="Q130" s="463"/>
      <c r="R130" s="463"/>
      <c r="S130" s="463"/>
      <c r="T130" s="463"/>
      <c r="U130" s="463"/>
      <c r="V130" s="463"/>
      <c r="W130" s="463"/>
      <c r="X130" s="463"/>
      <c r="Y130" s="463"/>
      <c r="Z130" s="463"/>
      <c r="AA130" s="463"/>
      <c r="AB130" s="463"/>
      <c r="AC130" s="463"/>
      <c r="AD130" s="463"/>
      <c r="AE130" s="463"/>
      <c r="AF130" s="463"/>
      <c r="AG130" s="463"/>
      <c r="AH130" s="463"/>
      <c r="AI130" s="463"/>
      <c r="AJ130" s="463"/>
      <c r="AK130" s="463"/>
      <c r="AL130" s="463"/>
      <c r="AM130" s="463"/>
      <c r="AN130" s="463"/>
      <c r="AO130" s="463"/>
    </row>
    <row r="131" spans="1:41" x14ac:dyDescent="0.25">
      <c r="A131" s="463"/>
      <c r="B131" s="463"/>
      <c r="C131" s="463"/>
      <c r="D131" s="463"/>
      <c r="E131" s="463"/>
      <c r="F131" s="463"/>
      <c r="G131" s="463"/>
      <c r="H131" s="463"/>
      <c r="I131" s="463"/>
      <c r="J131" s="463"/>
      <c r="K131" s="463"/>
      <c r="L131" s="463"/>
      <c r="M131" s="463"/>
      <c r="N131" s="463"/>
      <c r="O131" s="463"/>
      <c r="P131" s="463"/>
      <c r="Q131" s="463"/>
      <c r="R131" s="463"/>
      <c r="S131" s="463"/>
      <c r="T131" s="463"/>
      <c r="U131" s="463"/>
      <c r="V131" s="463"/>
      <c r="W131" s="463"/>
      <c r="X131" s="463"/>
      <c r="Y131" s="463"/>
      <c r="Z131" s="463"/>
      <c r="AA131" s="463"/>
      <c r="AB131" s="463"/>
      <c r="AC131" s="463"/>
      <c r="AD131" s="463"/>
      <c r="AE131" s="463"/>
      <c r="AF131" s="463"/>
      <c r="AG131" s="463"/>
      <c r="AH131" s="463"/>
      <c r="AI131" s="463"/>
      <c r="AJ131" s="463"/>
      <c r="AK131" s="463"/>
      <c r="AL131" s="463"/>
      <c r="AM131" s="463"/>
      <c r="AN131" s="463"/>
      <c r="AO131" s="463"/>
    </row>
    <row r="132" spans="1:41" x14ac:dyDescent="0.25">
      <c r="A132" s="463"/>
      <c r="B132" s="463"/>
      <c r="C132" s="463"/>
      <c r="D132" s="463"/>
      <c r="E132" s="463"/>
      <c r="F132" s="463"/>
      <c r="G132" s="463"/>
      <c r="H132" s="463"/>
      <c r="I132" s="463"/>
      <c r="J132" s="463"/>
      <c r="K132" s="463"/>
      <c r="L132" s="463"/>
      <c r="M132" s="463"/>
      <c r="N132" s="463"/>
      <c r="O132" s="463"/>
      <c r="P132" s="463"/>
      <c r="Q132" s="463"/>
      <c r="R132" s="463"/>
      <c r="S132" s="463"/>
      <c r="T132" s="463"/>
      <c r="U132" s="463"/>
      <c r="V132" s="463"/>
      <c r="W132" s="463"/>
      <c r="X132" s="463"/>
      <c r="Y132" s="463"/>
      <c r="Z132" s="463"/>
      <c r="AA132" s="463"/>
      <c r="AB132" s="463"/>
      <c r="AC132" s="463"/>
      <c r="AD132" s="463"/>
      <c r="AE132" s="463"/>
      <c r="AF132" s="463"/>
      <c r="AG132" s="463"/>
      <c r="AH132" s="463"/>
      <c r="AI132" s="463"/>
      <c r="AJ132" s="463"/>
      <c r="AK132" s="463"/>
      <c r="AL132" s="463"/>
      <c r="AM132" s="463"/>
      <c r="AN132" s="463"/>
      <c r="AO132" s="463"/>
    </row>
    <row r="133" spans="1:41" x14ac:dyDescent="0.25">
      <c r="A133" s="463"/>
      <c r="B133" s="463"/>
      <c r="C133" s="463"/>
      <c r="D133" s="463"/>
      <c r="E133" s="463"/>
      <c r="F133" s="463"/>
      <c r="G133" s="463"/>
      <c r="H133" s="463"/>
      <c r="I133" s="463"/>
      <c r="J133" s="463"/>
      <c r="K133" s="463"/>
      <c r="L133" s="463"/>
      <c r="M133" s="463"/>
      <c r="N133" s="463"/>
      <c r="O133" s="463"/>
      <c r="P133" s="463"/>
      <c r="Q133" s="463"/>
      <c r="R133" s="463"/>
      <c r="S133" s="463"/>
      <c r="T133" s="463"/>
      <c r="U133" s="463"/>
      <c r="V133" s="463"/>
      <c r="W133" s="463"/>
      <c r="X133" s="463"/>
      <c r="Y133" s="463"/>
      <c r="Z133" s="463"/>
      <c r="AA133" s="463"/>
      <c r="AB133" s="463"/>
      <c r="AC133" s="463"/>
      <c r="AD133" s="463"/>
      <c r="AE133" s="463"/>
      <c r="AF133" s="463"/>
      <c r="AG133" s="463"/>
      <c r="AH133" s="463"/>
      <c r="AI133" s="463"/>
      <c r="AJ133" s="463"/>
      <c r="AK133" s="463"/>
      <c r="AL133" s="463"/>
      <c r="AM133" s="463"/>
      <c r="AN133" s="463"/>
      <c r="AO133" s="463"/>
    </row>
    <row r="134" spans="1:41" x14ac:dyDescent="0.25">
      <c r="A134" s="463"/>
      <c r="B134" s="463"/>
      <c r="C134" s="463"/>
      <c r="D134" s="463"/>
      <c r="E134" s="463"/>
      <c r="F134" s="463"/>
      <c r="G134" s="463"/>
      <c r="H134" s="463"/>
      <c r="I134" s="463"/>
      <c r="J134" s="463"/>
      <c r="K134" s="463"/>
      <c r="L134" s="463"/>
      <c r="M134" s="463"/>
      <c r="N134" s="463"/>
      <c r="O134" s="463"/>
      <c r="P134" s="463"/>
      <c r="Q134" s="463"/>
      <c r="R134" s="463"/>
      <c r="S134" s="463"/>
      <c r="T134" s="463"/>
      <c r="U134" s="463"/>
      <c r="V134" s="463"/>
      <c r="W134" s="463"/>
      <c r="X134" s="463"/>
      <c r="Y134" s="463"/>
      <c r="Z134" s="463"/>
      <c r="AA134" s="463"/>
      <c r="AB134" s="463"/>
      <c r="AC134" s="463"/>
      <c r="AD134" s="463"/>
      <c r="AE134" s="463"/>
      <c r="AF134" s="463"/>
      <c r="AG134" s="463"/>
      <c r="AH134" s="463"/>
      <c r="AI134" s="463"/>
      <c r="AJ134" s="463"/>
      <c r="AK134" s="463"/>
      <c r="AL134" s="463"/>
      <c r="AM134" s="463"/>
      <c r="AN134" s="463"/>
      <c r="AO134" s="463"/>
    </row>
    <row r="135" spans="1:41" x14ac:dyDescent="0.25">
      <c r="A135" s="463"/>
      <c r="B135" s="463"/>
      <c r="C135" s="463"/>
      <c r="D135" s="463"/>
      <c r="E135" s="463"/>
      <c r="F135" s="463"/>
      <c r="G135" s="463"/>
      <c r="H135" s="463"/>
      <c r="I135" s="463"/>
      <c r="J135" s="463"/>
      <c r="K135" s="463"/>
      <c r="L135" s="463"/>
      <c r="M135" s="463"/>
      <c r="N135" s="463"/>
      <c r="O135" s="463"/>
      <c r="P135" s="463"/>
      <c r="Q135" s="463"/>
      <c r="R135" s="463"/>
      <c r="S135" s="463"/>
      <c r="T135" s="463"/>
      <c r="U135" s="463"/>
      <c r="V135" s="463"/>
      <c r="W135" s="463"/>
      <c r="X135" s="463"/>
      <c r="Y135" s="463"/>
      <c r="Z135" s="463"/>
      <c r="AA135" s="463"/>
      <c r="AB135" s="463"/>
      <c r="AC135" s="463"/>
      <c r="AD135" s="463"/>
      <c r="AE135" s="463"/>
      <c r="AF135" s="463"/>
      <c r="AG135" s="463"/>
      <c r="AH135" s="463"/>
      <c r="AI135" s="463"/>
      <c r="AJ135" s="463"/>
      <c r="AK135" s="463"/>
      <c r="AL135" s="463"/>
      <c r="AM135" s="463"/>
      <c r="AN135" s="463"/>
      <c r="AO135" s="463"/>
    </row>
    <row r="136" spans="1:41" x14ac:dyDescent="0.25">
      <c r="A136" s="463"/>
      <c r="B136" s="463"/>
      <c r="C136" s="463"/>
      <c r="D136" s="463"/>
      <c r="E136" s="463"/>
      <c r="F136" s="463"/>
      <c r="G136" s="463"/>
      <c r="H136" s="463"/>
      <c r="I136" s="463"/>
      <c r="J136" s="463"/>
      <c r="K136" s="463"/>
      <c r="L136" s="463"/>
      <c r="M136" s="463"/>
      <c r="N136" s="463"/>
      <c r="O136" s="463"/>
      <c r="P136" s="463"/>
      <c r="Q136" s="463"/>
      <c r="R136" s="463"/>
      <c r="S136" s="463"/>
      <c r="T136" s="463"/>
      <c r="U136" s="463"/>
      <c r="V136" s="463"/>
      <c r="W136" s="463"/>
      <c r="X136" s="463"/>
      <c r="Y136" s="463"/>
      <c r="Z136" s="463"/>
      <c r="AA136" s="463"/>
      <c r="AB136" s="463"/>
      <c r="AC136" s="463"/>
      <c r="AD136" s="463"/>
      <c r="AE136" s="463"/>
      <c r="AF136" s="463"/>
      <c r="AG136" s="463"/>
      <c r="AH136" s="463"/>
      <c r="AI136" s="463"/>
      <c r="AJ136" s="463"/>
      <c r="AK136" s="463"/>
      <c r="AL136" s="463"/>
      <c r="AM136" s="463"/>
      <c r="AN136" s="463"/>
      <c r="AO136" s="463"/>
    </row>
    <row r="137" spans="1:41" x14ac:dyDescent="0.25">
      <c r="A137" s="463"/>
      <c r="B137" s="463"/>
      <c r="C137" s="463"/>
      <c r="D137" s="463"/>
      <c r="E137" s="463"/>
      <c r="F137" s="463"/>
      <c r="G137" s="463"/>
      <c r="H137" s="463"/>
      <c r="I137" s="463"/>
      <c r="J137" s="463"/>
      <c r="K137" s="463"/>
      <c r="L137" s="463"/>
      <c r="M137" s="463"/>
      <c r="N137" s="463"/>
      <c r="O137" s="463"/>
      <c r="P137" s="463"/>
      <c r="Q137" s="463"/>
      <c r="R137" s="463"/>
      <c r="S137" s="463"/>
      <c r="T137" s="463"/>
      <c r="U137" s="463"/>
      <c r="V137" s="463"/>
      <c r="W137" s="463"/>
      <c r="X137" s="463"/>
      <c r="Y137" s="463"/>
      <c r="Z137" s="463"/>
      <c r="AA137" s="463"/>
      <c r="AB137" s="463"/>
      <c r="AC137" s="463"/>
      <c r="AD137" s="463"/>
      <c r="AE137" s="463"/>
      <c r="AF137" s="463"/>
      <c r="AG137" s="463"/>
      <c r="AH137" s="463"/>
      <c r="AI137" s="463"/>
      <c r="AJ137" s="463"/>
      <c r="AK137" s="463"/>
      <c r="AL137" s="463"/>
      <c r="AM137" s="463"/>
      <c r="AN137" s="463"/>
      <c r="AO137" s="463"/>
    </row>
    <row r="138" spans="1:41" x14ac:dyDescent="0.25">
      <c r="A138" s="463"/>
      <c r="B138" s="463"/>
      <c r="C138" s="463"/>
      <c r="D138" s="463"/>
      <c r="E138" s="463"/>
      <c r="F138" s="463"/>
      <c r="G138" s="463"/>
      <c r="H138" s="463"/>
      <c r="I138" s="463"/>
      <c r="J138" s="463"/>
      <c r="K138" s="463"/>
      <c r="L138" s="463"/>
      <c r="M138" s="463"/>
      <c r="N138" s="463"/>
      <c r="O138" s="463"/>
      <c r="P138" s="463"/>
      <c r="Q138" s="463"/>
      <c r="R138" s="463"/>
      <c r="S138" s="463"/>
      <c r="T138" s="463"/>
      <c r="U138" s="463"/>
      <c r="V138" s="463"/>
      <c r="W138" s="463"/>
      <c r="X138" s="463"/>
      <c r="Y138" s="463"/>
      <c r="Z138" s="463"/>
      <c r="AA138" s="463"/>
      <c r="AB138" s="463"/>
      <c r="AC138" s="463"/>
      <c r="AD138" s="463"/>
      <c r="AE138" s="463"/>
      <c r="AF138" s="463"/>
      <c r="AG138" s="463"/>
      <c r="AH138" s="463"/>
      <c r="AI138" s="463"/>
      <c r="AJ138" s="463"/>
      <c r="AK138" s="463"/>
      <c r="AL138" s="463"/>
      <c r="AM138" s="463"/>
      <c r="AN138" s="463"/>
      <c r="AO138" s="463"/>
    </row>
    <row r="139" spans="1:41" x14ac:dyDescent="0.25">
      <c r="A139" s="463"/>
      <c r="B139" s="463"/>
      <c r="C139" s="463"/>
      <c r="D139" s="463"/>
      <c r="E139" s="463"/>
      <c r="F139" s="463"/>
      <c r="G139" s="463"/>
      <c r="H139" s="463"/>
      <c r="I139" s="463"/>
      <c r="J139" s="463"/>
      <c r="K139" s="463"/>
      <c r="L139" s="463"/>
      <c r="M139" s="463"/>
      <c r="N139" s="463"/>
      <c r="O139" s="463"/>
      <c r="P139" s="463"/>
      <c r="Q139" s="463"/>
      <c r="R139" s="463"/>
      <c r="S139" s="463"/>
      <c r="T139" s="463"/>
      <c r="U139" s="463"/>
      <c r="V139" s="463"/>
      <c r="W139" s="463"/>
      <c r="X139" s="463"/>
      <c r="Y139" s="463"/>
      <c r="Z139" s="463"/>
      <c r="AA139" s="463"/>
      <c r="AB139" s="463"/>
      <c r="AC139" s="463"/>
      <c r="AD139" s="463"/>
      <c r="AE139" s="463"/>
      <c r="AF139" s="463"/>
      <c r="AG139" s="463"/>
      <c r="AH139" s="463"/>
      <c r="AI139" s="463"/>
      <c r="AJ139" s="463"/>
      <c r="AK139" s="463"/>
      <c r="AL139" s="463"/>
      <c r="AM139" s="463"/>
      <c r="AN139" s="463"/>
      <c r="AO139" s="463"/>
    </row>
    <row r="140" spans="1:41" x14ac:dyDescent="0.25">
      <c r="A140" s="463"/>
      <c r="B140" s="463"/>
      <c r="C140" s="463"/>
      <c r="D140" s="463"/>
      <c r="E140" s="463"/>
      <c r="F140" s="463"/>
      <c r="G140" s="463"/>
      <c r="H140" s="463"/>
      <c r="I140" s="463"/>
      <c r="J140" s="463"/>
      <c r="K140" s="463"/>
      <c r="L140" s="463"/>
      <c r="M140" s="463"/>
      <c r="N140" s="463"/>
      <c r="O140" s="463"/>
      <c r="P140" s="463"/>
      <c r="Q140" s="463"/>
      <c r="R140" s="463"/>
      <c r="S140" s="463"/>
      <c r="T140" s="463"/>
      <c r="U140" s="463"/>
      <c r="V140" s="463"/>
      <c r="W140" s="463"/>
      <c r="X140" s="463"/>
      <c r="Y140" s="463"/>
      <c r="Z140" s="463"/>
      <c r="AA140" s="463"/>
      <c r="AB140" s="463"/>
      <c r="AC140" s="463"/>
      <c r="AD140" s="463"/>
      <c r="AE140" s="463"/>
      <c r="AF140" s="463"/>
      <c r="AG140" s="463"/>
      <c r="AH140" s="463"/>
      <c r="AI140" s="463"/>
      <c r="AJ140" s="463"/>
      <c r="AK140" s="463"/>
      <c r="AL140" s="463"/>
      <c r="AM140" s="463"/>
      <c r="AN140" s="463"/>
      <c r="AO140" s="463"/>
    </row>
    <row r="141" spans="1:41" x14ac:dyDescent="0.25">
      <c r="A141" s="463"/>
      <c r="B141" s="463"/>
      <c r="C141" s="463"/>
      <c r="D141" s="463"/>
      <c r="E141" s="463"/>
      <c r="F141" s="463"/>
      <c r="G141" s="463"/>
      <c r="H141" s="463"/>
      <c r="I141" s="463"/>
      <c r="J141" s="463"/>
      <c r="K141" s="463"/>
      <c r="L141" s="463"/>
      <c r="M141" s="463"/>
      <c r="N141" s="463"/>
      <c r="O141" s="463"/>
      <c r="P141" s="463"/>
      <c r="Q141" s="463"/>
      <c r="R141" s="463"/>
      <c r="S141" s="463"/>
      <c r="T141" s="463"/>
      <c r="U141" s="463"/>
      <c r="V141" s="463"/>
      <c r="W141" s="463"/>
      <c r="X141" s="463"/>
      <c r="Y141" s="463"/>
      <c r="Z141" s="463"/>
      <c r="AA141" s="463"/>
      <c r="AB141" s="463"/>
      <c r="AC141" s="463"/>
      <c r="AD141" s="463"/>
      <c r="AE141" s="463"/>
      <c r="AF141" s="463"/>
      <c r="AG141" s="463"/>
      <c r="AH141" s="463"/>
      <c r="AI141" s="463"/>
      <c r="AJ141" s="463"/>
      <c r="AK141" s="463"/>
      <c r="AL141" s="463"/>
      <c r="AM141" s="463"/>
      <c r="AN141" s="463"/>
      <c r="AO141" s="463"/>
    </row>
    <row r="142" spans="1:41" x14ac:dyDescent="0.25">
      <c r="A142" s="463"/>
      <c r="B142" s="463"/>
      <c r="C142" s="463"/>
      <c r="D142" s="463"/>
      <c r="E142" s="463"/>
      <c r="F142" s="463"/>
      <c r="G142" s="463"/>
      <c r="H142" s="463"/>
      <c r="I142" s="463"/>
      <c r="J142" s="463"/>
      <c r="K142" s="463"/>
      <c r="L142" s="463"/>
      <c r="M142" s="463"/>
      <c r="N142" s="463"/>
      <c r="O142" s="463"/>
      <c r="P142" s="463"/>
      <c r="Q142" s="463"/>
      <c r="R142" s="463"/>
      <c r="S142" s="463"/>
      <c r="T142" s="463"/>
      <c r="U142" s="463"/>
      <c r="V142" s="463"/>
      <c r="W142" s="463"/>
      <c r="X142" s="463"/>
      <c r="Y142" s="463"/>
      <c r="Z142" s="463"/>
      <c r="AA142" s="463"/>
      <c r="AB142" s="463"/>
      <c r="AC142" s="463"/>
      <c r="AD142" s="463"/>
      <c r="AE142" s="463"/>
      <c r="AF142" s="463"/>
      <c r="AG142" s="463"/>
      <c r="AH142" s="463"/>
      <c r="AI142" s="463"/>
      <c r="AJ142" s="463"/>
      <c r="AK142" s="463"/>
      <c r="AL142" s="463"/>
      <c r="AM142" s="463"/>
      <c r="AN142" s="463"/>
      <c r="AO142" s="463"/>
    </row>
    <row r="143" spans="1:41" x14ac:dyDescent="0.25">
      <c r="A143" s="463"/>
      <c r="B143" s="463"/>
      <c r="C143" s="463"/>
      <c r="D143" s="463"/>
      <c r="E143" s="463"/>
      <c r="F143" s="463"/>
      <c r="G143" s="463"/>
      <c r="H143" s="463"/>
      <c r="I143" s="463"/>
      <c r="J143" s="463"/>
      <c r="K143" s="463"/>
      <c r="L143" s="463"/>
      <c r="M143" s="463"/>
      <c r="N143" s="463"/>
      <c r="O143" s="463"/>
      <c r="P143" s="463"/>
      <c r="Q143" s="463"/>
      <c r="R143" s="463"/>
      <c r="S143" s="463"/>
      <c r="T143" s="463"/>
      <c r="U143" s="463"/>
      <c r="V143" s="463"/>
      <c r="W143" s="463"/>
      <c r="X143" s="463"/>
      <c r="Y143" s="463"/>
      <c r="Z143" s="463"/>
      <c r="AA143" s="463"/>
      <c r="AB143" s="463"/>
      <c r="AC143" s="463"/>
      <c r="AD143" s="463"/>
      <c r="AE143" s="463"/>
      <c r="AF143" s="463"/>
      <c r="AG143" s="463"/>
      <c r="AH143" s="463"/>
      <c r="AI143" s="463"/>
      <c r="AJ143" s="463"/>
      <c r="AK143" s="463"/>
      <c r="AL143" s="463"/>
      <c r="AM143" s="463"/>
      <c r="AN143" s="463"/>
      <c r="AO143" s="463"/>
    </row>
    <row r="144" spans="1:41" x14ac:dyDescent="0.25">
      <c r="A144" s="463"/>
      <c r="B144" s="463"/>
      <c r="C144" s="463"/>
      <c r="D144" s="463"/>
      <c r="E144" s="463"/>
      <c r="F144" s="463"/>
      <c r="G144" s="463"/>
      <c r="H144" s="463"/>
      <c r="I144" s="463"/>
      <c r="J144" s="463"/>
      <c r="K144" s="463"/>
      <c r="L144" s="463"/>
      <c r="M144" s="463"/>
      <c r="N144" s="463"/>
      <c r="O144" s="463"/>
      <c r="P144" s="463"/>
      <c r="Q144" s="463"/>
      <c r="R144" s="463"/>
      <c r="S144" s="463"/>
      <c r="T144" s="463"/>
      <c r="U144" s="463"/>
      <c r="V144" s="463"/>
      <c r="W144" s="463"/>
      <c r="X144" s="463"/>
      <c r="Y144" s="463"/>
      <c r="Z144" s="463"/>
      <c r="AA144" s="463"/>
      <c r="AB144" s="463"/>
      <c r="AC144" s="463"/>
      <c r="AD144" s="463"/>
      <c r="AE144" s="463"/>
      <c r="AF144" s="463"/>
      <c r="AG144" s="463"/>
      <c r="AH144" s="463"/>
      <c r="AI144" s="463"/>
      <c r="AJ144" s="463"/>
      <c r="AK144" s="463"/>
      <c r="AL144" s="463"/>
      <c r="AM144" s="463"/>
      <c r="AN144" s="463"/>
      <c r="AO144" s="463"/>
    </row>
    <row r="145" spans="1:41" x14ac:dyDescent="0.25">
      <c r="A145" s="463"/>
      <c r="B145" s="463"/>
      <c r="C145" s="463"/>
      <c r="D145" s="463"/>
      <c r="E145" s="463"/>
      <c r="F145" s="463"/>
      <c r="G145" s="463"/>
      <c r="H145" s="463"/>
      <c r="I145" s="463"/>
      <c r="J145" s="463"/>
      <c r="K145" s="463"/>
      <c r="L145" s="463"/>
      <c r="M145" s="463"/>
      <c r="N145" s="463"/>
      <c r="O145" s="463"/>
      <c r="P145" s="463"/>
      <c r="Q145" s="463"/>
      <c r="R145" s="463"/>
      <c r="S145" s="463"/>
      <c r="T145" s="463"/>
      <c r="U145" s="463"/>
      <c r="V145" s="463"/>
      <c r="W145" s="463"/>
      <c r="X145" s="463"/>
      <c r="Y145" s="463"/>
      <c r="Z145" s="463"/>
      <c r="AA145" s="463"/>
      <c r="AB145" s="463"/>
      <c r="AC145" s="463"/>
      <c r="AD145" s="463"/>
      <c r="AE145" s="463"/>
      <c r="AF145" s="463"/>
      <c r="AG145" s="463"/>
      <c r="AH145" s="463"/>
      <c r="AI145" s="463"/>
      <c r="AJ145" s="463"/>
      <c r="AK145" s="463"/>
      <c r="AL145" s="463"/>
      <c r="AM145" s="463"/>
      <c r="AN145" s="463"/>
      <c r="AO145" s="463"/>
    </row>
    <row r="146" spans="1:41" x14ac:dyDescent="0.25">
      <c r="A146" s="463"/>
      <c r="B146" s="463"/>
      <c r="C146" s="463"/>
      <c r="D146" s="463"/>
      <c r="E146" s="463"/>
      <c r="F146" s="463"/>
      <c r="G146" s="463"/>
      <c r="H146" s="463"/>
      <c r="I146" s="463"/>
      <c r="J146" s="463"/>
      <c r="K146" s="463"/>
      <c r="L146" s="463"/>
      <c r="M146" s="463"/>
      <c r="N146" s="463"/>
      <c r="O146" s="463"/>
      <c r="P146" s="463"/>
      <c r="Q146" s="463"/>
      <c r="R146" s="463"/>
      <c r="S146" s="463"/>
      <c r="T146" s="463"/>
      <c r="U146" s="463"/>
      <c r="V146" s="463"/>
      <c r="W146" s="463"/>
      <c r="X146" s="463"/>
      <c r="Y146" s="463"/>
      <c r="Z146" s="463"/>
      <c r="AA146" s="463"/>
      <c r="AB146" s="463"/>
      <c r="AC146" s="463"/>
      <c r="AD146" s="463"/>
      <c r="AE146" s="463"/>
      <c r="AF146" s="463"/>
      <c r="AG146" s="463"/>
      <c r="AH146" s="463"/>
      <c r="AI146" s="463"/>
      <c r="AJ146" s="463"/>
      <c r="AK146" s="463"/>
      <c r="AL146" s="463"/>
      <c r="AM146" s="463"/>
      <c r="AN146" s="463"/>
      <c r="AO146" s="463"/>
    </row>
    <row r="147" spans="1:41" x14ac:dyDescent="0.25">
      <c r="A147" s="463"/>
      <c r="B147" s="463"/>
      <c r="C147" s="463"/>
      <c r="D147" s="463"/>
      <c r="E147" s="463"/>
      <c r="F147" s="463"/>
      <c r="G147" s="463"/>
      <c r="H147" s="463"/>
      <c r="I147" s="463"/>
      <c r="J147" s="463"/>
      <c r="K147" s="463"/>
      <c r="L147" s="463"/>
      <c r="M147" s="463"/>
      <c r="N147" s="463"/>
      <c r="O147" s="463"/>
      <c r="P147" s="463"/>
      <c r="Q147" s="463"/>
      <c r="R147" s="463"/>
      <c r="S147" s="463"/>
      <c r="T147" s="463"/>
      <c r="U147" s="463"/>
      <c r="V147" s="463"/>
      <c r="W147" s="463"/>
      <c r="X147" s="463"/>
      <c r="Y147" s="463"/>
      <c r="Z147" s="463"/>
      <c r="AA147" s="463"/>
      <c r="AB147" s="463"/>
      <c r="AC147" s="463"/>
      <c r="AD147" s="463"/>
      <c r="AE147" s="463"/>
      <c r="AF147" s="463"/>
      <c r="AG147" s="463"/>
      <c r="AH147" s="463"/>
      <c r="AI147" s="463"/>
      <c r="AJ147" s="463"/>
      <c r="AK147" s="463"/>
      <c r="AL147" s="463"/>
      <c r="AM147" s="463"/>
      <c r="AN147" s="463"/>
      <c r="AO147" s="463"/>
    </row>
    <row r="148" spans="1:41" x14ac:dyDescent="0.25">
      <c r="A148" s="463"/>
      <c r="B148" s="463"/>
      <c r="C148" s="463"/>
      <c r="D148" s="463"/>
      <c r="E148" s="463"/>
      <c r="F148" s="463"/>
      <c r="G148" s="463"/>
      <c r="H148" s="463"/>
      <c r="I148" s="463"/>
      <c r="J148" s="463"/>
      <c r="K148" s="463"/>
      <c r="L148" s="463"/>
      <c r="M148" s="463"/>
      <c r="N148" s="463"/>
      <c r="O148" s="463"/>
      <c r="P148" s="463"/>
      <c r="Q148" s="463"/>
      <c r="R148" s="463"/>
      <c r="S148" s="463"/>
      <c r="T148" s="463"/>
      <c r="U148" s="463"/>
      <c r="V148" s="463"/>
      <c r="W148" s="463"/>
      <c r="X148" s="463"/>
      <c r="Y148" s="463"/>
      <c r="Z148" s="463"/>
      <c r="AA148" s="463"/>
      <c r="AB148" s="463"/>
      <c r="AC148" s="463"/>
      <c r="AD148" s="463"/>
      <c r="AE148" s="463"/>
      <c r="AF148" s="463"/>
      <c r="AG148" s="463"/>
      <c r="AH148" s="463"/>
      <c r="AI148" s="463"/>
      <c r="AJ148" s="463"/>
      <c r="AK148" s="463"/>
      <c r="AL148" s="463"/>
      <c r="AM148" s="463"/>
      <c r="AN148" s="463"/>
      <c r="AO148" s="463"/>
    </row>
    <row r="149" spans="1:41" ht="13.5" customHeight="1" x14ac:dyDescent="0.25">
      <c r="A149" s="463"/>
      <c r="B149" s="463"/>
      <c r="C149" s="463"/>
      <c r="D149" s="463"/>
      <c r="E149" s="463"/>
      <c r="F149" s="463"/>
      <c r="G149" s="463"/>
      <c r="H149" s="463"/>
      <c r="I149" s="463"/>
      <c r="J149" s="463"/>
      <c r="K149" s="463"/>
      <c r="L149" s="463"/>
      <c r="M149" s="463"/>
      <c r="N149" s="463"/>
      <c r="O149" s="463"/>
      <c r="P149" s="463"/>
      <c r="Q149" s="463"/>
      <c r="R149" s="463"/>
      <c r="S149" s="463"/>
      <c r="T149" s="463"/>
      <c r="U149" s="463"/>
      <c r="V149" s="463"/>
      <c r="W149" s="463"/>
      <c r="X149" s="463"/>
      <c r="Y149" s="463"/>
      <c r="Z149" s="463"/>
      <c r="AA149" s="463"/>
      <c r="AB149" s="463"/>
      <c r="AC149" s="463"/>
      <c r="AD149" s="463"/>
      <c r="AE149" s="463"/>
      <c r="AF149" s="463"/>
      <c r="AG149" s="463"/>
      <c r="AH149" s="463"/>
      <c r="AI149" s="463"/>
      <c r="AJ149" s="463"/>
      <c r="AK149" s="463"/>
      <c r="AL149" s="463"/>
      <c r="AM149" s="463"/>
      <c r="AN149" s="463"/>
      <c r="AO149" s="463"/>
    </row>
    <row r="150" spans="1:41" ht="12.75" customHeight="1" x14ac:dyDescent="0.25">
      <c r="A150" s="463"/>
      <c r="B150" s="463"/>
      <c r="C150" s="463"/>
      <c r="D150" s="463"/>
      <c r="E150" s="463"/>
      <c r="F150" s="463"/>
      <c r="G150" s="463"/>
      <c r="H150" s="463"/>
      <c r="I150" s="463"/>
      <c r="J150" s="463"/>
      <c r="K150" s="463"/>
      <c r="L150" s="463"/>
      <c r="M150" s="463"/>
      <c r="N150" s="463"/>
      <c r="O150" s="463"/>
      <c r="P150" s="463"/>
      <c r="Q150" s="463"/>
      <c r="R150" s="463"/>
      <c r="S150" s="463"/>
      <c r="T150" s="463"/>
      <c r="U150" s="463"/>
      <c r="V150" s="463"/>
      <c r="W150" s="463"/>
      <c r="X150" s="463"/>
      <c r="Y150" s="463"/>
      <c r="Z150" s="463"/>
      <c r="AA150" s="463"/>
      <c r="AB150" s="463"/>
      <c r="AC150" s="463"/>
      <c r="AD150" s="463"/>
      <c r="AE150" s="463"/>
      <c r="AF150" s="463"/>
      <c r="AG150" s="463"/>
      <c r="AH150" s="463"/>
      <c r="AI150" s="463"/>
      <c r="AJ150" s="463"/>
      <c r="AK150" s="463"/>
      <c r="AL150" s="463"/>
      <c r="AM150" s="463"/>
      <c r="AN150" s="463"/>
      <c r="AO150" s="463"/>
    </row>
    <row r="151" spans="1:41" x14ac:dyDescent="0.25">
      <c r="A151" s="463"/>
      <c r="B151" s="463"/>
      <c r="C151" s="463"/>
      <c r="D151" s="463"/>
      <c r="E151" s="463"/>
      <c r="F151" s="463"/>
      <c r="G151" s="463"/>
      <c r="H151" s="463"/>
      <c r="I151" s="463"/>
      <c r="J151" s="463"/>
      <c r="K151" s="463"/>
      <c r="L151" s="463"/>
      <c r="M151" s="463"/>
      <c r="N151" s="463"/>
      <c r="O151" s="463"/>
      <c r="P151" s="463"/>
      <c r="Q151" s="463"/>
      <c r="R151" s="463"/>
      <c r="S151" s="463"/>
      <c r="T151" s="463"/>
      <c r="U151" s="463"/>
      <c r="V151" s="463"/>
      <c r="W151" s="463"/>
      <c r="X151" s="463"/>
      <c r="Y151" s="463"/>
      <c r="Z151" s="463"/>
      <c r="AA151" s="463"/>
      <c r="AB151" s="463"/>
      <c r="AC151" s="463"/>
      <c r="AD151" s="463"/>
      <c r="AE151" s="463"/>
      <c r="AF151" s="463"/>
      <c r="AG151" s="463"/>
      <c r="AH151" s="463"/>
      <c r="AI151" s="463"/>
      <c r="AJ151" s="463"/>
      <c r="AK151" s="463"/>
      <c r="AL151" s="463"/>
      <c r="AM151" s="463"/>
      <c r="AN151" s="463"/>
      <c r="AO151" s="463"/>
    </row>
    <row r="152" spans="1:41" ht="12.75" customHeight="1" x14ac:dyDescent="0.25">
      <c r="A152" s="463"/>
      <c r="B152" s="463"/>
      <c r="C152" s="463"/>
      <c r="D152" s="463"/>
      <c r="E152" s="463"/>
      <c r="F152" s="463"/>
      <c r="G152" s="463"/>
      <c r="H152" s="463"/>
      <c r="I152" s="463"/>
      <c r="J152" s="463"/>
      <c r="K152" s="463"/>
      <c r="L152" s="463"/>
      <c r="M152" s="463"/>
      <c r="N152" s="463"/>
      <c r="O152" s="463"/>
      <c r="P152" s="463"/>
      <c r="Q152" s="463"/>
      <c r="R152" s="463"/>
      <c r="S152" s="463"/>
      <c r="T152" s="463"/>
      <c r="U152" s="463"/>
      <c r="V152" s="463"/>
      <c r="W152" s="463"/>
      <c r="X152" s="463"/>
      <c r="Y152" s="463"/>
      <c r="Z152" s="463"/>
      <c r="AA152" s="463"/>
      <c r="AB152" s="463"/>
      <c r="AC152" s="463"/>
      <c r="AD152" s="463"/>
      <c r="AE152" s="463"/>
      <c r="AF152" s="463"/>
      <c r="AG152" s="463"/>
      <c r="AH152" s="463"/>
      <c r="AI152" s="463"/>
      <c r="AJ152" s="463"/>
      <c r="AK152" s="463"/>
      <c r="AL152" s="463"/>
      <c r="AM152" s="463"/>
      <c r="AN152" s="463"/>
      <c r="AO152" s="463"/>
    </row>
    <row r="153" spans="1:41" x14ac:dyDescent="0.25">
      <c r="A153" s="463"/>
      <c r="B153" s="463"/>
      <c r="C153" s="463"/>
      <c r="D153" s="463"/>
      <c r="E153" s="463"/>
      <c r="F153" s="463"/>
      <c r="G153" s="463"/>
      <c r="H153" s="463"/>
      <c r="I153" s="463"/>
      <c r="J153" s="463"/>
      <c r="K153" s="463"/>
      <c r="L153" s="463"/>
      <c r="M153" s="463"/>
      <c r="N153" s="463"/>
      <c r="O153" s="463"/>
      <c r="P153" s="463"/>
      <c r="Q153" s="463"/>
      <c r="R153" s="463"/>
      <c r="S153" s="463"/>
      <c r="T153" s="463"/>
      <c r="U153" s="463"/>
      <c r="V153" s="463"/>
      <c r="W153" s="463"/>
      <c r="X153" s="463"/>
      <c r="Y153" s="463"/>
      <c r="Z153" s="463"/>
      <c r="AA153" s="463"/>
      <c r="AB153" s="463"/>
      <c r="AC153" s="463"/>
      <c r="AD153" s="463"/>
      <c r="AE153" s="463"/>
      <c r="AF153" s="463"/>
      <c r="AG153" s="463"/>
      <c r="AH153" s="463"/>
      <c r="AI153" s="463"/>
      <c r="AJ153" s="463"/>
      <c r="AK153" s="463"/>
      <c r="AL153" s="463"/>
      <c r="AM153" s="463"/>
      <c r="AN153" s="463"/>
      <c r="AO153" s="463"/>
    </row>
    <row r="154" spans="1:41" x14ac:dyDescent="0.25">
      <c r="A154" s="463"/>
      <c r="B154" s="463"/>
      <c r="C154" s="463"/>
      <c r="D154" s="463"/>
      <c r="E154" s="463"/>
      <c r="F154" s="463"/>
      <c r="G154" s="463"/>
      <c r="H154" s="463"/>
      <c r="I154" s="463"/>
      <c r="J154" s="463"/>
      <c r="K154" s="463"/>
      <c r="L154" s="463"/>
      <c r="M154" s="463"/>
      <c r="N154" s="463"/>
      <c r="O154" s="463"/>
      <c r="P154" s="463"/>
      <c r="Q154" s="463"/>
      <c r="R154" s="463"/>
      <c r="S154" s="463"/>
      <c r="T154" s="463"/>
      <c r="U154" s="463"/>
      <c r="V154" s="463"/>
      <c r="W154" s="463"/>
      <c r="X154" s="463"/>
      <c r="Y154" s="463"/>
      <c r="Z154" s="463"/>
      <c r="AA154" s="463"/>
      <c r="AB154" s="463"/>
      <c r="AC154" s="463"/>
      <c r="AD154" s="463"/>
      <c r="AE154" s="463"/>
      <c r="AF154" s="463"/>
      <c r="AG154" s="463"/>
      <c r="AH154" s="463"/>
      <c r="AI154" s="463"/>
      <c r="AJ154" s="463"/>
      <c r="AK154" s="463"/>
      <c r="AL154" s="463"/>
      <c r="AM154" s="463"/>
      <c r="AN154" s="463"/>
      <c r="AO154" s="463"/>
    </row>
    <row r="155" spans="1:41" x14ac:dyDescent="0.25">
      <c r="A155" s="463"/>
      <c r="B155" s="463"/>
      <c r="C155" s="463"/>
      <c r="D155" s="463"/>
      <c r="E155" s="463"/>
      <c r="F155" s="463"/>
      <c r="G155" s="463"/>
      <c r="H155" s="463"/>
      <c r="I155" s="463"/>
      <c r="J155" s="463"/>
      <c r="K155" s="463"/>
      <c r="L155" s="463"/>
      <c r="M155" s="463"/>
      <c r="N155" s="463"/>
      <c r="O155" s="463"/>
      <c r="P155" s="463"/>
      <c r="Q155" s="463"/>
      <c r="R155" s="463"/>
      <c r="S155" s="463"/>
      <c r="T155" s="463"/>
      <c r="U155" s="463"/>
      <c r="V155" s="463"/>
      <c r="W155" s="463"/>
      <c r="X155" s="463"/>
      <c r="Y155" s="463"/>
      <c r="Z155" s="463"/>
      <c r="AA155" s="463"/>
      <c r="AB155" s="463"/>
      <c r="AC155" s="463"/>
      <c r="AD155" s="463"/>
      <c r="AE155" s="463"/>
      <c r="AF155" s="463"/>
      <c r="AG155" s="463"/>
      <c r="AH155" s="463"/>
      <c r="AI155" s="463"/>
      <c r="AJ155" s="463"/>
      <c r="AK155" s="463"/>
      <c r="AL155" s="463"/>
      <c r="AM155" s="463"/>
      <c r="AN155" s="463"/>
      <c r="AO155" s="463"/>
    </row>
    <row r="156" spans="1:41" x14ac:dyDescent="0.25">
      <c r="A156" s="463"/>
      <c r="B156" s="463"/>
      <c r="C156" s="463"/>
      <c r="D156" s="463"/>
      <c r="E156" s="463"/>
      <c r="F156" s="463"/>
      <c r="G156" s="463"/>
      <c r="H156" s="463"/>
      <c r="I156" s="463"/>
      <c r="J156" s="463"/>
      <c r="K156" s="463"/>
      <c r="L156" s="463"/>
      <c r="M156" s="463"/>
      <c r="N156" s="463"/>
      <c r="O156" s="463"/>
      <c r="P156" s="463"/>
      <c r="Q156" s="463"/>
      <c r="R156" s="463"/>
      <c r="S156" s="463"/>
      <c r="T156" s="463"/>
      <c r="U156" s="463"/>
      <c r="V156" s="463"/>
      <c r="W156" s="463"/>
      <c r="X156" s="463"/>
      <c r="Y156" s="463"/>
      <c r="Z156" s="463"/>
      <c r="AA156" s="463"/>
      <c r="AB156" s="463"/>
      <c r="AC156" s="463"/>
      <c r="AD156" s="463"/>
      <c r="AE156" s="463"/>
      <c r="AF156" s="463"/>
      <c r="AG156" s="463"/>
      <c r="AH156" s="463"/>
      <c r="AI156" s="463"/>
      <c r="AJ156" s="463"/>
      <c r="AK156" s="463"/>
      <c r="AL156" s="463"/>
      <c r="AM156" s="463"/>
      <c r="AN156" s="463"/>
      <c r="AO156" s="463"/>
    </row>
    <row r="157" spans="1:41" x14ac:dyDescent="0.25">
      <c r="A157" s="463"/>
      <c r="B157" s="463"/>
      <c r="C157" s="463"/>
      <c r="D157" s="463"/>
      <c r="E157" s="463"/>
      <c r="F157" s="463"/>
      <c r="G157" s="463"/>
      <c r="H157" s="463"/>
      <c r="I157" s="463"/>
      <c r="J157" s="463"/>
      <c r="K157" s="463"/>
      <c r="L157" s="463"/>
      <c r="M157" s="463"/>
      <c r="N157" s="463"/>
      <c r="O157" s="463"/>
      <c r="P157" s="463"/>
      <c r="Q157" s="463"/>
      <c r="R157" s="463"/>
      <c r="S157" s="463"/>
      <c r="T157" s="463"/>
      <c r="U157" s="463"/>
      <c r="V157" s="463"/>
      <c r="W157" s="463"/>
      <c r="X157" s="463"/>
      <c r="Y157" s="463"/>
      <c r="Z157" s="463"/>
      <c r="AA157" s="463"/>
      <c r="AB157" s="463"/>
      <c r="AC157" s="463"/>
      <c r="AD157" s="463"/>
      <c r="AE157" s="463"/>
      <c r="AF157" s="463"/>
      <c r="AG157" s="463"/>
      <c r="AH157" s="463"/>
      <c r="AI157" s="463"/>
      <c r="AJ157" s="463"/>
      <c r="AK157" s="463"/>
      <c r="AL157" s="463"/>
      <c r="AM157" s="463"/>
      <c r="AN157" s="463"/>
      <c r="AO157" s="463"/>
    </row>
    <row r="158" spans="1:41" x14ac:dyDescent="0.25">
      <c r="A158" s="463"/>
      <c r="B158" s="463"/>
      <c r="C158" s="463"/>
      <c r="D158" s="463"/>
      <c r="E158" s="463"/>
      <c r="F158" s="463"/>
      <c r="G158" s="463"/>
      <c r="H158" s="463"/>
      <c r="I158" s="463"/>
      <c r="J158" s="463"/>
      <c r="K158" s="463"/>
      <c r="L158" s="463"/>
      <c r="M158" s="463"/>
      <c r="N158" s="463"/>
      <c r="O158" s="463"/>
      <c r="P158" s="463"/>
      <c r="Q158" s="463"/>
      <c r="R158" s="463"/>
      <c r="S158" s="463"/>
      <c r="T158" s="463"/>
      <c r="U158" s="463"/>
      <c r="V158" s="463"/>
      <c r="W158" s="463"/>
      <c r="X158" s="463"/>
      <c r="Y158" s="463"/>
      <c r="Z158" s="463"/>
      <c r="AA158" s="463"/>
      <c r="AB158" s="463"/>
      <c r="AC158" s="463"/>
      <c r="AD158" s="463"/>
      <c r="AE158" s="463"/>
      <c r="AF158" s="463"/>
      <c r="AG158" s="463"/>
      <c r="AH158" s="463"/>
      <c r="AI158" s="463"/>
      <c r="AJ158" s="463"/>
      <c r="AK158" s="463"/>
      <c r="AL158" s="463"/>
      <c r="AM158" s="463"/>
      <c r="AN158" s="463"/>
      <c r="AO158" s="463"/>
    </row>
    <row r="159" spans="1:41" x14ac:dyDescent="0.25">
      <c r="A159" s="463"/>
      <c r="B159" s="463"/>
      <c r="C159" s="463"/>
      <c r="D159" s="463"/>
      <c r="E159" s="463"/>
      <c r="F159" s="463"/>
      <c r="G159" s="463"/>
      <c r="H159" s="463"/>
      <c r="I159" s="463"/>
      <c r="J159" s="463"/>
      <c r="K159" s="463"/>
      <c r="L159" s="463"/>
      <c r="M159" s="463"/>
      <c r="N159" s="463"/>
      <c r="O159" s="463"/>
      <c r="P159" s="463"/>
      <c r="Q159" s="463"/>
      <c r="R159" s="463"/>
      <c r="S159" s="463"/>
      <c r="T159" s="463"/>
      <c r="U159" s="463"/>
      <c r="V159" s="463"/>
      <c r="W159" s="463"/>
      <c r="X159" s="463"/>
      <c r="Y159" s="463"/>
      <c r="Z159" s="463"/>
      <c r="AA159" s="463"/>
      <c r="AB159" s="463"/>
      <c r="AC159" s="463"/>
      <c r="AD159" s="463"/>
      <c r="AE159" s="463"/>
      <c r="AF159" s="463"/>
      <c r="AG159" s="463"/>
      <c r="AH159" s="463"/>
      <c r="AI159" s="463"/>
      <c r="AJ159" s="463"/>
      <c r="AK159" s="463"/>
      <c r="AL159" s="463"/>
      <c r="AM159" s="463"/>
      <c r="AN159" s="463"/>
      <c r="AO159" s="463"/>
    </row>
    <row r="160" spans="1:41" x14ac:dyDescent="0.25">
      <c r="A160" s="463"/>
      <c r="B160" s="463"/>
      <c r="C160" s="463"/>
      <c r="D160" s="463"/>
      <c r="E160" s="463"/>
      <c r="F160" s="463"/>
      <c r="G160" s="463"/>
      <c r="H160" s="463"/>
      <c r="I160" s="463"/>
      <c r="J160" s="463"/>
      <c r="K160" s="463"/>
      <c r="L160" s="463"/>
      <c r="M160" s="463"/>
      <c r="N160" s="463"/>
      <c r="O160" s="463"/>
      <c r="P160" s="463"/>
      <c r="Q160" s="463"/>
      <c r="R160" s="463"/>
      <c r="S160" s="463"/>
      <c r="T160" s="463"/>
      <c r="U160" s="463"/>
      <c r="V160" s="463"/>
      <c r="W160" s="463"/>
      <c r="X160" s="463"/>
      <c r="Y160" s="463"/>
      <c r="Z160" s="463"/>
      <c r="AA160" s="463"/>
      <c r="AB160" s="463"/>
      <c r="AC160" s="463"/>
      <c r="AD160" s="463"/>
      <c r="AE160" s="463"/>
      <c r="AF160" s="463"/>
      <c r="AG160" s="463"/>
      <c r="AH160" s="463"/>
      <c r="AI160" s="463"/>
      <c r="AJ160" s="463"/>
      <c r="AK160" s="463"/>
      <c r="AL160" s="463"/>
      <c r="AM160" s="463"/>
      <c r="AN160" s="463"/>
      <c r="AO160" s="463"/>
    </row>
    <row r="161" spans="1:41" x14ac:dyDescent="0.25">
      <c r="A161" s="463"/>
      <c r="B161" s="463"/>
      <c r="C161" s="463"/>
      <c r="D161" s="463"/>
      <c r="E161" s="463"/>
      <c r="F161" s="463"/>
      <c r="G161" s="463"/>
      <c r="H161" s="463"/>
      <c r="I161" s="463"/>
      <c r="J161" s="463"/>
      <c r="K161" s="463"/>
      <c r="L161" s="463"/>
      <c r="M161" s="463"/>
      <c r="N161" s="463"/>
      <c r="O161" s="463"/>
      <c r="P161" s="463"/>
      <c r="Q161" s="463"/>
      <c r="R161" s="463"/>
      <c r="S161" s="463"/>
      <c r="T161" s="463"/>
      <c r="U161" s="463"/>
      <c r="V161" s="463"/>
      <c r="W161" s="463"/>
      <c r="X161" s="463"/>
      <c r="Y161" s="463"/>
      <c r="Z161" s="463"/>
      <c r="AA161" s="463"/>
      <c r="AB161" s="463"/>
      <c r="AC161" s="463"/>
      <c r="AD161" s="463"/>
      <c r="AE161" s="463"/>
      <c r="AF161" s="463"/>
      <c r="AG161" s="463"/>
      <c r="AH161" s="463"/>
      <c r="AI161" s="463"/>
      <c r="AJ161" s="463"/>
      <c r="AK161" s="463"/>
      <c r="AL161" s="463"/>
      <c r="AM161" s="463"/>
      <c r="AN161" s="463"/>
      <c r="AO161" s="463"/>
    </row>
    <row r="162" spans="1:41" x14ac:dyDescent="0.25">
      <c r="A162" s="463"/>
      <c r="B162" s="463"/>
      <c r="C162" s="463"/>
      <c r="D162" s="463"/>
      <c r="E162" s="463"/>
      <c r="F162" s="463"/>
      <c r="G162" s="463"/>
      <c r="H162" s="463"/>
      <c r="I162" s="463"/>
      <c r="J162" s="463"/>
      <c r="K162" s="463"/>
      <c r="L162" s="463"/>
      <c r="M162" s="463"/>
      <c r="N162" s="463"/>
      <c r="O162" s="463"/>
      <c r="P162" s="463"/>
      <c r="Q162" s="463"/>
      <c r="R162" s="463"/>
      <c r="S162" s="463"/>
      <c r="T162" s="463"/>
      <c r="U162" s="463"/>
      <c r="V162" s="463"/>
      <c r="W162" s="463"/>
      <c r="X162" s="463"/>
      <c r="Y162" s="463"/>
      <c r="Z162" s="463"/>
      <c r="AA162" s="463"/>
      <c r="AB162" s="463"/>
      <c r="AC162" s="463"/>
      <c r="AD162" s="463"/>
      <c r="AE162" s="463"/>
      <c r="AF162" s="463"/>
      <c r="AG162" s="463"/>
      <c r="AH162" s="463"/>
      <c r="AI162" s="463"/>
      <c r="AJ162" s="463"/>
      <c r="AK162" s="463"/>
      <c r="AL162" s="463"/>
      <c r="AM162" s="463"/>
      <c r="AN162" s="463"/>
      <c r="AO162" s="463"/>
    </row>
    <row r="190" ht="13.5" customHeight="1" x14ac:dyDescent="0.25"/>
    <row r="191" ht="12.75" customHeight="1" x14ac:dyDescent="0.25"/>
    <row r="193" ht="12.75" customHeight="1" x14ac:dyDescent="0.25"/>
    <row r="231" ht="13.5" customHeight="1" x14ac:dyDescent="0.25"/>
    <row r="232" ht="12.75" customHeight="1" x14ac:dyDescent="0.25"/>
    <row r="234" ht="12.75" customHeight="1" x14ac:dyDescent="0.25"/>
    <row r="272" ht="13.5" customHeight="1" x14ac:dyDescent="0.25"/>
    <row r="273" ht="12.75" customHeight="1" x14ac:dyDescent="0.25"/>
    <row r="275" ht="12.75" customHeight="1" x14ac:dyDescent="0.25"/>
  </sheetData>
  <sheetProtection algorithmName="SHA-512" hashValue="u6ARtILSYmK/jx6vBgcv+geqocGournQfBGpHPTWnWqdpRwR7TEgpEdNlFzbE2gMicsTU0OrbXNOHIKsPGr6eA==" saltValue="jtwqdv4pIHe8+nHlcGfr0Q==" spinCount="100000" sheet="1" objects="1" scenarios="1" selectLockedCells="1"/>
  <mergeCells count="15">
    <mergeCell ref="C44:J44"/>
    <mergeCell ref="C35:J35"/>
    <mergeCell ref="C36:J36"/>
    <mergeCell ref="C37:J37"/>
    <mergeCell ref="C38:J38"/>
    <mergeCell ref="C39:J39"/>
    <mergeCell ref="A2:T3"/>
    <mergeCell ref="C40:J40"/>
    <mergeCell ref="C41:J41"/>
    <mergeCell ref="C42:J42"/>
    <mergeCell ref="C43:J43"/>
    <mergeCell ref="S7:S8"/>
    <mergeCell ref="D6:G6"/>
    <mergeCell ref="H6:J6"/>
    <mergeCell ref="K6:R6"/>
  </mergeCells>
  <pageMargins left="1" right="0.7" top="1" bottom="0.75" header="0.3" footer="0.3"/>
  <pageSetup paperSize="5" scale="54" orientation="landscape"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pageSetUpPr fitToPage="1"/>
  </sheetPr>
  <dimension ref="A1:AO275"/>
  <sheetViews>
    <sheetView zoomScale="90" zoomScaleNormal="90" workbookViewId="0">
      <selection activeCell="D10" sqref="D10"/>
    </sheetView>
  </sheetViews>
  <sheetFormatPr defaultColWidth="9.33203125" defaultRowHeight="13.2" x14ac:dyDescent="0.25"/>
  <cols>
    <col min="1" max="1" width="2.6640625" style="296" customWidth="1"/>
    <col min="2" max="2" width="6.6640625" style="296" customWidth="1"/>
    <col min="3" max="3" width="73" style="296" customWidth="1"/>
    <col min="4" max="18" width="12.6640625" style="296" customWidth="1"/>
    <col min="19" max="19" width="15.6640625" style="296" customWidth="1"/>
    <col min="20" max="20" width="2.6640625" style="296" customWidth="1"/>
    <col min="21" max="16384" width="9.33203125" style="296"/>
  </cols>
  <sheetData>
    <row r="1" spans="1:41" ht="12.75" x14ac:dyDescent="0.2">
      <c r="A1" s="459"/>
      <c r="B1" s="460"/>
      <c r="C1" s="460"/>
      <c r="D1" s="460"/>
      <c r="E1" s="460"/>
      <c r="F1" s="460"/>
      <c r="G1" s="460"/>
      <c r="H1" s="460"/>
      <c r="I1" s="460"/>
      <c r="J1" s="460"/>
      <c r="K1" s="460"/>
      <c r="L1" s="460"/>
      <c r="M1" s="460"/>
      <c r="N1" s="460"/>
      <c r="O1" s="460"/>
      <c r="P1" s="460"/>
      <c r="Q1" s="460"/>
      <c r="R1" s="460"/>
      <c r="S1" s="460"/>
      <c r="T1" s="461"/>
      <c r="U1" s="463"/>
      <c r="V1" s="463"/>
      <c r="W1" s="463"/>
      <c r="X1" s="463"/>
      <c r="Y1" s="463"/>
      <c r="Z1" s="463"/>
      <c r="AA1" s="463"/>
      <c r="AB1" s="463"/>
      <c r="AC1" s="463"/>
      <c r="AD1" s="463"/>
      <c r="AE1" s="463"/>
      <c r="AF1" s="463"/>
      <c r="AG1" s="463"/>
      <c r="AH1" s="463"/>
      <c r="AI1" s="463"/>
      <c r="AJ1" s="463"/>
      <c r="AK1" s="463"/>
      <c r="AL1" s="463"/>
      <c r="AM1" s="463"/>
      <c r="AN1" s="463"/>
      <c r="AO1" s="463"/>
    </row>
    <row r="2" spans="1:41" ht="17.399999999999999" customHeight="1" x14ac:dyDescent="0.25">
      <c r="A2" s="2888" t="s">
        <v>2018</v>
      </c>
      <c r="B2" s="2889"/>
      <c r="C2" s="2889"/>
      <c r="D2" s="2889"/>
      <c r="E2" s="2889"/>
      <c r="F2" s="2889"/>
      <c r="G2" s="2889"/>
      <c r="H2" s="2889"/>
      <c r="I2" s="2889"/>
      <c r="J2" s="2889"/>
      <c r="K2" s="2889"/>
      <c r="L2" s="2889"/>
      <c r="M2" s="2889"/>
      <c r="N2" s="2889"/>
      <c r="O2" s="2889"/>
      <c r="P2" s="2889"/>
      <c r="Q2" s="2889"/>
      <c r="R2" s="2889"/>
      <c r="S2" s="2889"/>
      <c r="T2" s="2890"/>
      <c r="U2" s="463"/>
      <c r="V2" s="463"/>
      <c r="W2" s="463"/>
      <c r="X2" s="463"/>
      <c r="Y2" s="463"/>
      <c r="Z2" s="463"/>
      <c r="AA2" s="463"/>
      <c r="AB2" s="463"/>
      <c r="AC2" s="463"/>
      <c r="AD2" s="463"/>
      <c r="AE2" s="463"/>
      <c r="AF2" s="463"/>
      <c r="AG2" s="463"/>
      <c r="AH2" s="463"/>
      <c r="AI2" s="463"/>
      <c r="AJ2" s="463"/>
      <c r="AK2" s="463"/>
      <c r="AL2" s="463"/>
      <c r="AM2" s="463"/>
      <c r="AN2" s="463"/>
      <c r="AO2" s="463"/>
    </row>
    <row r="3" spans="1:41" ht="13.2" customHeight="1" x14ac:dyDescent="0.25">
      <c r="A3" s="2888"/>
      <c r="B3" s="2889"/>
      <c r="C3" s="2889"/>
      <c r="D3" s="2889"/>
      <c r="E3" s="2889"/>
      <c r="F3" s="2889"/>
      <c r="G3" s="2889"/>
      <c r="H3" s="2889"/>
      <c r="I3" s="2889"/>
      <c r="J3" s="2889"/>
      <c r="K3" s="2889"/>
      <c r="L3" s="2889"/>
      <c r="M3" s="2889"/>
      <c r="N3" s="2889"/>
      <c r="O3" s="2889"/>
      <c r="P3" s="2889"/>
      <c r="Q3" s="2889"/>
      <c r="R3" s="2889"/>
      <c r="S3" s="2889"/>
      <c r="T3" s="2890"/>
      <c r="U3" s="463"/>
      <c r="V3" s="463"/>
      <c r="W3" s="463"/>
      <c r="X3" s="463"/>
      <c r="Y3" s="463"/>
      <c r="Z3" s="463"/>
      <c r="AA3" s="463"/>
      <c r="AB3" s="463"/>
      <c r="AC3" s="463"/>
      <c r="AD3" s="463"/>
      <c r="AE3" s="463"/>
      <c r="AF3" s="463"/>
      <c r="AG3" s="463"/>
      <c r="AH3" s="463"/>
      <c r="AI3" s="463"/>
      <c r="AJ3" s="463"/>
      <c r="AK3" s="463"/>
      <c r="AL3" s="463"/>
      <c r="AM3" s="463"/>
      <c r="AN3" s="463"/>
      <c r="AO3" s="463"/>
    </row>
    <row r="4" spans="1:41" ht="12.75" hidden="1" x14ac:dyDescent="0.2">
      <c r="A4" s="462"/>
      <c r="B4" s="463"/>
      <c r="C4" s="463"/>
      <c r="D4" s="471"/>
      <c r="E4" s="471"/>
      <c r="F4" s="471"/>
      <c r="G4" s="471"/>
      <c r="H4" s="471"/>
      <c r="I4" s="471"/>
      <c r="J4" s="471"/>
      <c r="K4" s="471"/>
      <c r="L4" s="471"/>
      <c r="M4" s="471"/>
      <c r="N4" s="471"/>
      <c r="O4" s="471"/>
      <c r="P4" s="471"/>
      <c r="Q4" s="471"/>
      <c r="R4" s="480"/>
      <c r="S4" s="463"/>
      <c r="T4" s="464"/>
      <c r="U4" s="463"/>
      <c r="V4" s="463"/>
      <c r="W4" s="463"/>
      <c r="X4" s="463"/>
      <c r="Y4" s="463"/>
      <c r="Z4" s="463"/>
      <c r="AA4" s="463"/>
      <c r="AB4" s="463"/>
      <c r="AC4" s="463"/>
      <c r="AD4" s="463"/>
      <c r="AE4" s="463"/>
      <c r="AF4" s="463"/>
      <c r="AG4" s="463"/>
      <c r="AH4" s="463"/>
      <c r="AI4" s="463"/>
      <c r="AJ4" s="463"/>
      <c r="AK4" s="463"/>
      <c r="AL4" s="463"/>
      <c r="AM4" s="463"/>
      <c r="AN4" s="463"/>
      <c r="AO4" s="463"/>
    </row>
    <row r="5" spans="1:41" ht="12.75" x14ac:dyDescent="0.2">
      <c r="A5" s="462"/>
      <c r="B5" s="481"/>
      <c r="C5" s="463"/>
      <c r="D5" s="463"/>
      <c r="E5" s="463"/>
      <c r="F5" s="463"/>
      <c r="G5" s="463"/>
      <c r="H5" s="463"/>
      <c r="I5" s="463"/>
      <c r="J5" s="463"/>
      <c r="K5" s="463"/>
      <c r="L5" s="463"/>
      <c r="M5" s="463"/>
      <c r="N5" s="463"/>
      <c r="O5" s="463"/>
      <c r="P5" s="463"/>
      <c r="Q5" s="463"/>
      <c r="R5" s="463"/>
      <c r="S5" s="1245" t="s">
        <v>1111</v>
      </c>
      <c r="T5" s="464"/>
      <c r="U5" s="463"/>
      <c r="V5" s="463"/>
      <c r="W5" s="463"/>
      <c r="X5" s="463"/>
      <c r="Y5" s="463"/>
      <c r="Z5" s="463"/>
      <c r="AA5" s="463"/>
      <c r="AB5" s="463"/>
      <c r="AC5" s="463"/>
      <c r="AD5" s="463"/>
      <c r="AE5" s="463"/>
      <c r="AF5" s="463"/>
      <c r="AG5" s="463"/>
      <c r="AH5" s="463"/>
      <c r="AI5" s="463"/>
      <c r="AJ5" s="463"/>
      <c r="AK5" s="463"/>
      <c r="AL5" s="463"/>
      <c r="AM5" s="463"/>
      <c r="AN5" s="463"/>
      <c r="AO5" s="463"/>
    </row>
    <row r="6" spans="1:41" ht="19.95" customHeight="1" x14ac:dyDescent="0.2">
      <c r="A6" s="462"/>
      <c r="B6" s="1250"/>
      <c r="C6" s="1267"/>
      <c r="D6" s="2886" t="s">
        <v>1625</v>
      </c>
      <c r="E6" s="2886"/>
      <c r="F6" s="2886"/>
      <c r="G6" s="2886"/>
      <c r="H6" s="2886" t="s">
        <v>1626</v>
      </c>
      <c r="I6" s="2886"/>
      <c r="J6" s="2886"/>
      <c r="K6" s="2886" t="s">
        <v>1627</v>
      </c>
      <c r="L6" s="2886"/>
      <c r="M6" s="2886"/>
      <c r="N6" s="2886"/>
      <c r="O6" s="2886"/>
      <c r="P6" s="2886"/>
      <c r="Q6" s="2886"/>
      <c r="R6" s="2886"/>
      <c r="T6" s="464"/>
      <c r="U6" s="463"/>
      <c r="V6" s="463"/>
      <c r="W6" s="463"/>
      <c r="X6" s="463"/>
      <c r="Y6" s="463"/>
      <c r="Z6" s="463"/>
      <c r="AA6" s="463"/>
      <c r="AB6" s="463"/>
      <c r="AC6" s="463"/>
      <c r="AD6" s="463"/>
      <c r="AE6" s="463"/>
      <c r="AF6" s="463"/>
      <c r="AG6" s="463"/>
      <c r="AH6" s="463"/>
      <c r="AI6" s="463"/>
      <c r="AJ6" s="463"/>
      <c r="AK6" s="463"/>
      <c r="AL6" s="463"/>
      <c r="AM6" s="463"/>
      <c r="AN6" s="463"/>
      <c r="AO6" s="463"/>
    </row>
    <row r="7" spans="1:41" ht="19.95" customHeight="1" x14ac:dyDescent="0.25">
      <c r="A7" s="462"/>
      <c r="B7" s="1242"/>
      <c r="C7" s="1266" t="s">
        <v>2011</v>
      </c>
      <c r="D7" s="1246" t="s">
        <v>1854</v>
      </c>
      <c r="E7" s="1246" t="s">
        <v>1986</v>
      </c>
      <c r="F7" s="1246" t="s">
        <v>1987</v>
      </c>
      <c r="G7" s="1246" t="s">
        <v>1988</v>
      </c>
      <c r="H7" s="1246" t="s">
        <v>1989</v>
      </c>
      <c r="I7" s="1246" t="s">
        <v>1992</v>
      </c>
      <c r="J7" s="1246" t="s">
        <v>1993</v>
      </c>
      <c r="K7" s="1246" t="s">
        <v>1996</v>
      </c>
      <c r="L7" s="1246" t="s">
        <v>1997</v>
      </c>
      <c r="M7" s="1246" t="s">
        <v>2000</v>
      </c>
      <c r="N7" s="1246" t="s">
        <v>2001</v>
      </c>
      <c r="O7" s="1246" t="s">
        <v>2004</v>
      </c>
      <c r="P7" s="1246" t="s">
        <v>2005</v>
      </c>
      <c r="Q7" s="1246" t="s">
        <v>2007</v>
      </c>
      <c r="R7" s="1246" t="s">
        <v>2008</v>
      </c>
      <c r="S7" s="2691" t="s">
        <v>1628</v>
      </c>
      <c r="T7" s="464"/>
      <c r="U7" s="463"/>
      <c r="V7" s="463"/>
      <c r="W7" s="463"/>
      <c r="X7" s="463"/>
      <c r="Y7" s="463"/>
      <c r="Z7" s="463"/>
      <c r="AA7" s="463"/>
      <c r="AB7" s="463"/>
      <c r="AC7" s="463"/>
      <c r="AD7" s="463"/>
      <c r="AE7" s="463"/>
      <c r="AF7" s="463"/>
      <c r="AG7" s="463"/>
      <c r="AH7" s="463"/>
      <c r="AI7" s="463"/>
      <c r="AJ7" s="463"/>
      <c r="AK7" s="463"/>
      <c r="AL7" s="463"/>
      <c r="AM7" s="463"/>
      <c r="AN7" s="463"/>
      <c r="AO7" s="463"/>
    </row>
    <row r="8" spans="1:41" ht="19.95" customHeight="1" x14ac:dyDescent="0.25">
      <c r="A8" s="462"/>
      <c r="B8" s="1242"/>
      <c r="C8" s="1249" t="s">
        <v>2012</v>
      </c>
      <c r="D8" s="1246" t="s">
        <v>1854</v>
      </c>
      <c r="E8" s="1246" t="s">
        <v>1986</v>
      </c>
      <c r="F8" s="1246" t="s">
        <v>1987</v>
      </c>
      <c r="G8" s="1246" t="s">
        <v>1988</v>
      </c>
      <c r="H8" s="1246" t="s">
        <v>1990</v>
      </c>
      <c r="I8" s="1246" t="s">
        <v>1991</v>
      </c>
      <c r="J8" s="1246" t="s">
        <v>1994</v>
      </c>
      <c r="K8" s="1246" t="s">
        <v>1995</v>
      </c>
      <c r="L8" s="1246" t="s">
        <v>1998</v>
      </c>
      <c r="M8" s="1246" t="s">
        <v>1999</v>
      </c>
      <c r="N8" s="1246" t="s">
        <v>2002</v>
      </c>
      <c r="O8" s="1246" t="s">
        <v>2003</v>
      </c>
      <c r="P8" s="1246" t="s">
        <v>2006</v>
      </c>
      <c r="Q8" s="1247"/>
      <c r="R8" s="1247"/>
      <c r="S8" s="2693"/>
      <c r="T8" s="464"/>
      <c r="U8" s="463"/>
      <c r="V8" s="463"/>
      <c r="W8" s="463"/>
      <c r="X8" s="463"/>
      <c r="Y8" s="463"/>
      <c r="Z8" s="463"/>
      <c r="AA8" s="463"/>
      <c r="AB8" s="463"/>
      <c r="AC8" s="463"/>
      <c r="AD8" s="463"/>
      <c r="AE8" s="463"/>
      <c r="AF8" s="463"/>
      <c r="AG8" s="463"/>
      <c r="AH8" s="463"/>
      <c r="AI8" s="463"/>
      <c r="AJ8" s="463"/>
      <c r="AK8" s="463"/>
      <c r="AL8" s="463"/>
      <c r="AM8" s="463"/>
      <c r="AN8" s="463"/>
      <c r="AO8" s="463"/>
    </row>
    <row r="9" spans="1:41" ht="19.95" customHeight="1" x14ac:dyDescent="0.2">
      <c r="A9" s="462"/>
      <c r="B9" s="1243"/>
      <c r="C9" s="1691" t="s">
        <v>1629</v>
      </c>
      <c r="D9" s="1690"/>
      <c r="E9" s="1690"/>
      <c r="F9" s="1690"/>
      <c r="G9" s="1690"/>
      <c r="H9" s="1690"/>
      <c r="I9" s="1690"/>
      <c r="J9" s="1690"/>
      <c r="K9" s="1690"/>
      <c r="L9" s="1690"/>
      <c r="M9" s="1690"/>
      <c r="N9" s="1690"/>
      <c r="O9" s="1690"/>
      <c r="P9" s="1690"/>
      <c r="Q9" s="1690"/>
      <c r="R9" s="1690"/>
      <c r="S9" s="1690"/>
      <c r="T9" s="464"/>
      <c r="U9" s="463"/>
      <c r="V9" s="463"/>
      <c r="W9" s="463"/>
      <c r="X9" s="463"/>
      <c r="Y9" s="463"/>
      <c r="Z9" s="463"/>
      <c r="AA9" s="463"/>
      <c r="AB9" s="463"/>
      <c r="AC9" s="463"/>
      <c r="AD9" s="463"/>
      <c r="AE9" s="463"/>
      <c r="AF9" s="463"/>
      <c r="AG9" s="463"/>
      <c r="AH9" s="463"/>
      <c r="AI9" s="463"/>
      <c r="AJ9" s="463"/>
      <c r="AK9" s="463"/>
      <c r="AL9" s="463"/>
      <c r="AM9" s="463"/>
      <c r="AN9" s="463"/>
      <c r="AO9" s="463"/>
    </row>
    <row r="10" spans="1:41" ht="19.95" customHeight="1" x14ac:dyDescent="0.2">
      <c r="A10" s="462"/>
      <c r="B10" s="1243">
        <v>1.1000000000000001</v>
      </c>
      <c r="C10" s="1258" t="s">
        <v>1630</v>
      </c>
      <c r="D10" s="1254"/>
      <c r="E10" s="1254"/>
      <c r="F10" s="1254"/>
      <c r="G10" s="1254"/>
      <c r="H10" s="1254"/>
      <c r="I10" s="1254"/>
      <c r="J10" s="1254"/>
      <c r="K10" s="1254"/>
      <c r="L10" s="1254"/>
      <c r="M10" s="1254"/>
      <c r="N10" s="1254"/>
      <c r="O10" s="1254"/>
      <c r="P10" s="1254"/>
      <c r="Q10" s="1254"/>
      <c r="R10" s="1254"/>
      <c r="S10" s="1253"/>
      <c r="T10" s="464"/>
      <c r="U10" s="463"/>
      <c r="V10" s="463"/>
      <c r="W10" s="463"/>
      <c r="X10" s="463"/>
      <c r="Y10" s="463"/>
      <c r="Z10" s="463"/>
      <c r="AA10" s="463"/>
      <c r="AB10" s="463"/>
      <c r="AC10" s="463"/>
      <c r="AD10" s="463"/>
      <c r="AE10" s="463"/>
      <c r="AF10" s="463"/>
      <c r="AG10" s="463"/>
      <c r="AH10" s="463"/>
      <c r="AI10" s="463"/>
      <c r="AJ10" s="463"/>
      <c r="AK10" s="463"/>
      <c r="AL10" s="463"/>
      <c r="AM10" s="463"/>
      <c r="AN10" s="463"/>
      <c r="AO10" s="463"/>
    </row>
    <row r="11" spans="1:41" ht="19.95" customHeight="1" x14ac:dyDescent="0.2">
      <c r="A11" s="462"/>
      <c r="B11" s="1243">
        <v>1.2</v>
      </c>
      <c r="C11" s="1258" t="s">
        <v>1631</v>
      </c>
      <c r="D11" s="1254"/>
      <c r="E11" s="1254"/>
      <c r="F11" s="1254"/>
      <c r="G11" s="1254"/>
      <c r="H11" s="1254"/>
      <c r="I11" s="1254"/>
      <c r="J11" s="1254"/>
      <c r="K11" s="1254"/>
      <c r="L11" s="1254"/>
      <c r="M11" s="1254"/>
      <c r="N11" s="1254"/>
      <c r="O11" s="1254"/>
      <c r="P11" s="1254"/>
      <c r="Q11" s="1254"/>
      <c r="R11" s="1254"/>
      <c r="S11" s="1253"/>
      <c r="T11" s="464"/>
      <c r="U11" s="463"/>
      <c r="V11" s="463"/>
      <c r="W11" s="463"/>
      <c r="X11" s="463"/>
      <c r="Y11" s="463"/>
      <c r="Z11" s="463"/>
      <c r="AA11" s="463"/>
      <c r="AB11" s="463"/>
      <c r="AC11" s="463"/>
      <c r="AD11" s="463"/>
      <c r="AE11" s="463"/>
      <c r="AF11" s="463"/>
      <c r="AG11" s="463"/>
      <c r="AH11" s="463"/>
      <c r="AI11" s="463"/>
      <c r="AJ11" s="463"/>
      <c r="AK11" s="463"/>
      <c r="AL11" s="463"/>
      <c r="AM11" s="463"/>
      <c r="AN11" s="463"/>
      <c r="AO11" s="463"/>
    </row>
    <row r="12" spans="1:41" ht="19.95" customHeight="1" x14ac:dyDescent="0.2">
      <c r="A12" s="462"/>
      <c r="B12" s="1243" t="s">
        <v>1632</v>
      </c>
      <c r="C12" s="1258" t="s">
        <v>2010</v>
      </c>
      <c r="D12" s="1253">
        <v>0</v>
      </c>
      <c r="E12" s="1253">
        <v>0.2</v>
      </c>
      <c r="F12" s="1253">
        <v>0.4</v>
      </c>
      <c r="G12" s="1253">
        <v>0.7</v>
      </c>
      <c r="H12" s="1253">
        <v>1.25</v>
      </c>
      <c r="I12" s="1253">
        <v>1.75</v>
      </c>
      <c r="J12" s="1253">
        <v>2.25</v>
      </c>
      <c r="K12" s="1253">
        <v>2.75</v>
      </c>
      <c r="L12" s="1253">
        <v>3.25</v>
      </c>
      <c r="M12" s="1253">
        <v>3.75</v>
      </c>
      <c r="N12" s="1253">
        <v>4.5</v>
      </c>
      <c r="O12" s="1253">
        <v>5.25</v>
      </c>
      <c r="P12" s="1253">
        <v>6</v>
      </c>
      <c r="Q12" s="1253">
        <v>8</v>
      </c>
      <c r="R12" s="1253">
        <v>12.5</v>
      </c>
      <c r="S12" s="1253"/>
      <c r="T12" s="464"/>
      <c r="U12" s="463"/>
      <c r="V12" s="463"/>
      <c r="W12" s="463"/>
      <c r="X12" s="463"/>
      <c r="Y12" s="463"/>
      <c r="Z12" s="463"/>
      <c r="AA12" s="463"/>
      <c r="AB12" s="463"/>
      <c r="AC12" s="463"/>
      <c r="AD12" s="463"/>
      <c r="AE12" s="463"/>
      <c r="AF12" s="463"/>
      <c r="AG12" s="463"/>
      <c r="AH12" s="463"/>
      <c r="AI12" s="463"/>
      <c r="AJ12" s="463"/>
      <c r="AK12" s="463"/>
      <c r="AL12" s="463"/>
      <c r="AM12" s="463"/>
      <c r="AN12" s="463"/>
      <c r="AO12" s="463"/>
    </row>
    <row r="13" spans="1:41" ht="19.95" customHeight="1" x14ac:dyDescent="0.2">
      <c r="A13" s="462"/>
      <c r="B13" s="1243">
        <v>1.3</v>
      </c>
      <c r="C13" s="1258" t="s">
        <v>1633</v>
      </c>
      <c r="D13" s="1255">
        <f xml:space="preserve"> (D12/100) *D10</f>
        <v>0</v>
      </c>
      <c r="E13" s="1255">
        <f xml:space="preserve"> (E12/100) *E10</f>
        <v>0</v>
      </c>
      <c r="F13" s="1255">
        <f t="shared" ref="F13:R13" si="0" xml:space="preserve"> (F12/100) *F10</f>
        <v>0</v>
      </c>
      <c r="G13" s="1255">
        <f t="shared" si="0"/>
        <v>0</v>
      </c>
      <c r="H13" s="1255">
        <f t="shared" si="0"/>
        <v>0</v>
      </c>
      <c r="I13" s="1255">
        <f t="shared" si="0"/>
        <v>0</v>
      </c>
      <c r="J13" s="1255">
        <f t="shared" si="0"/>
        <v>0</v>
      </c>
      <c r="K13" s="1255">
        <f t="shared" si="0"/>
        <v>0</v>
      </c>
      <c r="L13" s="1255">
        <f t="shared" si="0"/>
        <v>0</v>
      </c>
      <c r="M13" s="1255">
        <f t="shared" si="0"/>
        <v>0</v>
      </c>
      <c r="N13" s="1255">
        <f t="shared" si="0"/>
        <v>0</v>
      </c>
      <c r="O13" s="1255">
        <f t="shared" si="0"/>
        <v>0</v>
      </c>
      <c r="P13" s="1255">
        <f t="shared" si="0"/>
        <v>0</v>
      </c>
      <c r="Q13" s="1255">
        <f t="shared" si="0"/>
        <v>0</v>
      </c>
      <c r="R13" s="1255">
        <f t="shared" si="0"/>
        <v>0</v>
      </c>
      <c r="S13" s="1253"/>
      <c r="T13" s="464"/>
      <c r="U13" s="463"/>
      <c r="V13" s="463"/>
      <c r="W13" s="463"/>
      <c r="X13" s="463"/>
      <c r="Y13" s="463"/>
      <c r="Z13" s="463"/>
      <c r="AA13" s="463"/>
      <c r="AB13" s="463"/>
      <c r="AC13" s="463"/>
      <c r="AD13" s="463"/>
      <c r="AE13" s="463"/>
      <c r="AF13" s="463"/>
      <c r="AG13" s="463"/>
      <c r="AH13" s="463"/>
      <c r="AI13" s="463"/>
      <c r="AJ13" s="463"/>
      <c r="AK13" s="463"/>
      <c r="AL13" s="463"/>
      <c r="AM13" s="463"/>
      <c r="AN13" s="463"/>
      <c r="AO13" s="463"/>
    </row>
    <row r="14" spans="1:41" ht="19.95" customHeight="1" x14ac:dyDescent="0.2">
      <c r="A14" s="462"/>
      <c r="B14" s="1243">
        <v>1.4</v>
      </c>
      <c r="C14" s="1258" t="s">
        <v>1634</v>
      </c>
      <c r="D14" s="1255">
        <f>(D12/100)*D11</f>
        <v>0</v>
      </c>
      <c r="E14" s="1255">
        <f>(E12/100)*E11</f>
        <v>0</v>
      </c>
      <c r="F14" s="1255">
        <f t="shared" ref="F14:R14" si="1">(F12/100)*F11</f>
        <v>0</v>
      </c>
      <c r="G14" s="1255">
        <f t="shared" si="1"/>
        <v>0</v>
      </c>
      <c r="H14" s="1255">
        <f t="shared" si="1"/>
        <v>0</v>
      </c>
      <c r="I14" s="1255">
        <f t="shared" si="1"/>
        <v>0</v>
      </c>
      <c r="J14" s="1255">
        <f t="shared" si="1"/>
        <v>0</v>
      </c>
      <c r="K14" s="1255">
        <f t="shared" si="1"/>
        <v>0</v>
      </c>
      <c r="L14" s="1255">
        <f t="shared" si="1"/>
        <v>0</v>
      </c>
      <c r="M14" s="1255">
        <f t="shared" si="1"/>
        <v>0</v>
      </c>
      <c r="N14" s="1255">
        <f t="shared" si="1"/>
        <v>0</v>
      </c>
      <c r="O14" s="1255">
        <f t="shared" si="1"/>
        <v>0</v>
      </c>
      <c r="P14" s="1255">
        <f t="shared" si="1"/>
        <v>0</v>
      </c>
      <c r="Q14" s="1255">
        <f t="shared" si="1"/>
        <v>0</v>
      </c>
      <c r="R14" s="1255">
        <f t="shared" si="1"/>
        <v>0</v>
      </c>
      <c r="S14" s="1253"/>
      <c r="T14" s="464"/>
      <c r="U14" s="463"/>
      <c r="V14" s="463"/>
      <c r="W14" s="463"/>
      <c r="X14" s="463"/>
      <c r="Y14" s="463"/>
      <c r="Z14" s="463"/>
      <c r="AA14" s="463"/>
      <c r="AB14" s="463"/>
      <c r="AC14" s="463"/>
      <c r="AD14" s="463"/>
      <c r="AE14" s="463"/>
      <c r="AF14" s="463"/>
      <c r="AG14" s="463"/>
      <c r="AH14" s="463"/>
      <c r="AI14" s="463"/>
      <c r="AJ14" s="463"/>
      <c r="AK14" s="463"/>
      <c r="AL14" s="463"/>
      <c r="AM14" s="463"/>
      <c r="AN14" s="463"/>
      <c r="AO14" s="463"/>
    </row>
    <row r="15" spans="1:41" ht="19.95" customHeight="1" x14ac:dyDescent="0.2">
      <c r="A15" s="462"/>
      <c r="B15" s="1243">
        <v>1.5</v>
      </c>
      <c r="C15" s="1259" t="s">
        <v>1635</v>
      </c>
      <c r="D15" s="1253">
        <f>IF(ABS(D13)&gt;ABS(D14),ABS(D14),ABS(D13))</f>
        <v>0</v>
      </c>
      <c r="E15" s="1253">
        <f t="shared" ref="E15:R15" si="2">IF(ABS(E13)&gt;ABS(E14),ABS(E14),ABS(E13))</f>
        <v>0</v>
      </c>
      <c r="F15" s="1253">
        <f t="shared" si="2"/>
        <v>0</v>
      </c>
      <c r="G15" s="1253">
        <f t="shared" si="2"/>
        <v>0</v>
      </c>
      <c r="H15" s="1253">
        <f t="shared" si="2"/>
        <v>0</v>
      </c>
      <c r="I15" s="1253">
        <f t="shared" si="2"/>
        <v>0</v>
      </c>
      <c r="J15" s="1253">
        <f t="shared" si="2"/>
        <v>0</v>
      </c>
      <c r="K15" s="1253">
        <f t="shared" si="2"/>
        <v>0</v>
      </c>
      <c r="L15" s="1253">
        <f t="shared" si="2"/>
        <v>0</v>
      </c>
      <c r="M15" s="1253">
        <f t="shared" si="2"/>
        <v>0</v>
      </c>
      <c r="N15" s="1253">
        <f t="shared" si="2"/>
        <v>0</v>
      </c>
      <c r="O15" s="1253">
        <f t="shared" si="2"/>
        <v>0</v>
      </c>
      <c r="P15" s="1253">
        <f t="shared" si="2"/>
        <v>0</v>
      </c>
      <c r="Q15" s="1253">
        <f t="shared" si="2"/>
        <v>0</v>
      </c>
      <c r="R15" s="1253">
        <f t="shared" si="2"/>
        <v>0</v>
      </c>
      <c r="S15" s="1253"/>
      <c r="T15" s="464"/>
      <c r="U15" s="463"/>
      <c r="V15" s="463"/>
      <c r="W15" s="463"/>
      <c r="X15" s="463"/>
      <c r="Y15" s="463"/>
      <c r="Z15" s="463"/>
      <c r="AA15" s="463"/>
      <c r="AB15" s="463"/>
      <c r="AC15" s="463"/>
      <c r="AD15" s="463"/>
      <c r="AE15" s="463"/>
      <c r="AF15" s="463"/>
      <c r="AG15" s="463"/>
      <c r="AH15" s="463"/>
      <c r="AI15" s="463"/>
      <c r="AJ15" s="463"/>
      <c r="AK15" s="463"/>
      <c r="AL15" s="463"/>
      <c r="AM15" s="463"/>
      <c r="AN15" s="463"/>
      <c r="AO15" s="463"/>
    </row>
    <row r="16" spans="1:41" ht="19.95" customHeight="1" x14ac:dyDescent="0.2">
      <c r="A16" s="462"/>
      <c r="B16" s="1243">
        <v>1.6</v>
      </c>
      <c r="C16" s="1260" t="s">
        <v>1636</v>
      </c>
      <c r="D16" s="1253">
        <f>IF(ABS(D13)&gt;ABS(D14),D13+D14,D14+D13)</f>
        <v>0</v>
      </c>
      <c r="E16" s="1253">
        <f>IF(ABS(E13)&gt;ABS(E14),E13+E14,E14+E13)</f>
        <v>0</v>
      </c>
      <c r="F16" s="1253">
        <f t="shared" ref="F16:R16" si="3">IF(ABS(F13)&gt;ABS(F14),F13+F14,F14+F13)</f>
        <v>0</v>
      </c>
      <c r="G16" s="1253">
        <f t="shared" si="3"/>
        <v>0</v>
      </c>
      <c r="H16" s="1253">
        <f t="shared" si="3"/>
        <v>0</v>
      </c>
      <c r="I16" s="1253">
        <f t="shared" si="3"/>
        <v>0</v>
      </c>
      <c r="J16" s="1253">
        <f t="shared" si="3"/>
        <v>0</v>
      </c>
      <c r="K16" s="1253">
        <f t="shared" si="3"/>
        <v>0</v>
      </c>
      <c r="L16" s="1253">
        <f t="shared" si="3"/>
        <v>0</v>
      </c>
      <c r="M16" s="1253">
        <f t="shared" si="3"/>
        <v>0</v>
      </c>
      <c r="N16" s="1253">
        <f t="shared" si="3"/>
        <v>0</v>
      </c>
      <c r="O16" s="1253">
        <f t="shared" si="3"/>
        <v>0</v>
      </c>
      <c r="P16" s="1253">
        <f t="shared" si="3"/>
        <v>0</v>
      </c>
      <c r="Q16" s="1253">
        <f t="shared" si="3"/>
        <v>0</v>
      </c>
      <c r="R16" s="1253">
        <f t="shared" si="3"/>
        <v>0</v>
      </c>
      <c r="S16" s="1253"/>
      <c r="T16" s="464"/>
      <c r="U16" s="463"/>
      <c r="V16" s="463"/>
      <c r="W16" s="463"/>
      <c r="X16" s="463"/>
      <c r="Y16" s="463"/>
      <c r="Z16" s="463"/>
      <c r="AA16" s="463"/>
      <c r="AB16" s="463"/>
      <c r="AC16" s="463"/>
      <c r="AD16" s="463"/>
      <c r="AE16" s="463"/>
      <c r="AF16" s="463"/>
      <c r="AG16" s="463"/>
      <c r="AH16" s="463"/>
      <c r="AI16" s="463"/>
      <c r="AJ16" s="463"/>
      <c r="AK16" s="463"/>
      <c r="AL16" s="463"/>
      <c r="AM16" s="463"/>
      <c r="AN16" s="463"/>
      <c r="AO16" s="463"/>
    </row>
    <row r="17" spans="1:41" ht="19.95" customHeight="1" x14ac:dyDescent="0.2">
      <c r="A17" s="462"/>
      <c r="B17" s="1243" t="s">
        <v>1637</v>
      </c>
      <c r="C17" s="1258" t="s">
        <v>1585</v>
      </c>
      <c r="D17" s="1253">
        <v>10</v>
      </c>
      <c r="E17" s="1253">
        <v>10</v>
      </c>
      <c r="F17" s="1253">
        <v>10</v>
      </c>
      <c r="G17" s="1253">
        <v>10</v>
      </c>
      <c r="H17" s="1253">
        <v>10</v>
      </c>
      <c r="I17" s="1253">
        <v>10</v>
      </c>
      <c r="J17" s="1253">
        <v>10</v>
      </c>
      <c r="K17" s="1253">
        <v>10</v>
      </c>
      <c r="L17" s="1253">
        <v>10</v>
      </c>
      <c r="M17" s="1253">
        <v>10</v>
      </c>
      <c r="N17" s="1253">
        <v>10</v>
      </c>
      <c r="O17" s="1253">
        <v>10</v>
      </c>
      <c r="P17" s="1253">
        <v>10</v>
      </c>
      <c r="Q17" s="1253">
        <v>10</v>
      </c>
      <c r="R17" s="1253">
        <v>10</v>
      </c>
      <c r="S17" s="1253"/>
      <c r="T17" s="464"/>
      <c r="U17" s="463"/>
      <c r="V17" s="463"/>
      <c r="W17" s="463"/>
      <c r="X17" s="463"/>
      <c r="Y17" s="463"/>
      <c r="Z17" s="463"/>
      <c r="AA17" s="463"/>
      <c r="AB17" s="463"/>
      <c r="AC17" s="463"/>
      <c r="AD17" s="463"/>
      <c r="AE17" s="463"/>
      <c r="AF17" s="463"/>
      <c r="AG17" s="463"/>
      <c r="AH17" s="463"/>
      <c r="AI17" s="463"/>
      <c r="AJ17" s="463"/>
      <c r="AK17" s="463"/>
      <c r="AL17" s="463"/>
      <c r="AM17" s="463"/>
      <c r="AN17" s="463"/>
      <c r="AO17" s="463"/>
    </row>
    <row r="18" spans="1:41" ht="19.95" customHeight="1" x14ac:dyDescent="0.2">
      <c r="A18" s="462"/>
      <c r="B18" s="1243">
        <v>1.7</v>
      </c>
      <c r="C18" s="1261" t="s">
        <v>1638</v>
      </c>
      <c r="D18" s="1255">
        <f>(D17/100)*D15</f>
        <v>0</v>
      </c>
      <c r="E18" s="1255">
        <f t="shared" ref="E18:R18" si="4">(E17/100)*E15</f>
        <v>0</v>
      </c>
      <c r="F18" s="1255">
        <f t="shared" si="4"/>
        <v>0</v>
      </c>
      <c r="G18" s="1255">
        <f t="shared" si="4"/>
        <v>0</v>
      </c>
      <c r="H18" s="1255">
        <f t="shared" si="4"/>
        <v>0</v>
      </c>
      <c r="I18" s="1255">
        <f t="shared" si="4"/>
        <v>0</v>
      </c>
      <c r="J18" s="1255">
        <f t="shared" si="4"/>
        <v>0</v>
      </c>
      <c r="K18" s="1255">
        <f t="shared" si="4"/>
        <v>0</v>
      </c>
      <c r="L18" s="1255">
        <f t="shared" si="4"/>
        <v>0</v>
      </c>
      <c r="M18" s="1255">
        <f t="shared" si="4"/>
        <v>0</v>
      </c>
      <c r="N18" s="1255">
        <f t="shared" si="4"/>
        <v>0</v>
      </c>
      <c r="O18" s="1255">
        <f t="shared" si="4"/>
        <v>0</v>
      </c>
      <c r="P18" s="1255">
        <f t="shared" si="4"/>
        <v>0</v>
      </c>
      <c r="Q18" s="1255">
        <f t="shared" si="4"/>
        <v>0</v>
      </c>
      <c r="R18" s="1255">
        <f t="shared" si="4"/>
        <v>0</v>
      </c>
      <c r="S18" s="1256">
        <f>SUM(D18:R18)</f>
        <v>0</v>
      </c>
      <c r="T18" s="464"/>
      <c r="U18" s="463"/>
      <c r="V18" s="463"/>
      <c r="W18" s="463"/>
      <c r="X18" s="463"/>
      <c r="Y18" s="463"/>
      <c r="Z18" s="463"/>
      <c r="AA18" s="463"/>
      <c r="AB18" s="463"/>
      <c r="AC18" s="463"/>
      <c r="AD18" s="463"/>
      <c r="AE18" s="463"/>
      <c r="AF18" s="463"/>
      <c r="AG18" s="463"/>
      <c r="AH18" s="463"/>
      <c r="AI18" s="463"/>
      <c r="AJ18" s="463"/>
      <c r="AK18" s="463"/>
      <c r="AL18" s="463"/>
      <c r="AM18" s="463"/>
      <c r="AN18" s="463"/>
      <c r="AO18" s="463"/>
    </row>
    <row r="19" spans="1:41" ht="19.95" customHeight="1" x14ac:dyDescent="0.2">
      <c r="A19" s="462"/>
      <c r="B19" s="1243">
        <v>2.1</v>
      </c>
      <c r="C19" s="1258" t="s">
        <v>2015</v>
      </c>
      <c r="D19" s="1253"/>
      <c r="E19" s="1253"/>
      <c r="F19" s="1253"/>
      <c r="G19" s="1253">
        <f>IF(ABS(SUMIF(D16:G16,"&gt;0"))&gt;ABS(SUMIF(D16:G16,"&lt;0")),ABS(SUMIF(D16:G16,"&lt;0")),ABS(SUMIF(D16:G16,"&gt;0")))</f>
        <v>0</v>
      </c>
      <c r="H19" s="1253"/>
      <c r="I19" s="1253"/>
      <c r="J19" s="1253">
        <f>IF(ABS(SUMIF(H16:J16,"&gt;0"))&gt;ABS(SUMIF(H16:J16,"&gt;0")),ABS(SUMIF(H16:J16,"&lt;0")),ABS(SUMIF(H16:J16,"&gt;0")))</f>
        <v>0</v>
      </c>
      <c r="K19" s="1253"/>
      <c r="L19" s="1253"/>
      <c r="M19" s="1253"/>
      <c r="N19" s="1253"/>
      <c r="O19" s="1253"/>
      <c r="P19" s="1253"/>
      <c r="Q19" s="1253"/>
      <c r="R19" s="1253">
        <f>IF(ABS(SUMIF(K16:R16,"&gt;0"))&lt;ABS(SUMIF(K16:R16,"&lt;0")),ABS(SUMIF(K16:R16,"&gt;0")),ABS(SUMIF(K16:R16,"&lt;0")))</f>
        <v>0</v>
      </c>
      <c r="S19" s="1253"/>
      <c r="T19" s="464"/>
      <c r="U19" s="463"/>
      <c r="V19" s="463"/>
      <c r="W19" s="463"/>
      <c r="X19" s="463"/>
      <c r="Y19" s="463"/>
      <c r="Z19" s="463"/>
      <c r="AA19" s="463"/>
      <c r="AB19" s="463"/>
      <c r="AC19" s="463"/>
      <c r="AD19" s="463"/>
      <c r="AE19" s="463"/>
      <c r="AF19" s="463"/>
      <c r="AG19" s="463"/>
      <c r="AH19" s="463"/>
      <c r="AI19" s="463"/>
      <c r="AJ19" s="463"/>
      <c r="AK19" s="463"/>
      <c r="AL19" s="463"/>
      <c r="AM19" s="463"/>
      <c r="AN19" s="463"/>
      <c r="AO19" s="463"/>
    </row>
    <row r="20" spans="1:41" ht="19.95" customHeight="1" x14ac:dyDescent="0.2">
      <c r="A20" s="462"/>
      <c r="B20" s="1243">
        <v>2.2000000000000002</v>
      </c>
      <c r="C20" s="1258" t="s">
        <v>2016</v>
      </c>
      <c r="D20" s="1253"/>
      <c r="E20" s="1253"/>
      <c r="F20" s="1253"/>
      <c r="G20" s="1253">
        <f>IF(ABS(SUMIF(D16:G16,"&gt;0"))&gt;ABS(SUMIF(D16:G16,"&lt;0")),ABS(SUMIF(D16:G16,"&gt;0"))+ABS(SUMIF(D16:G16,"&lt;0")),ABS(SUMIF(D16:G16,"&lt;0"))+ABS(SUMIF(D16:G16,"&gt;0")))</f>
        <v>0</v>
      </c>
      <c r="H20" s="1253"/>
      <c r="I20" s="1253"/>
      <c r="J20" s="1253">
        <f>IF(ABS(SUMIF(H16:J16,"&gt;0"))&gt;ABS(SUMIF(H16:J16,"&gt;0")),SUMIF(H16:J16,"&gt;0")+SUMIF(H16:J16,"&lt;0"),SUMIF(H16:J16,"&lt;0")+SUMIF(H16:J16,"&gt;0"))</f>
        <v>0</v>
      </c>
      <c r="K20" s="1253"/>
      <c r="L20" s="1253"/>
      <c r="M20" s="1253"/>
      <c r="N20" s="1253"/>
      <c r="O20" s="1253"/>
      <c r="P20" s="1253"/>
      <c r="Q20" s="1253"/>
      <c r="R20" s="1253">
        <f>IF(ABS(SUMIF(K16:R16,"&gt;0"))&lt;ABS(SUMIF(K16:R16,"&lt;0")),SUMIF(K16:R16,"&lt;0")+SUMIF(K16:R16,"&gt;0"),SUMIF(K16:R16,"&gt;0")+SUMIF(K16:R16,"&lt;0"))</f>
        <v>0</v>
      </c>
      <c r="S20" s="1253"/>
      <c r="T20" s="464"/>
      <c r="U20" s="463"/>
      <c r="V20" s="463"/>
      <c r="W20" s="463"/>
      <c r="X20" s="463"/>
      <c r="Y20" s="463"/>
      <c r="Z20" s="463"/>
      <c r="AA20" s="463"/>
      <c r="AB20" s="463"/>
      <c r="AC20" s="463"/>
      <c r="AD20" s="463"/>
      <c r="AE20" s="463"/>
      <c r="AF20" s="463"/>
      <c r="AG20" s="463"/>
      <c r="AH20" s="463"/>
      <c r="AI20" s="463"/>
      <c r="AJ20" s="463"/>
      <c r="AK20" s="463"/>
      <c r="AL20" s="463"/>
      <c r="AM20" s="463"/>
      <c r="AN20" s="463"/>
      <c r="AO20" s="463"/>
    </row>
    <row r="21" spans="1:41" ht="19.95" customHeight="1" x14ac:dyDescent="0.2">
      <c r="A21" s="462"/>
      <c r="B21" s="1243" t="s">
        <v>1639</v>
      </c>
      <c r="C21" s="1258" t="s">
        <v>1585</v>
      </c>
      <c r="D21" s="1253"/>
      <c r="E21" s="1253"/>
      <c r="F21" s="1253"/>
      <c r="G21" s="1257">
        <v>40</v>
      </c>
      <c r="H21" s="1253"/>
      <c r="I21" s="1253"/>
      <c r="J21" s="1253">
        <v>30</v>
      </c>
      <c r="K21" s="1253"/>
      <c r="L21" s="1253"/>
      <c r="M21" s="1253"/>
      <c r="N21" s="1253"/>
      <c r="O21" s="1253"/>
      <c r="P21" s="1253"/>
      <c r="Q21" s="1253"/>
      <c r="R21" s="1253">
        <v>30</v>
      </c>
      <c r="S21" s="1253"/>
      <c r="T21" s="464"/>
      <c r="U21" s="463"/>
      <c r="V21" s="463"/>
      <c r="W21" s="463"/>
      <c r="X21" s="463"/>
      <c r="Y21" s="463"/>
      <c r="Z21" s="463"/>
      <c r="AA21" s="463"/>
      <c r="AB21" s="463"/>
      <c r="AC21" s="463"/>
      <c r="AD21" s="463"/>
      <c r="AE21" s="463"/>
      <c r="AF21" s="463"/>
      <c r="AG21" s="463"/>
      <c r="AH21" s="463"/>
      <c r="AI21" s="463"/>
      <c r="AJ21" s="463"/>
      <c r="AK21" s="463"/>
      <c r="AL21" s="463"/>
      <c r="AM21" s="463"/>
      <c r="AN21" s="463"/>
      <c r="AO21" s="463"/>
    </row>
    <row r="22" spans="1:41" ht="19.95" customHeight="1" x14ac:dyDescent="0.25">
      <c r="A22" s="462"/>
      <c r="B22" s="1243">
        <v>2.2999999999999998</v>
      </c>
      <c r="C22" s="1261" t="s">
        <v>1640</v>
      </c>
      <c r="D22" s="1253"/>
      <c r="E22" s="1253"/>
      <c r="F22" s="1253"/>
      <c r="G22" s="1257">
        <f>(G21/100)*G19</f>
        <v>0</v>
      </c>
      <c r="H22" s="1253"/>
      <c r="I22" s="1253"/>
      <c r="J22" s="1253">
        <f>(J21/100)*J19</f>
        <v>0</v>
      </c>
      <c r="K22" s="1253"/>
      <c r="L22" s="1253"/>
      <c r="M22" s="1253"/>
      <c r="N22" s="1253"/>
      <c r="O22" s="1253"/>
      <c r="P22" s="1253"/>
      <c r="Q22" s="1253"/>
      <c r="R22" s="1253">
        <f>(R21/100)*R19</f>
        <v>0</v>
      </c>
      <c r="S22" s="1256">
        <f>SUM(D22:R22)</f>
        <v>0</v>
      </c>
      <c r="T22" s="464"/>
      <c r="U22" s="463"/>
      <c r="V22" s="463"/>
      <c r="W22" s="463"/>
      <c r="X22" s="463"/>
      <c r="Y22" s="463"/>
      <c r="Z22" s="463"/>
      <c r="AA22" s="463"/>
      <c r="AB22" s="463"/>
      <c r="AC22" s="463"/>
      <c r="AD22" s="463"/>
      <c r="AE22" s="463"/>
      <c r="AF22" s="463"/>
      <c r="AG22" s="463"/>
      <c r="AH22" s="463"/>
      <c r="AI22" s="463"/>
      <c r="AJ22" s="463"/>
      <c r="AK22" s="463"/>
      <c r="AL22" s="463"/>
      <c r="AM22" s="463"/>
      <c r="AN22" s="463"/>
      <c r="AO22" s="463"/>
    </row>
    <row r="23" spans="1:41" ht="19.95" customHeight="1" x14ac:dyDescent="0.25">
      <c r="A23" s="462"/>
      <c r="B23" s="1243">
        <v>3.1</v>
      </c>
      <c r="C23" s="1259" t="s">
        <v>2015</v>
      </c>
      <c r="D23" s="1253"/>
      <c r="E23" s="1253"/>
      <c r="F23" s="1253"/>
      <c r="G23" s="1253"/>
      <c r="H23" s="1253"/>
      <c r="I23" s="1253"/>
      <c r="J23" s="1253">
        <f>IF(ABS(G20)&lt;ABS(J20),ABS(G20),ABS(J20))</f>
        <v>0</v>
      </c>
      <c r="K23" s="1253"/>
      <c r="L23" s="1253"/>
      <c r="M23" s="1253"/>
      <c r="N23" s="1253"/>
      <c r="O23" s="1253"/>
      <c r="P23" s="1253"/>
      <c r="Q23" s="1253"/>
      <c r="R23" s="1253"/>
      <c r="S23" s="1253"/>
      <c r="T23" s="464"/>
      <c r="U23" s="463"/>
      <c r="V23" s="463"/>
      <c r="W23" s="463"/>
      <c r="X23" s="463"/>
      <c r="Y23" s="463"/>
      <c r="Z23" s="463"/>
      <c r="AA23" s="463"/>
      <c r="AB23" s="463"/>
      <c r="AC23" s="463"/>
      <c r="AD23" s="463"/>
      <c r="AE23" s="463"/>
      <c r="AF23" s="463"/>
      <c r="AG23" s="463"/>
      <c r="AH23" s="463"/>
      <c r="AI23" s="463"/>
      <c r="AJ23" s="463"/>
      <c r="AK23" s="463"/>
      <c r="AL23" s="463"/>
      <c r="AM23" s="463"/>
      <c r="AN23" s="463"/>
      <c r="AO23" s="463"/>
    </row>
    <row r="24" spans="1:41" ht="19.95" customHeight="1" x14ac:dyDescent="0.25">
      <c r="A24" s="462"/>
      <c r="B24" s="1243">
        <v>3.2</v>
      </c>
      <c r="C24" s="1260" t="s">
        <v>2017</v>
      </c>
      <c r="D24" s="1253"/>
      <c r="E24" s="1253"/>
      <c r="F24" s="1253"/>
      <c r="G24" s="1253"/>
      <c r="H24" s="1253"/>
      <c r="I24" s="1253"/>
      <c r="J24" s="1253">
        <f>IF(ABS(G20)&gt;ABS(J20),(G20)+(J20),(J20)+(G20))</f>
        <v>0</v>
      </c>
      <c r="K24" s="1253"/>
      <c r="L24" s="1253"/>
      <c r="M24" s="1253"/>
      <c r="N24" s="1253"/>
      <c r="O24" s="1253"/>
      <c r="P24" s="1253"/>
      <c r="Q24" s="1253"/>
      <c r="R24" s="1253"/>
      <c r="S24" s="1253"/>
      <c r="T24" s="464"/>
      <c r="U24" s="463"/>
      <c r="V24" s="463"/>
      <c r="W24" s="463"/>
      <c r="X24" s="463"/>
      <c r="Y24" s="463"/>
      <c r="Z24" s="463"/>
      <c r="AA24" s="463"/>
      <c r="AB24" s="463"/>
      <c r="AC24" s="463"/>
      <c r="AD24" s="463"/>
      <c r="AE24" s="463"/>
      <c r="AF24" s="463"/>
      <c r="AG24" s="463"/>
      <c r="AH24" s="463"/>
      <c r="AI24" s="463"/>
      <c r="AJ24" s="463"/>
      <c r="AK24" s="463"/>
      <c r="AL24" s="463"/>
      <c r="AM24" s="463"/>
      <c r="AN24" s="463"/>
      <c r="AO24" s="463"/>
    </row>
    <row r="25" spans="1:41" ht="19.95" customHeight="1" x14ac:dyDescent="0.25">
      <c r="A25" s="462"/>
      <c r="B25" s="1243" t="s">
        <v>395</v>
      </c>
      <c r="C25" s="1259" t="s">
        <v>1585</v>
      </c>
      <c r="D25" s="1253"/>
      <c r="E25" s="1253"/>
      <c r="F25" s="1253"/>
      <c r="G25" s="1253"/>
      <c r="H25" s="1253"/>
      <c r="I25" s="1253"/>
      <c r="J25" s="1253">
        <v>40</v>
      </c>
      <c r="K25" s="1253"/>
      <c r="L25" s="1253"/>
      <c r="M25" s="1253"/>
      <c r="N25" s="1253"/>
      <c r="O25" s="1253"/>
      <c r="P25" s="1253"/>
      <c r="Q25" s="1253"/>
      <c r="R25" s="1253"/>
      <c r="S25" s="1253"/>
      <c r="T25" s="464"/>
      <c r="U25" s="463"/>
      <c r="V25" s="463"/>
      <c r="W25" s="463"/>
      <c r="X25" s="463"/>
      <c r="Y25" s="463"/>
      <c r="Z25" s="463"/>
      <c r="AA25" s="463"/>
      <c r="AB25" s="463"/>
      <c r="AC25" s="463"/>
      <c r="AD25" s="463"/>
      <c r="AE25" s="463"/>
      <c r="AF25" s="463"/>
      <c r="AG25" s="463"/>
      <c r="AH25" s="463"/>
      <c r="AI25" s="463"/>
      <c r="AJ25" s="463"/>
      <c r="AK25" s="463"/>
      <c r="AL25" s="463"/>
      <c r="AM25" s="463"/>
      <c r="AN25" s="463"/>
      <c r="AO25" s="463"/>
    </row>
    <row r="26" spans="1:41" ht="19.95" customHeight="1" x14ac:dyDescent="0.25">
      <c r="A26" s="462"/>
      <c r="B26" s="1243">
        <v>3.3</v>
      </c>
      <c r="C26" s="1261" t="s">
        <v>1641</v>
      </c>
      <c r="D26" s="1253"/>
      <c r="E26" s="1253"/>
      <c r="F26" s="1253"/>
      <c r="G26" s="1253"/>
      <c r="H26" s="1253"/>
      <c r="I26" s="1253"/>
      <c r="J26" s="1253">
        <f>(J25/100)*J23</f>
        <v>0</v>
      </c>
      <c r="K26" s="1253"/>
      <c r="L26" s="1253"/>
      <c r="M26" s="1253"/>
      <c r="N26" s="1253"/>
      <c r="O26" s="1253"/>
      <c r="P26" s="1253"/>
      <c r="Q26" s="1253"/>
      <c r="R26" s="1253"/>
      <c r="S26" s="1256">
        <f>SUM(D26:R26)</f>
        <v>0</v>
      </c>
      <c r="T26" s="464"/>
      <c r="U26" s="463"/>
      <c r="V26" s="463"/>
      <c r="W26" s="463"/>
      <c r="X26" s="463"/>
      <c r="Y26" s="463"/>
      <c r="Z26" s="463"/>
      <c r="AA26" s="463"/>
      <c r="AB26" s="463"/>
      <c r="AC26" s="463"/>
      <c r="AD26" s="463"/>
      <c r="AE26" s="463"/>
      <c r="AF26" s="463"/>
      <c r="AG26" s="463"/>
      <c r="AH26" s="463"/>
      <c r="AI26" s="463"/>
      <c r="AJ26" s="463"/>
      <c r="AK26" s="463"/>
      <c r="AL26" s="463"/>
      <c r="AM26" s="463"/>
      <c r="AN26" s="463"/>
      <c r="AO26" s="463"/>
    </row>
    <row r="27" spans="1:41" ht="19.95" customHeight="1" x14ac:dyDescent="0.25">
      <c r="A27" s="462"/>
      <c r="B27" s="1243">
        <v>4.0999999999999996</v>
      </c>
      <c r="C27" s="1259" t="s">
        <v>2015</v>
      </c>
      <c r="D27" s="1253"/>
      <c r="E27" s="1253"/>
      <c r="F27" s="1253"/>
      <c r="G27" s="1253"/>
      <c r="H27" s="1253"/>
      <c r="I27" s="1253"/>
      <c r="J27" s="1253"/>
      <c r="K27" s="1253"/>
      <c r="L27" s="1253"/>
      <c r="M27" s="1253"/>
      <c r="N27" s="1253"/>
      <c r="O27" s="1253"/>
      <c r="P27" s="1253"/>
      <c r="Q27" s="1253"/>
      <c r="R27" s="1253">
        <f>IF(ABS(R20)&lt;ABS(J24),ABS(R20),ABS(J24))</f>
        <v>0</v>
      </c>
      <c r="S27" s="1253"/>
      <c r="T27" s="464"/>
      <c r="U27" s="463"/>
      <c r="V27" s="463"/>
      <c r="W27" s="463"/>
      <c r="X27" s="463"/>
      <c r="Y27" s="463"/>
      <c r="Z27" s="463"/>
      <c r="AA27" s="463"/>
      <c r="AB27" s="463"/>
      <c r="AC27" s="463"/>
      <c r="AD27" s="463"/>
      <c r="AE27" s="463"/>
      <c r="AF27" s="463"/>
      <c r="AG27" s="463"/>
      <c r="AH27" s="463"/>
      <c r="AI27" s="463"/>
      <c r="AJ27" s="463"/>
      <c r="AK27" s="463"/>
      <c r="AL27" s="463"/>
      <c r="AM27" s="463"/>
      <c r="AN27" s="463"/>
      <c r="AO27" s="463"/>
    </row>
    <row r="28" spans="1:41" ht="19.95" customHeight="1" x14ac:dyDescent="0.25">
      <c r="A28" s="462"/>
      <c r="B28" s="1243">
        <v>4.2</v>
      </c>
      <c r="C28" s="1260" t="s">
        <v>2017</v>
      </c>
      <c r="D28" s="1253"/>
      <c r="E28" s="1253"/>
      <c r="F28" s="1253"/>
      <c r="G28" s="1253"/>
      <c r="H28" s="1253"/>
      <c r="I28" s="1253"/>
      <c r="J28" s="1253"/>
      <c r="K28" s="1253"/>
      <c r="L28" s="1253"/>
      <c r="M28" s="1253"/>
      <c r="N28" s="1253"/>
      <c r="O28" s="1253"/>
      <c r="P28" s="1253"/>
      <c r="Q28" s="1253"/>
      <c r="R28" s="1253">
        <f>IF(ABS(R20)&gt;ABS(J24),(R20)+(J24),(J24)+(R20))</f>
        <v>0</v>
      </c>
      <c r="S28" s="1253"/>
      <c r="T28" s="464"/>
      <c r="U28" s="463"/>
      <c r="V28" s="463"/>
      <c r="W28" s="463"/>
      <c r="X28" s="463"/>
      <c r="Y28" s="463"/>
      <c r="Z28" s="463"/>
      <c r="AA28" s="463"/>
      <c r="AB28" s="463"/>
      <c r="AC28" s="463"/>
      <c r="AD28" s="463"/>
      <c r="AE28" s="463"/>
      <c r="AF28" s="463"/>
      <c r="AG28" s="463"/>
      <c r="AH28" s="463"/>
      <c r="AI28" s="463"/>
      <c r="AJ28" s="463"/>
      <c r="AK28" s="463"/>
      <c r="AL28" s="463"/>
      <c r="AM28" s="463"/>
      <c r="AN28" s="463"/>
      <c r="AO28" s="463"/>
    </row>
    <row r="29" spans="1:41" ht="19.95" customHeight="1" x14ac:dyDescent="0.25">
      <c r="A29" s="462"/>
      <c r="B29" s="1243" t="s">
        <v>1642</v>
      </c>
      <c r="C29" s="1259" t="s">
        <v>1585</v>
      </c>
      <c r="D29" s="1253"/>
      <c r="E29" s="1253"/>
      <c r="F29" s="1253"/>
      <c r="G29" s="1253"/>
      <c r="H29" s="1253"/>
      <c r="I29" s="1253"/>
      <c r="J29" s="1253"/>
      <c r="K29" s="1253"/>
      <c r="L29" s="1253"/>
      <c r="M29" s="1253"/>
      <c r="N29" s="1253"/>
      <c r="O29" s="1253"/>
      <c r="P29" s="1253"/>
      <c r="Q29" s="1253"/>
      <c r="R29" s="1253">
        <v>40</v>
      </c>
      <c r="S29" s="1253"/>
      <c r="T29" s="464"/>
      <c r="U29" s="463"/>
      <c r="V29" s="463"/>
      <c r="W29" s="463"/>
      <c r="X29" s="463"/>
      <c r="Y29" s="463"/>
      <c r="Z29" s="463"/>
      <c r="AA29" s="463"/>
      <c r="AB29" s="463"/>
      <c r="AC29" s="463"/>
      <c r="AD29" s="463"/>
      <c r="AE29" s="463"/>
      <c r="AF29" s="463"/>
      <c r="AG29" s="463"/>
      <c r="AH29" s="463"/>
      <c r="AI29" s="463"/>
      <c r="AJ29" s="463"/>
      <c r="AK29" s="463"/>
      <c r="AL29" s="463"/>
      <c r="AM29" s="463"/>
      <c r="AN29" s="463"/>
      <c r="AO29" s="463"/>
    </row>
    <row r="30" spans="1:41" ht="19.95" customHeight="1" x14ac:dyDescent="0.25">
      <c r="A30" s="462"/>
      <c r="B30" s="1243">
        <v>4.3</v>
      </c>
      <c r="C30" s="1262" t="s">
        <v>1643</v>
      </c>
      <c r="D30" s="1253"/>
      <c r="E30" s="1253"/>
      <c r="F30" s="1253"/>
      <c r="G30" s="1253"/>
      <c r="H30" s="1253"/>
      <c r="I30" s="1253"/>
      <c r="J30" s="1253"/>
      <c r="K30" s="1253"/>
      <c r="L30" s="1253"/>
      <c r="M30" s="1253"/>
      <c r="N30" s="1253"/>
      <c r="O30" s="1253"/>
      <c r="P30" s="1253"/>
      <c r="Q30" s="1253"/>
      <c r="R30" s="1253">
        <f>(R29/100)*R27</f>
        <v>0</v>
      </c>
      <c r="S30" s="1256">
        <f>R30</f>
        <v>0</v>
      </c>
      <c r="T30" s="464"/>
      <c r="U30" s="463"/>
      <c r="V30" s="463"/>
      <c r="W30" s="463"/>
      <c r="X30" s="463"/>
      <c r="Y30" s="463"/>
      <c r="Z30" s="463"/>
      <c r="AA30" s="463"/>
      <c r="AB30" s="463"/>
      <c r="AC30" s="463"/>
      <c r="AD30" s="463"/>
      <c r="AE30" s="463"/>
      <c r="AF30" s="463"/>
      <c r="AG30" s="463"/>
      <c r="AH30" s="463"/>
      <c r="AI30" s="463"/>
      <c r="AJ30" s="463"/>
      <c r="AK30" s="463"/>
      <c r="AL30" s="463"/>
      <c r="AM30" s="463"/>
      <c r="AN30" s="463"/>
      <c r="AO30" s="463"/>
    </row>
    <row r="31" spans="1:41" ht="19.95" customHeight="1" x14ac:dyDescent="0.25">
      <c r="A31" s="462"/>
      <c r="B31" s="1243">
        <v>5.0999999999999996</v>
      </c>
      <c r="C31" s="1263" t="s">
        <v>1644</v>
      </c>
      <c r="D31" s="1253"/>
      <c r="E31" s="1253"/>
      <c r="F31" s="1253"/>
      <c r="G31" s="1253"/>
      <c r="H31" s="1253"/>
      <c r="I31" s="1253"/>
      <c r="J31" s="1253"/>
      <c r="K31" s="1253"/>
      <c r="L31" s="1253"/>
      <c r="M31" s="1253"/>
      <c r="N31" s="1253"/>
      <c r="O31" s="1253"/>
      <c r="P31" s="1253"/>
      <c r="Q31" s="1253"/>
      <c r="R31" s="1253"/>
      <c r="S31" s="1256">
        <f>R28</f>
        <v>0</v>
      </c>
      <c r="T31" s="464"/>
      <c r="U31" s="463"/>
      <c r="V31" s="463"/>
      <c r="W31" s="463"/>
      <c r="X31" s="463"/>
      <c r="Y31" s="463"/>
      <c r="Z31" s="463"/>
      <c r="AA31" s="463"/>
      <c r="AB31" s="463"/>
      <c r="AC31" s="463"/>
      <c r="AD31" s="463"/>
      <c r="AE31" s="463"/>
      <c r="AF31" s="463"/>
      <c r="AG31" s="463"/>
      <c r="AH31" s="463"/>
      <c r="AI31" s="463"/>
      <c r="AJ31" s="463"/>
      <c r="AK31" s="463"/>
      <c r="AL31" s="463"/>
      <c r="AM31" s="463"/>
      <c r="AN31" s="463"/>
      <c r="AO31" s="463"/>
    </row>
    <row r="32" spans="1:41" ht="19.95" customHeight="1" x14ac:dyDescent="0.25">
      <c r="A32" s="462"/>
      <c r="B32" s="1243">
        <v>6</v>
      </c>
      <c r="C32" s="1262" t="s">
        <v>1645</v>
      </c>
      <c r="D32" s="1253"/>
      <c r="E32" s="1253"/>
      <c r="F32" s="1253"/>
      <c r="G32" s="1253"/>
      <c r="H32" s="1253"/>
      <c r="I32" s="1253"/>
      <c r="J32" s="1253"/>
      <c r="K32" s="1253"/>
      <c r="L32" s="1253"/>
      <c r="M32" s="1253"/>
      <c r="N32" s="1253"/>
      <c r="O32" s="1253"/>
      <c r="P32" s="1253"/>
      <c r="Q32" s="1253"/>
      <c r="R32" s="1253"/>
      <c r="S32" s="1256">
        <f>SUM(S18 + S22 + S26+S30 + S31)</f>
        <v>0</v>
      </c>
      <c r="T32" s="464"/>
      <c r="U32" s="463"/>
      <c r="V32" s="463"/>
      <c r="W32" s="463"/>
      <c r="X32" s="463"/>
      <c r="Y32" s="463"/>
      <c r="Z32" s="463"/>
      <c r="AA32" s="463"/>
      <c r="AB32" s="463"/>
      <c r="AC32" s="463"/>
      <c r="AD32" s="463"/>
      <c r="AE32" s="463"/>
      <c r="AF32" s="463"/>
      <c r="AG32" s="463"/>
      <c r="AH32" s="463"/>
      <c r="AI32" s="463"/>
      <c r="AJ32" s="463"/>
      <c r="AK32" s="463"/>
      <c r="AL32" s="463"/>
      <c r="AM32" s="463"/>
      <c r="AN32" s="463"/>
      <c r="AO32" s="463"/>
    </row>
    <row r="33" spans="1:41" ht="19.95" customHeight="1" x14ac:dyDescent="0.25">
      <c r="A33" s="462"/>
      <c r="B33" s="1244">
        <v>7</v>
      </c>
      <c r="C33" s="1262" t="s">
        <v>2009</v>
      </c>
      <c r="D33" s="1253"/>
      <c r="E33" s="1253"/>
      <c r="F33" s="1253"/>
      <c r="G33" s="1253"/>
      <c r="H33" s="1253"/>
      <c r="I33" s="1253"/>
      <c r="J33" s="1253"/>
      <c r="K33" s="1253"/>
      <c r="L33" s="1253"/>
      <c r="M33" s="1253"/>
      <c r="N33" s="1253"/>
      <c r="O33" s="1253"/>
      <c r="P33" s="1253"/>
      <c r="Q33" s="1253"/>
      <c r="R33" s="1253"/>
      <c r="S33" s="1256">
        <f>S32*12.5</f>
        <v>0</v>
      </c>
      <c r="T33" s="464"/>
      <c r="U33" s="463"/>
      <c r="V33" s="463"/>
      <c r="W33" s="463"/>
      <c r="X33" s="463"/>
      <c r="Y33" s="463"/>
      <c r="Z33" s="463"/>
      <c r="AA33" s="463"/>
      <c r="AB33" s="463"/>
      <c r="AC33" s="463"/>
      <c r="AD33" s="463"/>
      <c r="AE33" s="463"/>
      <c r="AF33" s="463"/>
      <c r="AG33" s="463"/>
      <c r="AH33" s="463"/>
      <c r="AI33" s="463"/>
      <c r="AJ33" s="463"/>
      <c r="AK33" s="463"/>
      <c r="AL33" s="463"/>
      <c r="AM33" s="463"/>
      <c r="AN33" s="463"/>
      <c r="AO33" s="463"/>
    </row>
    <row r="34" spans="1:41" ht="12.75" customHeight="1" x14ac:dyDescent="0.25">
      <c r="A34" s="462"/>
      <c r="D34" s="463"/>
      <c r="E34" s="463"/>
      <c r="F34" s="463"/>
      <c r="G34" s="463"/>
      <c r="H34" s="463"/>
      <c r="I34" s="463"/>
      <c r="J34" s="463"/>
      <c r="K34" s="463"/>
      <c r="L34" s="463"/>
      <c r="M34" s="463"/>
      <c r="N34" s="463"/>
      <c r="O34" s="463"/>
      <c r="P34" s="463"/>
      <c r="Q34" s="463"/>
      <c r="R34" s="463"/>
      <c r="S34" s="463"/>
      <c r="T34" s="464"/>
      <c r="U34" s="463"/>
      <c r="V34" s="463"/>
      <c r="W34" s="463"/>
      <c r="X34" s="463"/>
      <c r="Y34" s="463"/>
      <c r="Z34" s="463"/>
      <c r="AA34" s="463"/>
      <c r="AB34" s="463"/>
      <c r="AC34" s="463"/>
      <c r="AD34" s="463"/>
      <c r="AE34" s="463"/>
      <c r="AF34" s="463"/>
      <c r="AG34" s="463"/>
      <c r="AH34" s="463"/>
      <c r="AI34" s="463"/>
      <c r="AJ34" s="463"/>
      <c r="AK34" s="463"/>
      <c r="AL34" s="463"/>
      <c r="AM34" s="463"/>
      <c r="AN34" s="463"/>
      <c r="AO34" s="463"/>
    </row>
    <row r="35" spans="1:41" ht="12.75" customHeight="1" x14ac:dyDescent="0.25">
      <c r="A35" s="462"/>
      <c r="B35" s="1252" t="s">
        <v>2013</v>
      </c>
      <c r="C35" s="2887" t="s">
        <v>2014</v>
      </c>
      <c r="D35" s="2887"/>
      <c r="E35" s="2887"/>
      <c r="F35" s="2887"/>
      <c r="G35" s="2887"/>
      <c r="H35" s="2887"/>
      <c r="I35" s="2887"/>
      <c r="J35" s="2887"/>
      <c r="K35" s="463"/>
      <c r="L35" s="463"/>
      <c r="M35" s="463"/>
      <c r="N35" s="463"/>
      <c r="O35" s="463"/>
      <c r="P35" s="463"/>
      <c r="Q35" s="463"/>
      <c r="R35" s="463"/>
      <c r="S35" s="463"/>
      <c r="T35" s="464"/>
      <c r="U35" s="463"/>
      <c r="V35" s="463"/>
      <c r="W35" s="463"/>
      <c r="X35" s="463"/>
      <c r="Y35" s="463"/>
      <c r="Z35" s="463"/>
      <c r="AA35" s="463"/>
      <c r="AB35" s="463"/>
      <c r="AC35" s="463"/>
      <c r="AD35" s="463"/>
      <c r="AE35" s="463"/>
      <c r="AF35" s="463"/>
      <c r="AG35" s="463"/>
      <c r="AH35" s="463"/>
      <c r="AI35" s="463"/>
      <c r="AJ35" s="463"/>
      <c r="AK35" s="463"/>
      <c r="AL35" s="463"/>
      <c r="AM35" s="463"/>
      <c r="AN35" s="463"/>
      <c r="AO35" s="463"/>
    </row>
    <row r="36" spans="1:41" ht="12.75" customHeight="1" x14ac:dyDescent="0.25">
      <c r="A36" s="462"/>
      <c r="B36" s="463"/>
      <c r="C36" s="2887" t="s">
        <v>1646</v>
      </c>
      <c r="D36" s="2887"/>
      <c r="E36" s="2887"/>
      <c r="F36" s="2887"/>
      <c r="G36" s="2887"/>
      <c r="H36" s="2887"/>
      <c r="I36" s="2887"/>
      <c r="J36" s="2887"/>
      <c r="K36" s="463"/>
      <c r="L36" s="463"/>
      <c r="M36" s="463"/>
      <c r="N36" s="463"/>
      <c r="O36" s="463"/>
      <c r="P36" s="463"/>
      <c r="Q36" s="463"/>
      <c r="R36" s="463"/>
      <c r="S36" s="463"/>
      <c r="T36" s="464"/>
      <c r="U36" s="463"/>
      <c r="V36" s="463"/>
      <c r="W36" s="463"/>
      <c r="X36" s="463"/>
      <c r="Y36" s="463"/>
      <c r="Z36" s="463"/>
      <c r="AA36" s="463"/>
      <c r="AB36" s="463"/>
      <c r="AC36" s="463"/>
      <c r="AD36" s="463"/>
      <c r="AE36" s="463"/>
      <c r="AF36" s="463"/>
      <c r="AG36" s="463"/>
      <c r="AH36" s="463"/>
      <c r="AI36" s="463"/>
      <c r="AJ36" s="463"/>
      <c r="AK36" s="463"/>
      <c r="AL36" s="463"/>
      <c r="AM36" s="463"/>
      <c r="AN36" s="463"/>
      <c r="AO36" s="463"/>
    </row>
    <row r="37" spans="1:41" ht="12.75" customHeight="1" x14ac:dyDescent="0.25">
      <c r="A37" s="462"/>
      <c r="B37" s="463"/>
      <c r="C37" s="2887" t="s">
        <v>1647</v>
      </c>
      <c r="D37" s="2887"/>
      <c r="E37" s="2887"/>
      <c r="F37" s="2887"/>
      <c r="G37" s="2887"/>
      <c r="H37" s="2887"/>
      <c r="I37" s="2887"/>
      <c r="J37" s="2887"/>
      <c r="K37" s="463"/>
      <c r="L37" s="463"/>
      <c r="M37" s="463"/>
      <c r="N37" s="463"/>
      <c r="O37" s="463"/>
      <c r="P37" s="463"/>
      <c r="Q37" s="463"/>
      <c r="R37" s="463"/>
      <c r="S37" s="463"/>
      <c r="T37" s="464"/>
      <c r="U37" s="463"/>
      <c r="V37" s="463"/>
      <c r="W37" s="463"/>
      <c r="X37" s="463"/>
      <c r="Y37" s="463"/>
      <c r="Z37" s="463"/>
      <c r="AA37" s="463"/>
      <c r="AB37" s="463"/>
      <c r="AC37" s="463"/>
      <c r="AD37" s="463"/>
      <c r="AE37" s="463"/>
      <c r="AF37" s="463"/>
      <c r="AG37" s="463"/>
      <c r="AH37" s="463"/>
      <c r="AI37" s="463"/>
      <c r="AJ37" s="463"/>
      <c r="AK37" s="463"/>
      <c r="AL37" s="463"/>
      <c r="AM37" s="463"/>
      <c r="AN37" s="463"/>
      <c r="AO37" s="463"/>
    </row>
    <row r="38" spans="1:41" ht="12.75" customHeight="1" x14ac:dyDescent="0.25">
      <c r="A38" s="462"/>
      <c r="B38" s="463"/>
      <c r="C38" s="2887" t="s">
        <v>1648</v>
      </c>
      <c r="D38" s="2887"/>
      <c r="E38" s="2887"/>
      <c r="F38" s="2887"/>
      <c r="G38" s="2887"/>
      <c r="H38" s="2887"/>
      <c r="I38" s="2887"/>
      <c r="J38" s="2887"/>
      <c r="K38" s="463"/>
      <c r="L38" s="463"/>
      <c r="M38" s="463"/>
      <c r="N38" s="463"/>
      <c r="O38" s="463"/>
      <c r="P38" s="463"/>
      <c r="Q38" s="463"/>
      <c r="R38" s="463"/>
      <c r="S38" s="463"/>
      <c r="T38" s="464"/>
      <c r="U38" s="463"/>
      <c r="V38" s="463"/>
      <c r="W38" s="463"/>
      <c r="X38" s="463"/>
      <c r="Y38" s="463"/>
      <c r="Z38" s="463"/>
      <c r="AA38" s="463"/>
      <c r="AB38" s="463"/>
      <c r="AC38" s="463"/>
      <c r="AD38" s="463"/>
      <c r="AE38" s="463"/>
      <c r="AF38" s="463"/>
      <c r="AG38" s="463"/>
      <c r="AH38" s="463"/>
      <c r="AI38" s="463"/>
      <c r="AJ38" s="463"/>
      <c r="AK38" s="463"/>
      <c r="AL38" s="463"/>
      <c r="AM38" s="463"/>
      <c r="AN38" s="463"/>
      <c r="AO38" s="463"/>
    </row>
    <row r="39" spans="1:41" ht="12.75" customHeight="1" x14ac:dyDescent="0.25">
      <c r="A39" s="462"/>
      <c r="B39" s="463"/>
      <c r="C39" s="2885" t="s">
        <v>1649</v>
      </c>
      <c r="D39" s="2885"/>
      <c r="E39" s="2885"/>
      <c r="F39" s="2885"/>
      <c r="G39" s="2885"/>
      <c r="H39" s="2885"/>
      <c r="I39" s="2885"/>
      <c r="J39" s="2885"/>
      <c r="K39" s="463"/>
      <c r="L39" s="463"/>
      <c r="M39" s="463"/>
      <c r="N39" s="463"/>
      <c r="O39" s="463"/>
      <c r="P39" s="463"/>
      <c r="Q39" s="463"/>
      <c r="R39" s="463"/>
      <c r="S39" s="463"/>
      <c r="T39" s="464"/>
      <c r="U39" s="463"/>
      <c r="V39" s="463"/>
      <c r="W39" s="463"/>
      <c r="X39" s="463"/>
      <c r="Y39" s="463"/>
      <c r="Z39" s="463"/>
      <c r="AA39" s="463"/>
      <c r="AB39" s="463"/>
      <c r="AC39" s="463"/>
      <c r="AD39" s="463"/>
      <c r="AE39" s="463"/>
      <c r="AF39" s="463"/>
      <c r="AG39" s="463"/>
      <c r="AH39" s="463"/>
      <c r="AI39" s="463"/>
      <c r="AJ39" s="463"/>
      <c r="AK39" s="463"/>
      <c r="AL39" s="463"/>
      <c r="AM39" s="463"/>
      <c r="AN39" s="463"/>
      <c r="AO39" s="463"/>
    </row>
    <row r="40" spans="1:41" ht="12.75" customHeight="1" x14ac:dyDescent="0.25">
      <c r="A40" s="462"/>
      <c r="B40" s="463"/>
      <c r="C40" s="2885" t="s">
        <v>1650</v>
      </c>
      <c r="D40" s="2885"/>
      <c r="E40" s="2885"/>
      <c r="F40" s="2885"/>
      <c r="G40" s="2885"/>
      <c r="H40" s="2885"/>
      <c r="I40" s="2885"/>
      <c r="J40" s="2885"/>
      <c r="K40" s="463"/>
      <c r="L40" s="463"/>
      <c r="M40" s="463"/>
      <c r="N40" s="463"/>
      <c r="O40" s="463"/>
      <c r="P40" s="463"/>
      <c r="Q40" s="463"/>
      <c r="R40" s="463"/>
      <c r="S40" s="463"/>
      <c r="T40" s="464"/>
      <c r="U40" s="463"/>
      <c r="V40" s="463"/>
      <c r="W40" s="463"/>
      <c r="X40" s="463"/>
      <c r="Y40" s="463"/>
      <c r="Z40" s="463"/>
      <c r="AA40" s="463"/>
      <c r="AB40" s="463"/>
      <c r="AC40" s="463"/>
      <c r="AD40" s="463"/>
      <c r="AE40" s="463"/>
      <c r="AF40" s="463"/>
      <c r="AG40" s="463"/>
      <c r="AH40" s="463"/>
      <c r="AI40" s="463"/>
      <c r="AJ40" s="463"/>
      <c r="AK40" s="463"/>
      <c r="AL40" s="463"/>
      <c r="AM40" s="463"/>
      <c r="AN40" s="463"/>
      <c r="AO40" s="463"/>
    </row>
    <row r="41" spans="1:41" ht="12.75" customHeight="1" x14ac:dyDescent="0.25">
      <c r="A41" s="462"/>
      <c r="B41" s="463"/>
      <c r="C41" s="2885" t="s">
        <v>2019</v>
      </c>
      <c r="D41" s="2885"/>
      <c r="E41" s="2885"/>
      <c r="F41" s="2885"/>
      <c r="G41" s="2885"/>
      <c r="H41" s="2885"/>
      <c r="I41" s="2885"/>
      <c r="J41" s="2885"/>
      <c r="K41" s="463"/>
      <c r="L41" s="463"/>
      <c r="M41" s="463"/>
      <c r="N41" s="463"/>
      <c r="O41" s="463"/>
      <c r="P41" s="463"/>
      <c r="Q41" s="463"/>
      <c r="R41" s="463"/>
      <c r="S41" s="463"/>
      <c r="T41" s="464"/>
      <c r="U41" s="463"/>
      <c r="V41" s="463"/>
      <c r="W41" s="463"/>
      <c r="X41" s="463"/>
      <c r="Y41" s="463"/>
      <c r="Z41" s="463"/>
      <c r="AA41" s="463"/>
      <c r="AB41" s="463"/>
      <c r="AC41" s="463"/>
      <c r="AD41" s="463"/>
      <c r="AE41" s="463"/>
      <c r="AF41" s="463"/>
      <c r="AG41" s="463"/>
      <c r="AH41" s="463"/>
      <c r="AI41" s="463"/>
      <c r="AJ41" s="463"/>
      <c r="AK41" s="463"/>
      <c r="AL41" s="463"/>
      <c r="AM41" s="463"/>
      <c r="AN41" s="463"/>
      <c r="AO41" s="463"/>
    </row>
    <row r="42" spans="1:41" ht="12.75" customHeight="1" x14ac:dyDescent="0.25">
      <c r="A42" s="462"/>
      <c r="B42" s="463"/>
      <c r="C42" s="2885" t="s">
        <v>1651</v>
      </c>
      <c r="D42" s="2885"/>
      <c r="E42" s="2885"/>
      <c r="F42" s="2885"/>
      <c r="G42" s="2885"/>
      <c r="H42" s="2885"/>
      <c r="I42" s="2885"/>
      <c r="J42" s="2885"/>
      <c r="K42" s="463"/>
      <c r="L42" s="463"/>
      <c r="M42" s="463"/>
      <c r="N42" s="463"/>
      <c r="O42" s="463"/>
      <c r="P42" s="463"/>
      <c r="Q42" s="463"/>
      <c r="R42" s="463"/>
      <c r="S42" s="463"/>
      <c r="T42" s="464"/>
      <c r="U42" s="463"/>
      <c r="V42" s="463"/>
      <c r="W42" s="463"/>
      <c r="X42" s="463"/>
      <c r="Y42" s="463"/>
      <c r="Z42" s="463"/>
      <c r="AA42" s="463"/>
      <c r="AB42" s="463"/>
      <c r="AC42" s="463"/>
      <c r="AD42" s="463"/>
      <c r="AE42" s="463"/>
      <c r="AF42" s="463"/>
      <c r="AG42" s="463"/>
      <c r="AH42" s="463"/>
      <c r="AI42" s="463"/>
      <c r="AJ42" s="463"/>
      <c r="AK42" s="463"/>
      <c r="AL42" s="463"/>
      <c r="AM42" s="463"/>
      <c r="AN42" s="463"/>
      <c r="AO42" s="463"/>
    </row>
    <row r="43" spans="1:41" ht="12.75" customHeight="1" x14ac:dyDescent="0.25">
      <c r="A43" s="462"/>
      <c r="B43" s="463"/>
      <c r="C43" s="2885" t="s">
        <v>1652</v>
      </c>
      <c r="D43" s="2885"/>
      <c r="E43" s="2885"/>
      <c r="F43" s="2885"/>
      <c r="G43" s="2885"/>
      <c r="H43" s="2885"/>
      <c r="I43" s="2885"/>
      <c r="J43" s="2885"/>
      <c r="K43" s="463"/>
      <c r="L43" s="463"/>
      <c r="M43" s="463"/>
      <c r="N43" s="463"/>
      <c r="O43" s="463"/>
      <c r="P43" s="463"/>
      <c r="Q43" s="463"/>
      <c r="R43" s="463"/>
      <c r="S43" s="463"/>
      <c r="T43" s="464"/>
      <c r="U43" s="463"/>
      <c r="V43" s="463"/>
      <c r="W43" s="463"/>
      <c r="X43" s="463"/>
      <c r="Y43" s="463"/>
      <c r="Z43" s="463"/>
      <c r="AA43" s="463"/>
      <c r="AB43" s="463"/>
      <c r="AC43" s="463"/>
      <c r="AD43" s="463"/>
      <c r="AE43" s="463"/>
      <c r="AF43" s="463"/>
      <c r="AG43" s="463"/>
      <c r="AH43" s="463"/>
      <c r="AI43" s="463"/>
      <c r="AJ43" s="463"/>
      <c r="AK43" s="463"/>
      <c r="AL43" s="463"/>
      <c r="AM43" s="463"/>
      <c r="AN43" s="463"/>
      <c r="AO43" s="463"/>
    </row>
    <row r="44" spans="1:41" ht="12.75" customHeight="1" x14ac:dyDescent="0.25">
      <c r="A44" s="462"/>
      <c r="B44" s="463"/>
      <c r="C44" s="2885" t="s">
        <v>2020</v>
      </c>
      <c r="D44" s="2885"/>
      <c r="E44" s="2885"/>
      <c r="F44" s="2885"/>
      <c r="G44" s="2885"/>
      <c r="H44" s="2885"/>
      <c r="I44" s="2885"/>
      <c r="J44" s="2885"/>
      <c r="K44" s="463"/>
      <c r="L44" s="463"/>
      <c r="M44" s="463"/>
      <c r="N44" s="463"/>
      <c r="O44" s="463"/>
      <c r="P44" s="463"/>
      <c r="Q44" s="463"/>
      <c r="R44" s="463"/>
      <c r="S44" s="463"/>
      <c r="T44" s="464"/>
      <c r="U44" s="463"/>
      <c r="V44" s="463"/>
      <c r="W44" s="463"/>
      <c r="X44" s="463"/>
      <c r="Y44" s="463"/>
      <c r="Z44" s="463"/>
      <c r="AA44" s="463"/>
      <c r="AB44" s="463"/>
      <c r="AC44" s="463"/>
      <c r="AD44" s="463"/>
      <c r="AE44" s="463"/>
      <c r="AF44" s="463"/>
      <c r="AG44" s="463"/>
      <c r="AH44" s="463"/>
      <c r="AI44" s="463"/>
      <c r="AJ44" s="463"/>
      <c r="AK44" s="463"/>
      <c r="AL44" s="463"/>
      <c r="AM44" s="463"/>
      <c r="AN44" s="463"/>
      <c r="AO44" s="463"/>
    </row>
    <row r="45" spans="1:41" ht="12.75" customHeight="1" thickBot="1" x14ac:dyDescent="0.3">
      <c r="A45" s="467"/>
      <c r="B45" s="468"/>
      <c r="C45" s="468"/>
      <c r="D45" s="468"/>
      <c r="E45" s="468"/>
      <c r="F45" s="468"/>
      <c r="G45" s="468"/>
      <c r="H45" s="468"/>
      <c r="I45" s="468"/>
      <c r="J45" s="468"/>
      <c r="K45" s="468"/>
      <c r="L45" s="468"/>
      <c r="M45" s="468"/>
      <c r="N45" s="468"/>
      <c r="O45" s="468"/>
      <c r="P45" s="468"/>
      <c r="Q45" s="468"/>
      <c r="R45" s="468"/>
      <c r="S45" s="468"/>
      <c r="T45" s="469"/>
      <c r="U45" s="463"/>
      <c r="V45" s="463"/>
      <c r="W45" s="463"/>
      <c r="X45" s="463"/>
      <c r="Y45" s="463"/>
      <c r="Z45" s="463"/>
      <c r="AA45" s="463"/>
      <c r="AB45" s="463"/>
      <c r="AC45" s="463"/>
      <c r="AD45" s="463"/>
      <c r="AE45" s="463"/>
      <c r="AF45" s="463"/>
      <c r="AG45" s="463"/>
      <c r="AH45" s="463"/>
      <c r="AI45" s="463"/>
      <c r="AJ45" s="463"/>
      <c r="AK45" s="463"/>
      <c r="AL45" s="463"/>
      <c r="AM45" s="463"/>
      <c r="AN45" s="463"/>
      <c r="AO45" s="463"/>
    </row>
    <row r="46" spans="1:41" ht="12.75" customHeight="1" x14ac:dyDescent="0.25">
      <c r="A46" s="463"/>
      <c r="B46" s="463"/>
      <c r="C46" s="463"/>
      <c r="D46" s="463"/>
      <c r="E46" s="463"/>
      <c r="F46" s="463"/>
      <c r="G46" s="463"/>
      <c r="H46" s="463"/>
      <c r="I46" s="463"/>
      <c r="J46" s="463"/>
      <c r="K46" s="463"/>
      <c r="L46" s="463"/>
      <c r="M46" s="463"/>
      <c r="N46" s="463"/>
      <c r="O46" s="463"/>
      <c r="P46" s="463"/>
      <c r="Q46" s="463"/>
      <c r="R46" s="463"/>
      <c r="S46" s="463"/>
      <c r="T46" s="463"/>
      <c r="U46" s="463"/>
      <c r="V46" s="463"/>
      <c r="W46" s="463"/>
      <c r="X46" s="463"/>
      <c r="Y46" s="463"/>
      <c r="Z46" s="463"/>
      <c r="AA46" s="463"/>
      <c r="AB46" s="463"/>
      <c r="AC46" s="463"/>
      <c r="AD46" s="463"/>
      <c r="AE46" s="463"/>
      <c r="AF46" s="463"/>
      <c r="AG46" s="463"/>
      <c r="AH46" s="463"/>
      <c r="AI46" s="463"/>
      <c r="AJ46" s="463"/>
      <c r="AK46" s="463"/>
      <c r="AL46" s="463"/>
      <c r="AM46" s="463"/>
      <c r="AN46" s="463"/>
      <c r="AO46" s="463"/>
    </row>
    <row r="47" spans="1:41" ht="12.75" customHeight="1" x14ac:dyDescent="0.25">
      <c r="A47" s="463"/>
      <c r="B47" s="463"/>
      <c r="C47" s="463"/>
      <c r="D47" s="463"/>
      <c r="E47" s="463"/>
      <c r="F47" s="463"/>
      <c r="G47" s="463"/>
      <c r="H47" s="463"/>
      <c r="I47" s="463"/>
      <c r="J47" s="463"/>
      <c r="K47" s="463"/>
      <c r="L47" s="463"/>
      <c r="M47" s="463"/>
      <c r="N47" s="463"/>
      <c r="O47" s="463"/>
      <c r="P47" s="463"/>
      <c r="Q47" s="463"/>
      <c r="R47" s="463"/>
      <c r="S47" s="463"/>
      <c r="T47" s="463"/>
      <c r="U47" s="463"/>
      <c r="V47" s="463"/>
      <c r="W47" s="463"/>
      <c r="X47" s="463"/>
      <c r="Y47" s="463"/>
      <c r="Z47" s="463"/>
      <c r="AA47" s="463"/>
      <c r="AB47" s="463"/>
      <c r="AC47" s="463"/>
      <c r="AD47" s="463"/>
      <c r="AE47" s="463"/>
      <c r="AF47" s="463"/>
      <c r="AG47" s="463"/>
      <c r="AH47" s="463"/>
      <c r="AI47" s="463"/>
      <c r="AJ47" s="463"/>
      <c r="AK47" s="463"/>
      <c r="AL47" s="463"/>
      <c r="AM47" s="463"/>
      <c r="AN47" s="463"/>
      <c r="AO47" s="463"/>
    </row>
    <row r="48" spans="1:41" ht="12.75" customHeight="1" x14ac:dyDescent="0.25">
      <c r="A48" s="463"/>
      <c r="B48" s="463"/>
      <c r="C48" s="463"/>
      <c r="D48" s="463"/>
      <c r="E48" s="463"/>
      <c r="F48" s="463"/>
      <c r="G48" s="463"/>
      <c r="H48" s="463"/>
      <c r="I48" s="463"/>
      <c r="J48" s="463"/>
      <c r="K48" s="463"/>
      <c r="L48" s="463"/>
      <c r="M48" s="463"/>
      <c r="N48" s="463"/>
      <c r="O48" s="463"/>
      <c r="P48" s="463"/>
      <c r="Q48" s="463"/>
      <c r="R48" s="463"/>
      <c r="S48" s="463"/>
      <c r="T48" s="463"/>
      <c r="U48" s="463"/>
      <c r="V48" s="463"/>
      <c r="W48" s="463"/>
      <c r="X48" s="463"/>
      <c r="Y48" s="463"/>
      <c r="Z48" s="463"/>
      <c r="AA48" s="463"/>
      <c r="AB48" s="463"/>
      <c r="AC48" s="463"/>
      <c r="AD48" s="463"/>
      <c r="AE48" s="463"/>
      <c r="AF48" s="463"/>
      <c r="AG48" s="463"/>
      <c r="AH48" s="463"/>
      <c r="AI48" s="463"/>
      <c r="AJ48" s="463"/>
      <c r="AK48" s="463"/>
      <c r="AL48" s="463"/>
      <c r="AM48" s="463"/>
      <c r="AN48" s="463"/>
      <c r="AO48" s="463"/>
    </row>
    <row r="49" spans="1:41" ht="12.75" customHeight="1" x14ac:dyDescent="0.25">
      <c r="A49" s="463"/>
      <c r="B49" s="463"/>
      <c r="C49" s="463"/>
      <c r="D49" s="463"/>
      <c r="E49" s="463"/>
      <c r="F49" s="463"/>
      <c r="G49" s="463"/>
      <c r="H49" s="463"/>
      <c r="I49" s="463"/>
      <c r="J49" s="463"/>
      <c r="K49" s="463"/>
      <c r="L49" s="463"/>
      <c r="M49" s="463"/>
      <c r="N49" s="463"/>
      <c r="O49" s="463"/>
      <c r="P49" s="463"/>
      <c r="Q49" s="463"/>
      <c r="R49" s="463"/>
      <c r="S49" s="463"/>
      <c r="T49" s="463"/>
      <c r="U49" s="463"/>
      <c r="V49" s="463"/>
      <c r="W49" s="463"/>
      <c r="X49" s="463"/>
      <c r="Y49" s="463"/>
      <c r="Z49" s="463"/>
      <c r="AA49" s="463"/>
      <c r="AB49" s="463"/>
      <c r="AC49" s="463"/>
      <c r="AD49" s="463"/>
      <c r="AE49" s="463"/>
      <c r="AF49" s="463"/>
      <c r="AG49" s="463"/>
      <c r="AH49" s="463"/>
      <c r="AI49" s="463"/>
      <c r="AJ49" s="463"/>
      <c r="AK49" s="463"/>
      <c r="AL49" s="463"/>
      <c r="AM49" s="463"/>
      <c r="AN49" s="463"/>
      <c r="AO49" s="463"/>
    </row>
    <row r="50" spans="1:41" ht="12.75" customHeight="1" x14ac:dyDescent="0.25">
      <c r="A50" s="463"/>
      <c r="B50" s="463"/>
      <c r="C50" s="463"/>
      <c r="D50" s="463"/>
      <c r="E50" s="463"/>
      <c r="F50" s="463"/>
      <c r="G50" s="463"/>
      <c r="H50" s="463"/>
      <c r="I50" s="463"/>
      <c r="J50" s="463"/>
      <c r="K50" s="463"/>
      <c r="L50" s="463"/>
      <c r="M50" s="463"/>
      <c r="N50" s="463"/>
      <c r="O50" s="463"/>
      <c r="P50" s="463"/>
      <c r="Q50" s="463"/>
      <c r="R50" s="463"/>
      <c r="S50" s="463"/>
      <c r="T50" s="463"/>
      <c r="U50" s="463"/>
      <c r="V50" s="463"/>
      <c r="W50" s="463"/>
      <c r="X50" s="463"/>
      <c r="Y50" s="463"/>
      <c r="Z50" s="463"/>
      <c r="AA50" s="463"/>
      <c r="AB50" s="463"/>
      <c r="AC50" s="463"/>
      <c r="AD50" s="463"/>
      <c r="AE50" s="463"/>
      <c r="AF50" s="463"/>
      <c r="AG50" s="463"/>
      <c r="AH50" s="463"/>
      <c r="AI50" s="463"/>
      <c r="AJ50" s="463"/>
      <c r="AK50" s="463"/>
      <c r="AL50" s="463"/>
      <c r="AM50" s="463"/>
      <c r="AN50" s="463"/>
      <c r="AO50" s="463"/>
    </row>
    <row r="51" spans="1:41" ht="12.75" customHeight="1" x14ac:dyDescent="0.25">
      <c r="A51" s="463"/>
      <c r="B51" s="463"/>
      <c r="C51" s="463"/>
      <c r="D51" s="463"/>
      <c r="E51" s="463"/>
      <c r="F51" s="463"/>
      <c r="G51" s="463"/>
      <c r="H51" s="463"/>
      <c r="I51" s="463"/>
      <c r="J51" s="463"/>
      <c r="K51" s="463"/>
      <c r="L51" s="463"/>
      <c r="M51" s="463"/>
      <c r="N51" s="463"/>
      <c r="O51" s="463"/>
      <c r="P51" s="463"/>
      <c r="Q51" s="463"/>
      <c r="R51" s="463"/>
      <c r="S51" s="463"/>
      <c r="T51" s="463"/>
      <c r="U51" s="463"/>
      <c r="V51" s="463"/>
      <c r="W51" s="463"/>
      <c r="X51" s="463"/>
      <c r="Y51" s="463"/>
      <c r="Z51" s="463"/>
      <c r="AA51" s="463"/>
      <c r="AB51" s="463"/>
      <c r="AC51" s="463"/>
      <c r="AD51" s="463"/>
      <c r="AE51" s="463"/>
      <c r="AF51" s="463"/>
      <c r="AG51" s="463"/>
      <c r="AH51" s="463"/>
      <c r="AI51" s="463"/>
      <c r="AJ51" s="463"/>
      <c r="AK51" s="463"/>
      <c r="AL51" s="463"/>
      <c r="AM51" s="463"/>
      <c r="AN51" s="463"/>
      <c r="AO51" s="463"/>
    </row>
    <row r="52" spans="1:41" ht="12.75" customHeight="1" x14ac:dyDescent="0.25">
      <c r="A52" s="463"/>
      <c r="B52" s="463"/>
      <c r="C52" s="463"/>
      <c r="D52" s="463"/>
      <c r="E52" s="463"/>
      <c r="F52" s="463"/>
      <c r="G52" s="463"/>
      <c r="H52" s="463"/>
      <c r="I52" s="463"/>
      <c r="J52" s="463"/>
      <c r="K52" s="463"/>
      <c r="L52" s="463"/>
      <c r="M52" s="463"/>
      <c r="N52" s="463"/>
      <c r="O52" s="463"/>
      <c r="P52" s="463"/>
      <c r="Q52" s="463"/>
      <c r="R52" s="463"/>
      <c r="S52" s="463"/>
      <c r="T52" s="463"/>
      <c r="U52" s="463"/>
      <c r="V52" s="463"/>
      <c r="W52" s="463"/>
      <c r="X52" s="463"/>
      <c r="Y52" s="463"/>
      <c r="Z52" s="463"/>
      <c r="AA52" s="463"/>
      <c r="AB52" s="463"/>
      <c r="AC52" s="463"/>
      <c r="AD52" s="463"/>
      <c r="AE52" s="463"/>
      <c r="AF52" s="463"/>
      <c r="AG52" s="463"/>
      <c r="AH52" s="463"/>
      <c r="AI52" s="463"/>
      <c r="AJ52" s="463"/>
      <c r="AK52" s="463"/>
      <c r="AL52" s="463"/>
      <c r="AM52" s="463"/>
      <c r="AN52" s="463"/>
      <c r="AO52" s="463"/>
    </row>
    <row r="53" spans="1:41" ht="13.5" customHeight="1" x14ac:dyDescent="0.25">
      <c r="A53" s="463"/>
      <c r="B53" s="463"/>
      <c r="C53" s="463"/>
      <c r="D53" s="463"/>
      <c r="E53" s="463"/>
      <c r="F53" s="463"/>
      <c r="G53" s="463"/>
      <c r="H53" s="463"/>
      <c r="I53" s="463"/>
      <c r="J53" s="463"/>
      <c r="K53" s="463"/>
      <c r="L53" s="463"/>
      <c r="M53" s="463"/>
      <c r="N53" s="463"/>
      <c r="O53" s="463"/>
      <c r="P53" s="463"/>
      <c r="Q53" s="463"/>
      <c r="R53" s="463"/>
      <c r="S53" s="463"/>
      <c r="T53" s="463"/>
      <c r="U53" s="463"/>
      <c r="V53" s="463"/>
      <c r="W53" s="463"/>
      <c r="X53" s="463"/>
      <c r="Y53" s="463"/>
      <c r="Z53" s="463"/>
      <c r="AA53" s="463"/>
      <c r="AB53" s="463"/>
      <c r="AC53" s="463"/>
      <c r="AD53" s="463"/>
      <c r="AE53" s="463"/>
      <c r="AF53" s="463"/>
      <c r="AG53" s="463"/>
      <c r="AH53" s="463"/>
      <c r="AI53" s="463"/>
      <c r="AJ53" s="463"/>
      <c r="AK53" s="463"/>
      <c r="AL53" s="463"/>
      <c r="AM53" s="463"/>
      <c r="AN53" s="463"/>
      <c r="AO53" s="463"/>
    </row>
    <row r="54" spans="1:41" x14ac:dyDescent="0.25">
      <c r="A54" s="463"/>
      <c r="B54" s="463"/>
      <c r="C54" s="463"/>
      <c r="D54" s="463"/>
      <c r="E54" s="463"/>
      <c r="F54" s="463"/>
      <c r="G54" s="463"/>
      <c r="H54" s="463"/>
      <c r="I54" s="463"/>
      <c r="J54" s="463"/>
      <c r="K54" s="463"/>
      <c r="L54" s="463"/>
      <c r="M54" s="463"/>
      <c r="N54" s="463"/>
      <c r="O54" s="463"/>
      <c r="P54" s="463"/>
      <c r="Q54" s="463"/>
      <c r="R54" s="463"/>
      <c r="S54" s="463"/>
      <c r="T54" s="463"/>
      <c r="U54" s="463"/>
      <c r="V54" s="463"/>
      <c r="W54" s="463"/>
      <c r="X54" s="463"/>
      <c r="Y54" s="463"/>
      <c r="Z54" s="463"/>
      <c r="AA54" s="463"/>
      <c r="AB54" s="463"/>
      <c r="AC54" s="463"/>
      <c r="AD54" s="463"/>
      <c r="AE54" s="463"/>
      <c r="AF54" s="463"/>
      <c r="AG54" s="463"/>
      <c r="AH54" s="463"/>
      <c r="AI54" s="463"/>
      <c r="AJ54" s="463"/>
      <c r="AK54" s="463"/>
      <c r="AL54" s="463"/>
      <c r="AM54" s="463"/>
      <c r="AN54" s="463"/>
      <c r="AO54" s="463"/>
    </row>
    <row r="55" spans="1:41" x14ac:dyDescent="0.25">
      <c r="A55" s="463"/>
      <c r="B55" s="463"/>
      <c r="C55" s="463"/>
      <c r="D55" s="463"/>
      <c r="E55" s="463"/>
      <c r="F55" s="463"/>
      <c r="G55" s="463"/>
      <c r="H55" s="463"/>
      <c r="I55" s="463"/>
      <c r="J55" s="463"/>
      <c r="K55" s="463"/>
      <c r="L55" s="463"/>
      <c r="M55" s="463"/>
      <c r="N55" s="463"/>
      <c r="O55" s="463"/>
      <c r="P55" s="463"/>
      <c r="Q55" s="463"/>
      <c r="R55" s="463"/>
      <c r="S55" s="463"/>
      <c r="T55" s="463"/>
      <c r="U55" s="463"/>
      <c r="V55" s="463"/>
      <c r="W55" s="463"/>
      <c r="X55" s="463"/>
      <c r="Y55" s="463"/>
      <c r="Z55" s="463"/>
      <c r="AA55" s="463"/>
      <c r="AB55" s="463"/>
      <c r="AC55" s="463"/>
      <c r="AD55" s="463"/>
      <c r="AE55" s="463"/>
      <c r="AF55" s="463"/>
      <c r="AG55" s="463"/>
      <c r="AH55" s="463"/>
      <c r="AI55" s="463"/>
      <c r="AJ55" s="463"/>
      <c r="AK55" s="463"/>
      <c r="AL55" s="463"/>
      <c r="AM55" s="463"/>
      <c r="AN55" s="463"/>
      <c r="AO55" s="463"/>
    </row>
    <row r="56" spans="1:41" x14ac:dyDescent="0.25">
      <c r="A56" s="463"/>
      <c r="B56" s="463"/>
      <c r="C56" s="463"/>
      <c r="D56" s="463"/>
      <c r="E56" s="463"/>
      <c r="F56" s="463"/>
      <c r="G56" s="463"/>
      <c r="H56" s="463"/>
      <c r="I56" s="463"/>
      <c r="J56" s="463"/>
      <c r="K56" s="463"/>
      <c r="L56" s="463"/>
      <c r="M56" s="463"/>
      <c r="N56" s="463"/>
      <c r="O56" s="463"/>
      <c r="P56" s="463"/>
      <c r="Q56" s="463"/>
      <c r="R56" s="463"/>
      <c r="S56" s="463"/>
      <c r="T56" s="463"/>
      <c r="U56" s="463"/>
      <c r="V56" s="463"/>
      <c r="W56" s="463"/>
      <c r="X56" s="463"/>
      <c r="Y56" s="463"/>
      <c r="Z56" s="463"/>
      <c r="AA56" s="463"/>
      <c r="AB56" s="463"/>
      <c r="AC56" s="463"/>
      <c r="AD56" s="463"/>
      <c r="AE56" s="463"/>
      <c r="AF56" s="463"/>
      <c r="AG56" s="463"/>
      <c r="AH56" s="463"/>
      <c r="AI56" s="463"/>
      <c r="AJ56" s="463"/>
      <c r="AK56" s="463"/>
      <c r="AL56" s="463"/>
      <c r="AM56" s="463"/>
      <c r="AN56" s="463"/>
      <c r="AO56" s="463"/>
    </row>
    <row r="57" spans="1:41" x14ac:dyDescent="0.25">
      <c r="A57" s="463"/>
      <c r="B57" s="463"/>
      <c r="C57" s="463"/>
      <c r="D57" s="463"/>
      <c r="E57" s="463"/>
      <c r="F57" s="463"/>
      <c r="G57" s="463"/>
      <c r="H57" s="463"/>
      <c r="I57" s="463"/>
      <c r="J57" s="463"/>
      <c r="K57" s="463"/>
      <c r="L57" s="463"/>
      <c r="M57" s="463"/>
      <c r="N57" s="463"/>
      <c r="O57" s="463"/>
      <c r="P57" s="463"/>
      <c r="Q57" s="463"/>
      <c r="R57" s="463"/>
      <c r="S57" s="463"/>
      <c r="T57" s="463"/>
      <c r="U57" s="463"/>
      <c r="V57" s="463"/>
      <c r="W57" s="463"/>
      <c r="X57" s="463"/>
      <c r="Y57" s="463"/>
      <c r="Z57" s="463"/>
      <c r="AA57" s="463"/>
      <c r="AB57" s="463"/>
      <c r="AC57" s="463"/>
      <c r="AD57" s="463"/>
      <c r="AE57" s="463"/>
      <c r="AF57" s="463"/>
      <c r="AG57" s="463"/>
      <c r="AH57" s="463"/>
      <c r="AI57" s="463"/>
      <c r="AJ57" s="463"/>
      <c r="AK57" s="463"/>
      <c r="AL57" s="463"/>
      <c r="AM57" s="463"/>
      <c r="AN57" s="463"/>
      <c r="AO57" s="463"/>
    </row>
    <row r="58" spans="1:41" x14ac:dyDescent="0.25">
      <c r="A58" s="463"/>
      <c r="B58" s="463"/>
      <c r="C58" s="463"/>
      <c r="D58" s="463"/>
      <c r="E58" s="463"/>
      <c r="F58" s="463"/>
      <c r="G58" s="463"/>
      <c r="H58" s="463"/>
      <c r="I58" s="463"/>
      <c r="J58" s="463"/>
      <c r="K58" s="463"/>
      <c r="L58" s="463"/>
      <c r="M58" s="463"/>
      <c r="N58" s="463"/>
      <c r="O58" s="463"/>
      <c r="P58" s="463"/>
      <c r="Q58" s="463"/>
      <c r="R58" s="463"/>
      <c r="S58" s="463"/>
      <c r="T58" s="463"/>
      <c r="U58" s="463"/>
      <c r="V58" s="463"/>
      <c r="W58" s="463"/>
      <c r="X58" s="463"/>
      <c r="Y58" s="463"/>
      <c r="Z58" s="463"/>
      <c r="AA58" s="463"/>
      <c r="AB58" s="463"/>
      <c r="AC58" s="463"/>
      <c r="AD58" s="463"/>
      <c r="AE58" s="463"/>
      <c r="AF58" s="463"/>
      <c r="AG58" s="463"/>
      <c r="AH58" s="463"/>
      <c r="AI58" s="463"/>
      <c r="AJ58" s="463"/>
      <c r="AK58" s="463"/>
      <c r="AL58" s="463"/>
      <c r="AM58" s="463"/>
      <c r="AN58" s="463"/>
      <c r="AO58" s="463"/>
    </row>
    <row r="59" spans="1:41" x14ac:dyDescent="0.25">
      <c r="A59" s="463"/>
      <c r="B59" s="463"/>
      <c r="C59" s="463"/>
      <c r="D59" s="463"/>
      <c r="E59" s="463"/>
      <c r="F59" s="463"/>
      <c r="G59" s="463"/>
      <c r="H59" s="463"/>
      <c r="I59" s="463"/>
      <c r="J59" s="463"/>
      <c r="K59" s="463"/>
      <c r="L59" s="463"/>
      <c r="M59" s="463"/>
      <c r="N59" s="463"/>
      <c r="O59" s="463"/>
      <c r="P59" s="463"/>
      <c r="Q59" s="463"/>
      <c r="R59" s="463"/>
      <c r="S59" s="463"/>
      <c r="T59" s="463"/>
      <c r="U59" s="463"/>
      <c r="V59" s="463"/>
      <c r="W59" s="463"/>
      <c r="X59" s="463"/>
      <c r="Y59" s="463"/>
      <c r="Z59" s="463"/>
      <c r="AA59" s="463"/>
      <c r="AB59" s="463"/>
      <c r="AC59" s="463"/>
      <c r="AD59" s="463"/>
      <c r="AE59" s="463"/>
      <c r="AF59" s="463"/>
      <c r="AG59" s="463"/>
      <c r="AH59" s="463"/>
      <c r="AI59" s="463"/>
      <c r="AJ59" s="463"/>
      <c r="AK59" s="463"/>
      <c r="AL59" s="463"/>
      <c r="AM59" s="463"/>
      <c r="AN59" s="463"/>
      <c r="AO59" s="463"/>
    </row>
    <row r="60" spans="1:41" x14ac:dyDescent="0.25">
      <c r="A60" s="463"/>
      <c r="B60" s="463"/>
      <c r="C60" s="463"/>
      <c r="D60" s="463"/>
      <c r="E60" s="463"/>
      <c r="F60" s="463"/>
      <c r="G60" s="463"/>
      <c r="H60" s="463"/>
      <c r="I60" s="463"/>
      <c r="J60" s="463"/>
      <c r="K60" s="463"/>
      <c r="L60" s="463"/>
      <c r="M60" s="463"/>
      <c r="N60" s="463"/>
      <c r="O60" s="463"/>
      <c r="P60" s="463"/>
      <c r="Q60" s="463"/>
      <c r="R60" s="463"/>
      <c r="S60" s="463"/>
      <c r="T60" s="463"/>
      <c r="U60" s="463"/>
      <c r="V60" s="463"/>
      <c r="W60" s="463"/>
      <c r="X60" s="463"/>
      <c r="Y60" s="463"/>
      <c r="Z60" s="463"/>
      <c r="AA60" s="463"/>
      <c r="AB60" s="463"/>
      <c r="AC60" s="463"/>
      <c r="AD60" s="463"/>
      <c r="AE60" s="463"/>
      <c r="AF60" s="463"/>
      <c r="AG60" s="463"/>
      <c r="AH60" s="463"/>
      <c r="AI60" s="463"/>
      <c r="AJ60" s="463"/>
      <c r="AK60" s="463"/>
      <c r="AL60" s="463"/>
      <c r="AM60" s="463"/>
      <c r="AN60" s="463"/>
      <c r="AO60" s="463"/>
    </row>
    <row r="61" spans="1:41" x14ac:dyDescent="0.25">
      <c r="A61" s="463"/>
      <c r="B61" s="463"/>
      <c r="C61" s="463"/>
      <c r="D61" s="463"/>
      <c r="E61" s="463"/>
      <c r="F61" s="463"/>
      <c r="G61" s="463"/>
      <c r="H61" s="463"/>
      <c r="I61" s="463"/>
      <c r="J61" s="463"/>
      <c r="K61" s="463"/>
      <c r="L61" s="463"/>
      <c r="M61" s="463"/>
      <c r="N61" s="463"/>
      <c r="O61" s="463"/>
      <c r="P61" s="463"/>
      <c r="Q61" s="463"/>
      <c r="R61" s="463"/>
      <c r="S61" s="463"/>
      <c r="T61" s="463"/>
      <c r="U61" s="463"/>
      <c r="V61" s="463"/>
      <c r="W61" s="463"/>
      <c r="X61" s="463"/>
      <c r="Y61" s="463"/>
      <c r="Z61" s="463"/>
      <c r="AA61" s="463"/>
      <c r="AB61" s="463"/>
      <c r="AC61" s="463"/>
      <c r="AD61" s="463"/>
      <c r="AE61" s="463"/>
      <c r="AF61" s="463"/>
      <c r="AG61" s="463"/>
      <c r="AH61" s="463"/>
      <c r="AI61" s="463"/>
      <c r="AJ61" s="463"/>
      <c r="AK61" s="463"/>
      <c r="AL61" s="463"/>
      <c r="AM61" s="463"/>
      <c r="AN61" s="463"/>
      <c r="AO61" s="463"/>
    </row>
    <row r="62" spans="1:41" x14ac:dyDescent="0.25">
      <c r="A62" s="463"/>
      <c r="B62" s="463"/>
      <c r="C62" s="463"/>
      <c r="D62" s="463"/>
      <c r="E62" s="463"/>
      <c r="F62" s="463"/>
      <c r="G62" s="463"/>
      <c r="H62" s="463"/>
      <c r="I62" s="463"/>
      <c r="J62" s="463"/>
      <c r="K62" s="463"/>
      <c r="L62" s="463"/>
      <c r="M62" s="463"/>
      <c r="N62" s="463"/>
      <c r="O62" s="463"/>
      <c r="P62" s="463"/>
      <c r="Q62" s="463"/>
      <c r="R62" s="463"/>
      <c r="S62" s="463"/>
      <c r="T62" s="463"/>
      <c r="U62" s="463"/>
      <c r="V62" s="463"/>
      <c r="W62" s="463"/>
      <c r="X62" s="463"/>
      <c r="Y62" s="463"/>
      <c r="Z62" s="463"/>
      <c r="AA62" s="463"/>
      <c r="AB62" s="463"/>
      <c r="AC62" s="463"/>
      <c r="AD62" s="463"/>
      <c r="AE62" s="463"/>
      <c r="AF62" s="463"/>
      <c r="AG62" s="463"/>
      <c r="AH62" s="463"/>
      <c r="AI62" s="463"/>
      <c r="AJ62" s="463"/>
      <c r="AK62" s="463"/>
      <c r="AL62" s="463"/>
      <c r="AM62" s="463"/>
      <c r="AN62" s="463"/>
      <c r="AO62" s="463"/>
    </row>
    <row r="63" spans="1:41" x14ac:dyDescent="0.25">
      <c r="A63" s="463"/>
      <c r="B63" s="463"/>
      <c r="C63" s="463"/>
      <c r="D63" s="463"/>
      <c r="E63" s="463"/>
      <c r="F63" s="463"/>
      <c r="G63" s="463"/>
      <c r="H63" s="463"/>
      <c r="I63" s="463"/>
      <c r="J63" s="463"/>
      <c r="K63" s="463"/>
      <c r="L63" s="463"/>
      <c r="M63" s="463"/>
      <c r="N63" s="463"/>
      <c r="O63" s="463"/>
      <c r="P63" s="463"/>
      <c r="Q63" s="463"/>
      <c r="R63" s="463"/>
      <c r="S63" s="463"/>
      <c r="T63" s="463"/>
      <c r="U63" s="463"/>
      <c r="V63" s="463"/>
      <c r="W63" s="463"/>
      <c r="X63" s="463"/>
      <c r="Y63" s="463"/>
      <c r="Z63" s="463"/>
      <c r="AA63" s="463"/>
      <c r="AB63" s="463"/>
      <c r="AC63" s="463"/>
      <c r="AD63" s="463"/>
      <c r="AE63" s="463"/>
      <c r="AF63" s="463"/>
      <c r="AG63" s="463"/>
      <c r="AH63" s="463"/>
      <c r="AI63" s="463"/>
      <c r="AJ63" s="463"/>
      <c r="AK63" s="463"/>
      <c r="AL63" s="463"/>
      <c r="AM63" s="463"/>
      <c r="AN63" s="463"/>
      <c r="AO63" s="463"/>
    </row>
    <row r="64" spans="1:41" x14ac:dyDescent="0.25">
      <c r="A64" s="463"/>
      <c r="B64" s="463"/>
      <c r="C64" s="463"/>
      <c r="D64" s="463"/>
      <c r="E64" s="463"/>
      <c r="F64" s="463"/>
      <c r="G64" s="463"/>
      <c r="H64" s="463"/>
      <c r="I64" s="463"/>
      <c r="J64" s="463"/>
      <c r="K64" s="463"/>
      <c r="L64" s="463"/>
      <c r="M64" s="463"/>
      <c r="N64" s="463"/>
      <c r="O64" s="463"/>
      <c r="P64" s="463"/>
      <c r="Q64" s="463"/>
      <c r="R64" s="463"/>
      <c r="S64" s="463"/>
      <c r="T64" s="463"/>
      <c r="U64" s="463"/>
      <c r="V64" s="463"/>
      <c r="W64" s="463"/>
      <c r="X64" s="463"/>
      <c r="Y64" s="463"/>
      <c r="Z64" s="463"/>
      <c r="AA64" s="463"/>
      <c r="AB64" s="463"/>
      <c r="AC64" s="463"/>
      <c r="AD64" s="463"/>
      <c r="AE64" s="463"/>
      <c r="AF64" s="463"/>
      <c r="AG64" s="463"/>
      <c r="AH64" s="463"/>
      <c r="AI64" s="463"/>
      <c r="AJ64" s="463"/>
      <c r="AK64" s="463"/>
      <c r="AL64" s="463"/>
      <c r="AM64" s="463"/>
      <c r="AN64" s="463"/>
      <c r="AO64" s="463"/>
    </row>
    <row r="65" spans="1:41" x14ac:dyDescent="0.25">
      <c r="A65" s="463"/>
      <c r="B65" s="463"/>
      <c r="C65" s="463"/>
      <c r="D65" s="463"/>
      <c r="E65" s="463"/>
      <c r="F65" s="463"/>
      <c r="G65" s="463"/>
      <c r="H65" s="463"/>
      <c r="I65" s="463"/>
      <c r="J65" s="463"/>
      <c r="K65" s="463"/>
      <c r="L65" s="463"/>
      <c r="M65" s="463"/>
      <c r="N65" s="463"/>
      <c r="O65" s="463"/>
      <c r="P65" s="463"/>
      <c r="Q65" s="463"/>
      <c r="R65" s="463"/>
      <c r="S65" s="463"/>
      <c r="T65" s="463"/>
      <c r="U65" s="463"/>
      <c r="V65" s="463"/>
      <c r="W65" s="463"/>
      <c r="X65" s="463"/>
      <c r="Y65" s="463"/>
      <c r="Z65" s="463"/>
      <c r="AA65" s="463"/>
      <c r="AB65" s="463"/>
      <c r="AC65" s="463"/>
      <c r="AD65" s="463"/>
      <c r="AE65" s="463"/>
      <c r="AF65" s="463"/>
      <c r="AG65" s="463"/>
      <c r="AH65" s="463"/>
      <c r="AI65" s="463"/>
      <c r="AJ65" s="463"/>
      <c r="AK65" s="463"/>
      <c r="AL65" s="463"/>
      <c r="AM65" s="463"/>
      <c r="AN65" s="463"/>
      <c r="AO65" s="463"/>
    </row>
    <row r="66" spans="1:41" x14ac:dyDescent="0.25">
      <c r="A66" s="463"/>
      <c r="B66" s="463"/>
      <c r="C66" s="463"/>
      <c r="D66" s="463"/>
      <c r="E66" s="463"/>
      <c r="F66" s="463"/>
      <c r="G66" s="463"/>
      <c r="H66" s="463"/>
      <c r="I66" s="463"/>
      <c r="J66" s="463"/>
      <c r="K66" s="463"/>
      <c r="L66" s="463"/>
      <c r="M66" s="463"/>
      <c r="N66" s="463"/>
      <c r="O66" s="463"/>
      <c r="P66" s="463"/>
      <c r="Q66" s="463"/>
      <c r="R66" s="463"/>
      <c r="S66" s="463"/>
      <c r="T66" s="463"/>
      <c r="U66" s="463"/>
      <c r="V66" s="463"/>
      <c r="W66" s="463"/>
      <c r="X66" s="463"/>
      <c r="Y66" s="463"/>
      <c r="Z66" s="463"/>
      <c r="AA66" s="463"/>
      <c r="AB66" s="463"/>
      <c r="AC66" s="463"/>
      <c r="AD66" s="463"/>
      <c r="AE66" s="463"/>
      <c r="AF66" s="463"/>
      <c r="AG66" s="463"/>
      <c r="AH66" s="463"/>
      <c r="AI66" s="463"/>
      <c r="AJ66" s="463"/>
      <c r="AK66" s="463"/>
      <c r="AL66" s="463"/>
      <c r="AM66" s="463"/>
      <c r="AN66" s="463"/>
      <c r="AO66" s="463"/>
    </row>
    <row r="67" spans="1:41" ht="13.5" customHeight="1" x14ac:dyDescent="0.25">
      <c r="A67" s="463"/>
      <c r="B67" s="463"/>
      <c r="C67" s="463"/>
      <c r="D67" s="463"/>
      <c r="E67" s="463"/>
      <c r="F67" s="463"/>
      <c r="G67" s="463"/>
      <c r="H67" s="463"/>
      <c r="I67" s="463"/>
      <c r="J67" s="463"/>
      <c r="K67" s="463"/>
      <c r="L67" s="463"/>
      <c r="M67" s="463"/>
      <c r="N67" s="463"/>
      <c r="O67" s="463"/>
      <c r="P67" s="463"/>
      <c r="Q67" s="463"/>
      <c r="R67" s="463"/>
      <c r="S67" s="463"/>
      <c r="T67" s="463"/>
      <c r="U67" s="463"/>
      <c r="V67" s="463"/>
      <c r="W67" s="463"/>
      <c r="X67" s="463"/>
      <c r="Y67" s="463"/>
      <c r="Z67" s="463"/>
      <c r="AA67" s="463"/>
      <c r="AB67" s="463"/>
      <c r="AC67" s="463"/>
      <c r="AD67" s="463"/>
      <c r="AE67" s="463"/>
      <c r="AF67" s="463"/>
      <c r="AG67" s="463"/>
      <c r="AH67" s="463"/>
      <c r="AI67" s="463"/>
      <c r="AJ67" s="463"/>
      <c r="AK67" s="463"/>
      <c r="AL67" s="463"/>
      <c r="AM67" s="463"/>
      <c r="AN67" s="463"/>
      <c r="AO67" s="463"/>
    </row>
    <row r="68" spans="1:41" ht="12.75" customHeight="1" x14ac:dyDescent="0.25">
      <c r="A68" s="463"/>
      <c r="B68" s="463"/>
      <c r="C68" s="463"/>
      <c r="D68" s="463"/>
      <c r="E68" s="463"/>
      <c r="F68" s="463"/>
      <c r="G68" s="463"/>
      <c r="H68" s="463"/>
      <c r="I68" s="463"/>
      <c r="J68" s="463"/>
      <c r="K68" s="463"/>
      <c r="L68" s="463"/>
      <c r="M68" s="463"/>
      <c r="N68" s="463"/>
      <c r="O68" s="463"/>
      <c r="P68" s="463"/>
      <c r="Q68" s="463"/>
      <c r="R68" s="463"/>
      <c r="S68" s="463"/>
      <c r="T68" s="463"/>
      <c r="U68" s="463"/>
      <c r="V68" s="463"/>
      <c r="W68" s="463"/>
      <c r="X68" s="463"/>
      <c r="Y68" s="463"/>
      <c r="Z68" s="463"/>
      <c r="AA68" s="463"/>
      <c r="AB68" s="463"/>
      <c r="AC68" s="463"/>
      <c r="AD68" s="463"/>
      <c r="AE68" s="463"/>
      <c r="AF68" s="463"/>
      <c r="AG68" s="463"/>
      <c r="AH68" s="463"/>
      <c r="AI68" s="463"/>
      <c r="AJ68" s="463"/>
      <c r="AK68" s="463"/>
      <c r="AL68" s="463"/>
      <c r="AM68" s="463"/>
      <c r="AN68" s="463"/>
      <c r="AO68" s="463"/>
    </row>
    <row r="69" spans="1:41" x14ac:dyDescent="0.25">
      <c r="A69" s="463"/>
      <c r="B69" s="463"/>
      <c r="C69" s="463"/>
      <c r="D69" s="463"/>
      <c r="E69" s="463"/>
      <c r="F69" s="463"/>
      <c r="G69" s="463"/>
      <c r="H69" s="463"/>
      <c r="I69" s="463"/>
      <c r="J69" s="463"/>
      <c r="K69" s="463"/>
      <c r="L69" s="463"/>
      <c r="M69" s="463"/>
      <c r="N69" s="463"/>
      <c r="O69" s="463"/>
      <c r="P69" s="463"/>
      <c r="Q69" s="463"/>
      <c r="R69" s="463"/>
      <c r="S69" s="463"/>
      <c r="T69" s="463"/>
      <c r="U69" s="463"/>
      <c r="V69" s="463"/>
      <c r="W69" s="463"/>
      <c r="X69" s="463"/>
      <c r="Y69" s="463"/>
      <c r="Z69" s="463"/>
      <c r="AA69" s="463"/>
      <c r="AB69" s="463"/>
      <c r="AC69" s="463"/>
      <c r="AD69" s="463"/>
      <c r="AE69" s="463"/>
      <c r="AF69" s="463"/>
      <c r="AG69" s="463"/>
      <c r="AH69" s="463"/>
      <c r="AI69" s="463"/>
      <c r="AJ69" s="463"/>
      <c r="AK69" s="463"/>
      <c r="AL69" s="463"/>
      <c r="AM69" s="463"/>
      <c r="AN69" s="463"/>
      <c r="AO69" s="463"/>
    </row>
    <row r="70" spans="1:41" ht="12.75" customHeight="1" x14ac:dyDescent="0.25">
      <c r="A70" s="463"/>
      <c r="B70" s="463"/>
      <c r="C70" s="463"/>
      <c r="D70" s="463"/>
      <c r="E70" s="463"/>
      <c r="F70" s="463"/>
      <c r="G70" s="463"/>
      <c r="H70" s="463"/>
      <c r="I70" s="463"/>
      <c r="J70" s="463"/>
      <c r="K70" s="463"/>
      <c r="L70" s="463"/>
      <c r="M70" s="463"/>
      <c r="N70" s="463"/>
      <c r="O70" s="463"/>
      <c r="P70" s="463"/>
      <c r="Q70" s="463"/>
      <c r="R70" s="463"/>
      <c r="S70" s="463"/>
      <c r="T70" s="463"/>
      <c r="U70" s="463"/>
      <c r="V70" s="463"/>
      <c r="W70" s="463"/>
      <c r="X70" s="463"/>
      <c r="Y70" s="463"/>
      <c r="Z70" s="463"/>
      <c r="AA70" s="463"/>
      <c r="AB70" s="463"/>
      <c r="AC70" s="463"/>
      <c r="AD70" s="463"/>
      <c r="AE70" s="463"/>
      <c r="AF70" s="463"/>
      <c r="AG70" s="463"/>
      <c r="AH70" s="463"/>
      <c r="AI70" s="463"/>
      <c r="AJ70" s="463"/>
      <c r="AK70" s="463"/>
      <c r="AL70" s="463"/>
      <c r="AM70" s="463"/>
      <c r="AN70" s="463"/>
      <c r="AO70" s="463"/>
    </row>
    <row r="71" spans="1:41" x14ac:dyDescent="0.25">
      <c r="A71" s="463"/>
      <c r="B71" s="463"/>
      <c r="C71" s="463"/>
      <c r="D71" s="463"/>
      <c r="E71" s="463"/>
      <c r="F71" s="463"/>
      <c r="G71" s="463"/>
      <c r="H71" s="463"/>
      <c r="I71" s="463"/>
      <c r="J71" s="463"/>
      <c r="K71" s="463"/>
      <c r="L71" s="463"/>
      <c r="M71" s="463"/>
      <c r="N71" s="463"/>
      <c r="O71" s="463"/>
      <c r="P71" s="463"/>
      <c r="Q71" s="463"/>
      <c r="R71" s="463"/>
      <c r="S71" s="463"/>
      <c r="T71" s="463"/>
      <c r="U71" s="463"/>
      <c r="V71" s="463"/>
      <c r="W71" s="463"/>
      <c r="X71" s="463"/>
      <c r="Y71" s="463"/>
      <c r="Z71" s="463"/>
      <c r="AA71" s="463"/>
      <c r="AB71" s="463"/>
      <c r="AC71" s="463"/>
      <c r="AD71" s="463"/>
      <c r="AE71" s="463"/>
      <c r="AF71" s="463"/>
      <c r="AG71" s="463"/>
      <c r="AH71" s="463"/>
      <c r="AI71" s="463"/>
      <c r="AJ71" s="463"/>
      <c r="AK71" s="463"/>
      <c r="AL71" s="463"/>
      <c r="AM71" s="463"/>
      <c r="AN71" s="463"/>
      <c r="AO71" s="463"/>
    </row>
    <row r="72" spans="1:41" x14ac:dyDescent="0.25">
      <c r="A72" s="463"/>
      <c r="B72" s="463"/>
      <c r="C72" s="463"/>
      <c r="D72" s="463"/>
      <c r="E72" s="463"/>
      <c r="F72" s="463"/>
      <c r="G72" s="463"/>
      <c r="H72" s="463"/>
      <c r="I72" s="463"/>
      <c r="J72" s="463"/>
      <c r="K72" s="463"/>
      <c r="L72" s="463"/>
      <c r="M72" s="463"/>
      <c r="N72" s="463"/>
      <c r="O72" s="463"/>
      <c r="P72" s="463"/>
      <c r="Q72" s="463"/>
      <c r="R72" s="463"/>
      <c r="S72" s="463"/>
      <c r="T72" s="463"/>
      <c r="U72" s="463"/>
      <c r="V72" s="463"/>
      <c r="W72" s="463"/>
      <c r="X72" s="463"/>
      <c r="Y72" s="463"/>
      <c r="Z72" s="463"/>
      <c r="AA72" s="463"/>
      <c r="AB72" s="463"/>
      <c r="AC72" s="463"/>
      <c r="AD72" s="463"/>
      <c r="AE72" s="463"/>
      <c r="AF72" s="463"/>
      <c r="AG72" s="463"/>
      <c r="AH72" s="463"/>
      <c r="AI72" s="463"/>
      <c r="AJ72" s="463"/>
      <c r="AK72" s="463"/>
      <c r="AL72" s="463"/>
      <c r="AM72" s="463"/>
      <c r="AN72" s="463"/>
      <c r="AO72" s="463"/>
    </row>
    <row r="73" spans="1:41" x14ac:dyDescent="0.25">
      <c r="A73" s="463"/>
      <c r="B73" s="463"/>
      <c r="C73" s="463"/>
      <c r="D73" s="463"/>
      <c r="E73" s="463"/>
      <c r="F73" s="463"/>
      <c r="G73" s="463"/>
      <c r="H73" s="463"/>
      <c r="I73" s="463"/>
      <c r="J73" s="463"/>
      <c r="K73" s="463"/>
      <c r="L73" s="463"/>
      <c r="M73" s="463"/>
      <c r="N73" s="463"/>
      <c r="O73" s="463"/>
      <c r="P73" s="463"/>
      <c r="Q73" s="463"/>
      <c r="R73" s="463"/>
      <c r="S73" s="463"/>
      <c r="T73" s="463"/>
      <c r="U73" s="463"/>
      <c r="V73" s="463"/>
      <c r="W73" s="463"/>
      <c r="X73" s="463"/>
      <c r="Y73" s="463"/>
      <c r="Z73" s="463"/>
      <c r="AA73" s="463"/>
      <c r="AB73" s="463"/>
      <c r="AC73" s="463"/>
      <c r="AD73" s="463"/>
      <c r="AE73" s="463"/>
      <c r="AF73" s="463"/>
      <c r="AG73" s="463"/>
      <c r="AH73" s="463"/>
      <c r="AI73" s="463"/>
      <c r="AJ73" s="463"/>
      <c r="AK73" s="463"/>
      <c r="AL73" s="463"/>
      <c r="AM73" s="463"/>
      <c r="AN73" s="463"/>
      <c r="AO73" s="463"/>
    </row>
    <row r="74" spans="1:41" x14ac:dyDescent="0.25">
      <c r="A74" s="463"/>
      <c r="B74" s="463"/>
      <c r="C74" s="463"/>
      <c r="D74" s="463"/>
      <c r="E74" s="463"/>
      <c r="F74" s="463"/>
      <c r="G74" s="463"/>
      <c r="H74" s="463"/>
      <c r="I74" s="463"/>
      <c r="J74" s="463"/>
      <c r="K74" s="463"/>
      <c r="L74" s="463"/>
      <c r="M74" s="463"/>
      <c r="N74" s="463"/>
      <c r="O74" s="463"/>
      <c r="P74" s="463"/>
      <c r="Q74" s="463"/>
      <c r="R74" s="463"/>
      <c r="S74" s="463"/>
      <c r="T74" s="463"/>
      <c r="U74" s="463"/>
      <c r="V74" s="463"/>
      <c r="W74" s="463"/>
      <c r="X74" s="463"/>
      <c r="Y74" s="463"/>
      <c r="Z74" s="463"/>
      <c r="AA74" s="463"/>
      <c r="AB74" s="463"/>
      <c r="AC74" s="463"/>
      <c r="AD74" s="463"/>
      <c r="AE74" s="463"/>
      <c r="AF74" s="463"/>
      <c r="AG74" s="463"/>
      <c r="AH74" s="463"/>
      <c r="AI74" s="463"/>
      <c r="AJ74" s="463"/>
      <c r="AK74" s="463"/>
      <c r="AL74" s="463"/>
      <c r="AM74" s="463"/>
      <c r="AN74" s="463"/>
      <c r="AO74" s="463"/>
    </row>
    <row r="75" spans="1:41" x14ac:dyDescent="0.25">
      <c r="A75" s="463"/>
      <c r="B75" s="463"/>
      <c r="C75" s="463"/>
      <c r="D75" s="463"/>
      <c r="E75" s="463"/>
      <c r="F75" s="463"/>
      <c r="G75" s="463"/>
      <c r="H75" s="463"/>
      <c r="I75" s="463"/>
      <c r="J75" s="463"/>
      <c r="K75" s="463"/>
      <c r="L75" s="463"/>
      <c r="M75" s="463"/>
      <c r="N75" s="463"/>
      <c r="O75" s="463"/>
      <c r="P75" s="463"/>
      <c r="Q75" s="463"/>
      <c r="R75" s="463"/>
      <c r="S75" s="463"/>
      <c r="T75" s="463"/>
      <c r="U75" s="463"/>
      <c r="V75" s="463"/>
      <c r="W75" s="463"/>
      <c r="X75" s="463"/>
      <c r="Y75" s="463"/>
      <c r="Z75" s="463"/>
      <c r="AA75" s="463"/>
      <c r="AB75" s="463"/>
      <c r="AC75" s="463"/>
      <c r="AD75" s="463"/>
      <c r="AE75" s="463"/>
      <c r="AF75" s="463"/>
      <c r="AG75" s="463"/>
      <c r="AH75" s="463"/>
      <c r="AI75" s="463"/>
      <c r="AJ75" s="463"/>
      <c r="AK75" s="463"/>
      <c r="AL75" s="463"/>
      <c r="AM75" s="463"/>
      <c r="AN75" s="463"/>
      <c r="AO75" s="463"/>
    </row>
    <row r="76" spans="1:41" x14ac:dyDescent="0.25">
      <c r="A76" s="463"/>
      <c r="B76" s="463"/>
      <c r="C76" s="463"/>
      <c r="D76" s="463"/>
      <c r="E76" s="463"/>
      <c r="F76" s="463"/>
      <c r="G76" s="463"/>
      <c r="H76" s="463"/>
      <c r="I76" s="463"/>
      <c r="J76" s="463"/>
      <c r="K76" s="463"/>
      <c r="L76" s="463"/>
      <c r="M76" s="463"/>
      <c r="N76" s="463"/>
      <c r="O76" s="463"/>
      <c r="P76" s="463"/>
      <c r="Q76" s="463"/>
      <c r="R76" s="463"/>
      <c r="S76" s="463"/>
      <c r="T76" s="463"/>
      <c r="U76" s="463"/>
      <c r="V76" s="463"/>
      <c r="W76" s="463"/>
      <c r="X76" s="463"/>
      <c r="Y76" s="463"/>
      <c r="Z76" s="463"/>
      <c r="AA76" s="463"/>
      <c r="AB76" s="463"/>
      <c r="AC76" s="463"/>
      <c r="AD76" s="463"/>
      <c r="AE76" s="463"/>
      <c r="AF76" s="463"/>
      <c r="AG76" s="463"/>
      <c r="AH76" s="463"/>
      <c r="AI76" s="463"/>
      <c r="AJ76" s="463"/>
      <c r="AK76" s="463"/>
      <c r="AL76" s="463"/>
      <c r="AM76" s="463"/>
      <c r="AN76" s="463"/>
      <c r="AO76" s="463"/>
    </row>
    <row r="77" spans="1:41" x14ac:dyDescent="0.25">
      <c r="A77" s="463"/>
      <c r="B77" s="463"/>
      <c r="C77" s="463"/>
      <c r="D77" s="463"/>
      <c r="E77" s="463"/>
      <c r="F77" s="463"/>
      <c r="G77" s="463"/>
      <c r="H77" s="463"/>
      <c r="I77" s="463"/>
      <c r="J77" s="463"/>
      <c r="K77" s="463"/>
      <c r="L77" s="463"/>
      <c r="M77" s="463"/>
      <c r="N77" s="463"/>
      <c r="O77" s="463"/>
      <c r="P77" s="463"/>
      <c r="Q77" s="463"/>
      <c r="R77" s="463"/>
      <c r="S77" s="463"/>
      <c r="T77" s="463"/>
      <c r="U77" s="463"/>
      <c r="V77" s="463"/>
      <c r="W77" s="463"/>
      <c r="X77" s="463"/>
      <c r="Y77" s="463"/>
      <c r="Z77" s="463"/>
      <c r="AA77" s="463"/>
      <c r="AB77" s="463"/>
      <c r="AC77" s="463"/>
      <c r="AD77" s="463"/>
      <c r="AE77" s="463"/>
      <c r="AF77" s="463"/>
      <c r="AG77" s="463"/>
      <c r="AH77" s="463"/>
      <c r="AI77" s="463"/>
      <c r="AJ77" s="463"/>
      <c r="AK77" s="463"/>
      <c r="AL77" s="463"/>
      <c r="AM77" s="463"/>
      <c r="AN77" s="463"/>
      <c r="AO77" s="463"/>
    </row>
    <row r="78" spans="1:41" x14ac:dyDescent="0.25">
      <c r="A78" s="463"/>
      <c r="B78" s="463"/>
      <c r="C78" s="463"/>
      <c r="D78" s="463"/>
      <c r="E78" s="463"/>
      <c r="F78" s="463"/>
      <c r="G78" s="463"/>
      <c r="H78" s="463"/>
      <c r="I78" s="463"/>
      <c r="J78" s="463"/>
      <c r="K78" s="463"/>
      <c r="L78" s="463"/>
      <c r="M78" s="463"/>
      <c r="N78" s="463"/>
      <c r="O78" s="463"/>
      <c r="P78" s="463"/>
      <c r="Q78" s="463"/>
      <c r="R78" s="463"/>
      <c r="S78" s="463"/>
      <c r="T78" s="463"/>
      <c r="U78" s="463"/>
      <c r="V78" s="463"/>
      <c r="W78" s="463"/>
      <c r="X78" s="463"/>
      <c r="Y78" s="463"/>
      <c r="Z78" s="463"/>
      <c r="AA78" s="463"/>
      <c r="AB78" s="463"/>
      <c r="AC78" s="463"/>
      <c r="AD78" s="463"/>
      <c r="AE78" s="463"/>
      <c r="AF78" s="463"/>
      <c r="AG78" s="463"/>
      <c r="AH78" s="463"/>
      <c r="AI78" s="463"/>
      <c r="AJ78" s="463"/>
      <c r="AK78" s="463"/>
      <c r="AL78" s="463"/>
      <c r="AM78" s="463"/>
      <c r="AN78" s="463"/>
      <c r="AO78" s="463"/>
    </row>
    <row r="79" spans="1:41" x14ac:dyDescent="0.25">
      <c r="A79" s="463"/>
      <c r="B79" s="463"/>
      <c r="C79" s="463"/>
      <c r="D79" s="463"/>
      <c r="E79" s="463"/>
      <c r="F79" s="463"/>
      <c r="G79" s="463"/>
      <c r="H79" s="463"/>
      <c r="I79" s="463"/>
      <c r="J79" s="463"/>
      <c r="K79" s="463"/>
      <c r="L79" s="463"/>
      <c r="M79" s="463"/>
      <c r="N79" s="463"/>
      <c r="O79" s="463"/>
      <c r="P79" s="463"/>
      <c r="Q79" s="463"/>
      <c r="R79" s="463"/>
      <c r="S79" s="463"/>
      <c r="T79" s="463"/>
      <c r="U79" s="463"/>
      <c r="V79" s="463"/>
      <c r="W79" s="463"/>
      <c r="X79" s="463"/>
      <c r="Y79" s="463"/>
      <c r="Z79" s="463"/>
      <c r="AA79" s="463"/>
      <c r="AB79" s="463"/>
      <c r="AC79" s="463"/>
      <c r="AD79" s="463"/>
      <c r="AE79" s="463"/>
      <c r="AF79" s="463"/>
      <c r="AG79" s="463"/>
      <c r="AH79" s="463"/>
      <c r="AI79" s="463"/>
      <c r="AJ79" s="463"/>
      <c r="AK79" s="463"/>
      <c r="AL79" s="463"/>
      <c r="AM79" s="463"/>
      <c r="AN79" s="463"/>
      <c r="AO79" s="463"/>
    </row>
    <row r="80" spans="1:41" x14ac:dyDescent="0.25">
      <c r="A80" s="463"/>
      <c r="B80" s="463"/>
      <c r="C80" s="463"/>
      <c r="D80" s="463"/>
      <c r="E80" s="463"/>
      <c r="F80" s="463"/>
      <c r="G80" s="463"/>
      <c r="H80" s="463"/>
      <c r="I80" s="463"/>
      <c r="J80" s="463"/>
      <c r="K80" s="463"/>
      <c r="L80" s="463"/>
      <c r="M80" s="463"/>
      <c r="N80" s="463"/>
      <c r="O80" s="463"/>
      <c r="P80" s="463"/>
      <c r="Q80" s="463"/>
      <c r="R80" s="463"/>
      <c r="S80" s="463"/>
      <c r="T80" s="463"/>
      <c r="U80" s="463"/>
      <c r="V80" s="463"/>
      <c r="W80" s="463"/>
      <c r="X80" s="463"/>
      <c r="Y80" s="463"/>
      <c r="Z80" s="463"/>
      <c r="AA80" s="463"/>
      <c r="AB80" s="463"/>
      <c r="AC80" s="463"/>
      <c r="AD80" s="463"/>
      <c r="AE80" s="463"/>
      <c r="AF80" s="463"/>
      <c r="AG80" s="463"/>
      <c r="AH80" s="463"/>
      <c r="AI80" s="463"/>
      <c r="AJ80" s="463"/>
      <c r="AK80" s="463"/>
      <c r="AL80" s="463"/>
      <c r="AM80" s="463"/>
      <c r="AN80" s="463"/>
      <c r="AO80" s="463"/>
    </row>
    <row r="81" spans="1:41" x14ac:dyDescent="0.25">
      <c r="A81" s="463"/>
      <c r="B81" s="463"/>
      <c r="C81" s="463"/>
      <c r="D81" s="463"/>
      <c r="E81" s="463"/>
      <c r="F81" s="463"/>
      <c r="G81" s="463"/>
      <c r="H81" s="463"/>
      <c r="I81" s="463"/>
      <c r="J81" s="463"/>
      <c r="K81" s="463"/>
      <c r="L81" s="463"/>
      <c r="M81" s="463"/>
      <c r="N81" s="463"/>
      <c r="O81" s="463"/>
      <c r="P81" s="463"/>
      <c r="Q81" s="463"/>
      <c r="R81" s="463"/>
      <c r="S81" s="463"/>
      <c r="T81" s="463"/>
      <c r="U81" s="463"/>
      <c r="V81" s="463"/>
      <c r="W81" s="463"/>
      <c r="X81" s="463"/>
      <c r="Y81" s="463"/>
      <c r="Z81" s="463"/>
      <c r="AA81" s="463"/>
      <c r="AB81" s="463"/>
      <c r="AC81" s="463"/>
      <c r="AD81" s="463"/>
      <c r="AE81" s="463"/>
      <c r="AF81" s="463"/>
      <c r="AG81" s="463"/>
      <c r="AH81" s="463"/>
      <c r="AI81" s="463"/>
      <c r="AJ81" s="463"/>
      <c r="AK81" s="463"/>
      <c r="AL81" s="463"/>
      <c r="AM81" s="463"/>
      <c r="AN81" s="463"/>
      <c r="AO81" s="463"/>
    </row>
    <row r="82" spans="1:41" x14ac:dyDescent="0.25">
      <c r="A82" s="463"/>
      <c r="B82" s="463"/>
      <c r="C82" s="463"/>
      <c r="D82" s="463"/>
      <c r="E82" s="463"/>
      <c r="F82" s="463"/>
      <c r="G82" s="463"/>
      <c r="H82" s="463"/>
      <c r="I82" s="463"/>
      <c r="J82" s="463"/>
      <c r="K82" s="463"/>
      <c r="L82" s="463"/>
      <c r="M82" s="463"/>
      <c r="N82" s="463"/>
      <c r="O82" s="463"/>
      <c r="P82" s="463"/>
      <c r="Q82" s="463"/>
      <c r="R82" s="463"/>
      <c r="S82" s="463"/>
      <c r="T82" s="463"/>
      <c r="U82" s="463"/>
      <c r="V82" s="463"/>
      <c r="W82" s="463"/>
      <c r="X82" s="463"/>
      <c r="Y82" s="463"/>
      <c r="Z82" s="463"/>
      <c r="AA82" s="463"/>
      <c r="AB82" s="463"/>
      <c r="AC82" s="463"/>
      <c r="AD82" s="463"/>
      <c r="AE82" s="463"/>
      <c r="AF82" s="463"/>
      <c r="AG82" s="463"/>
      <c r="AH82" s="463"/>
      <c r="AI82" s="463"/>
      <c r="AJ82" s="463"/>
      <c r="AK82" s="463"/>
      <c r="AL82" s="463"/>
      <c r="AM82" s="463"/>
      <c r="AN82" s="463"/>
      <c r="AO82" s="463"/>
    </row>
    <row r="83" spans="1:41" x14ac:dyDescent="0.25">
      <c r="A83" s="463"/>
      <c r="B83" s="463"/>
      <c r="C83" s="463"/>
      <c r="D83" s="463"/>
      <c r="E83" s="463"/>
      <c r="F83" s="463"/>
      <c r="G83" s="463"/>
      <c r="H83" s="463"/>
      <c r="I83" s="463"/>
      <c r="J83" s="463"/>
      <c r="K83" s="463"/>
      <c r="L83" s="463"/>
      <c r="M83" s="463"/>
      <c r="N83" s="463"/>
      <c r="O83" s="463"/>
      <c r="P83" s="463"/>
      <c r="Q83" s="463"/>
      <c r="R83" s="463"/>
      <c r="S83" s="463"/>
      <c r="T83" s="463"/>
      <c r="U83" s="463"/>
      <c r="V83" s="463"/>
      <c r="W83" s="463"/>
      <c r="X83" s="463"/>
      <c r="Y83" s="463"/>
      <c r="Z83" s="463"/>
      <c r="AA83" s="463"/>
      <c r="AB83" s="463"/>
      <c r="AC83" s="463"/>
      <c r="AD83" s="463"/>
      <c r="AE83" s="463"/>
      <c r="AF83" s="463"/>
      <c r="AG83" s="463"/>
      <c r="AH83" s="463"/>
      <c r="AI83" s="463"/>
      <c r="AJ83" s="463"/>
      <c r="AK83" s="463"/>
      <c r="AL83" s="463"/>
      <c r="AM83" s="463"/>
      <c r="AN83" s="463"/>
      <c r="AO83" s="463"/>
    </row>
    <row r="84" spans="1:41" x14ac:dyDescent="0.25">
      <c r="A84" s="463"/>
      <c r="B84" s="463"/>
      <c r="C84" s="463"/>
      <c r="D84" s="463"/>
      <c r="E84" s="463"/>
      <c r="F84" s="463"/>
      <c r="G84" s="463"/>
      <c r="H84" s="463"/>
      <c r="I84" s="463"/>
      <c r="J84" s="463"/>
      <c r="K84" s="463"/>
      <c r="L84" s="463"/>
      <c r="M84" s="463"/>
      <c r="N84" s="463"/>
      <c r="O84" s="463"/>
      <c r="P84" s="463"/>
      <c r="Q84" s="463"/>
      <c r="R84" s="463"/>
      <c r="S84" s="463"/>
      <c r="T84" s="463"/>
      <c r="U84" s="463"/>
      <c r="V84" s="463"/>
      <c r="W84" s="463"/>
      <c r="X84" s="463"/>
      <c r="Y84" s="463"/>
      <c r="Z84" s="463"/>
      <c r="AA84" s="463"/>
      <c r="AB84" s="463"/>
      <c r="AC84" s="463"/>
      <c r="AD84" s="463"/>
      <c r="AE84" s="463"/>
      <c r="AF84" s="463"/>
      <c r="AG84" s="463"/>
      <c r="AH84" s="463"/>
      <c r="AI84" s="463"/>
      <c r="AJ84" s="463"/>
      <c r="AK84" s="463"/>
      <c r="AL84" s="463"/>
      <c r="AM84" s="463"/>
      <c r="AN84" s="463"/>
      <c r="AO84" s="463"/>
    </row>
    <row r="85" spans="1:41" x14ac:dyDescent="0.25">
      <c r="A85" s="463"/>
      <c r="B85" s="463"/>
      <c r="C85" s="463"/>
      <c r="D85" s="463"/>
      <c r="E85" s="463"/>
      <c r="F85" s="463"/>
      <c r="G85" s="463"/>
      <c r="H85" s="463"/>
      <c r="I85" s="463"/>
      <c r="J85" s="463"/>
      <c r="K85" s="463"/>
      <c r="L85" s="463"/>
      <c r="M85" s="463"/>
      <c r="N85" s="463"/>
      <c r="O85" s="463"/>
      <c r="P85" s="463"/>
      <c r="Q85" s="463"/>
      <c r="R85" s="463"/>
      <c r="S85" s="463"/>
      <c r="T85" s="463"/>
      <c r="U85" s="463"/>
      <c r="V85" s="463"/>
      <c r="W85" s="463"/>
      <c r="X85" s="463"/>
      <c r="Y85" s="463"/>
      <c r="Z85" s="463"/>
      <c r="AA85" s="463"/>
      <c r="AB85" s="463"/>
      <c r="AC85" s="463"/>
      <c r="AD85" s="463"/>
      <c r="AE85" s="463"/>
      <c r="AF85" s="463"/>
      <c r="AG85" s="463"/>
      <c r="AH85" s="463"/>
      <c r="AI85" s="463"/>
      <c r="AJ85" s="463"/>
      <c r="AK85" s="463"/>
      <c r="AL85" s="463"/>
      <c r="AM85" s="463"/>
      <c r="AN85" s="463"/>
      <c r="AO85" s="463"/>
    </row>
    <row r="86" spans="1:41" x14ac:dyDescent="0.25">
      <c r="A86" s="463"/>
      <c r="B86" s="463"/>
      <c r="C86" s="463"/>
      <c r="D86" s="463"/>
      <c r="E86" s="463"/>
      <c r="F86" s="463"/>
      <c r="G86" s="463"/>
      <c r="H86" s="463"/>
      <c r="I86" s="463"/>
      <c r="J86" s="463"/>
      <c r="K86" s="463"/>
      <c r="L86" s="463"/>
      <c r="M86" s="463"/>
      <c r="N86" s="463"/>
      <c r="O86" s="463"/>
      <c r="P86" s="463"/>
      <c r="Q86" s="463"/>
      <c r="R86" s="463"/>
      <c r="S86" s="463"/>
      <c r="T86" s="463"/>
      <c r="U86" s="463"/>
      <c r="V86" s="463"/>
      <c r="W86" s="463"/>
      <c r="X86" s="463"/>
      <c r="Y86" s="463"/>
      <c r="Z86" s="463"/>
      <c r="AA86" s="463"/>
      <c r="AB86" s="463"/>
      <c r="AC86" s="463"/>
      <c r="AD86" s="463"/>
      <c r="AE86" s="463"/>
      <c r="AF86" s="463"/>
      <c r="AG86" s="463"/>
      <c r="AH86" s="463"/>
      <c r="AI86" s="463"/>
      <c r="AJ86" s="463"/>
      <c r="AK86" s="463"/>
      <c r="AL86" s="463"/>
      <c r="AM86" s="463"/>
      <c r="AN86" s="463"/>
      <c r="AO86" s="463"/>
    </row>
    <row r="87" spans="1:41" x14ac:dyDescent="0.25">
      <c r="A87" s="463"/>
      <c r="B87" s="463"/>
      <c r="C87" s="463"/>
      <c r="D87" s="463"/>
      <c r="E87" s="463"/>
      <c r="F87" s="463"/>
      <c r="G87" s="463"/>
      <c r="H87" s="463"/>
      <c r="I87" s="463"/>
      <c r="J87" s="463"/>
      <c r="K87" s="463"/>
      <c r="L87" s="463"/>
      <c r="M87" s="463"/>
      <c r="N87" s="463"/>
      <c r="O87" s="463"/>
      <c r="P87" s="463"/>
      <c r="Q87" s="463"/>
      <c r="R87" s="463"/>
      <c r="S87" s="463"/>
      <c r="T87" s="463"/>
      <c r="U87" s="463"/>
      <c r="V87" s="463"/>
      <c r="W87" s="463"/>
      <c r="X87" s="463"/>
      <c r="Y87" s="463"/>
      <c r="Z87" s="463"/>
      <c r="AA87" s="463"/>
      <c r="AB87" s="463"/>
      <c r="AC87" s="463"/>
      <c r="AD87" s="463"/>
      <c r="AE87" s="463"/>
      <c r="AF87" s="463"/>
      <c r="AG87" s="463"/>
      <c r="AH87" s="463"/>
      <c r="AI87" s="463"/>
      <c r="AJ87" s="463"/>
      <c r="AK87" s="463"/>
      <c r="AL87" s="463"/>
      <c r="AM87" s="463"/>
      <c r="AN87" s="463"/>
      <c r="AO87" s="463"/>
    </row>
    <row r="88" spans="1:41" x14ac:dyDescent="0.25">
      <c r="A88" s="463"/>
      <c r="B88" s="463"/>
      <c r="C88" s="463"/>
      <c r="D88" s="463"/>
      <c r="E88" s="463"/>
      <c r="F88" s="463"/>
      <c r="G88" s="463"/>
      <c r="H88" s="463"/>
      <c r="I88" s="463"/>
      <c r="J88" s="463"/>
      <c r="K88" s="463"/>
      <c r="L88" s="463"/>
      <c r="M88" s="463"/>
      <c r="N88" s="463"/>
      <c r="O88" s="463"/>
      <c r="P88" s="463"/>
      <c r="Q88" s="463"/>
      <c r="R88" s="463"/>
      <c r="S88" s="463"/>
      <c r="T88" s="463"/>
      <c r="U88" s="463"/>
      <c r="V88" s="463"/>
      <c r="W88" s="463"/>
      <c r="X88" s="463"/>
      <c r="Y88" s="463"/>
      <c r="Z88" s="463"/>
      <c r="AA88" s="463"/>
      <c r="AB88" s="463"/>
      <c r="AC88" s="463"/>
      <c r="AD88" s="463"/>
      <c r="AE88" s="463"/>
      <c r="AF88" s="463"/>
      <c r="AG88" s="463"/>
      <c r="AH88" s="463"/>
      <c r="AI88" s="463"/>
      <c r="AJ88" s="463"/>
      <c r="AK88" s="463"/>
      <c r="AL88" s="463"/>
      <c r="AM88" s="463"/>
      <c r="AN88" s="463"/>
      <c r="AO88" s="463"/>
    </row>
    <row r="89" spans="1:41" x14ac:dyDescent="0.25">
      <c r="A89" s="463"/>
      <c r="B89" s="463"/>
      <c r="C89" s="463"/>
      <c r="D89" s="463"/>
      <c r="E89" s="463"/>
      <c r="F89" s="463"/>
      <c r="G89" s="463"/>
      <c r="H89" s="463"/>
      <c r="I89" s="463"/>
      <c r="J89" s="463"/>
      <c r="K89" s="463"/>
      <c r="L89" s="463"/>
      <c r="M89" s="463"/>
      <c r="N89" s="463"/>
      <c r="O89" s="463"/>
      <c r="P89" s="463"/>
      <c r="Q89" s="463"/>
      <c r="R89" s="463"/>
      <c r="S89" s="463"/>
      <c r="T89" s="463"/>
      <c r="U89" s="463"/>
      <c r="V89" s="463"/>
      <c r="W89" s="463"/>
      <c r="X89" s="463"/>
      <c r="Y89" s="463"/>
      <c r="Z89" s="463"/>
      <c r="AA89" s="463"/>
      <c r="AB89" s="463"/>
      <c r="AC89" s="463"/>
      <c r="AD89" s="463"/>
      <c r="AE89" s="463"/>
      <c r="AF89" s="463"/>
      <c r="AG89" s="463"/>
      <c r="AH89" s="463"/>
      <c r="AI89" s="463"/>
      <c r="AJ89" s="463"/>
      <c r="AK89" s="463"/>
      <c r="AL89" s="463"/>
      <c r="AM89" s="463"/>
      <c r="AN89" s="463"/>
      <c r="AO89" s="463"/>
    </row>
    <row r="90" spans="1:41" x14ac:dyDescent="0.25">
      <c r="A90" s="463"/>
      <c r="B90" s="463"/>
      <c r="C90" s="463"/>
      <c r="D90" s="463"/>
      <c r="E90" s="463"/>
      <c r="F90" s="463"/>
      <c r="G90" s="463"/>
      <c r="H90" s="463"/>
      <c r="I90" s="463"/>
      <c r="J90" s="463"/>
      <c r="K90" s="463"/>
      <c r="L90" s="463"/>
      <c r="M90" s="463"/>
      <c r="N90" s="463"/>
      <c r="O90" s="463"/>
      <c r="P90" s="463"/>
      <c r="Q90" s="463"/>
      <c r="R90" s="463"/>
      <c r="S90" s="463"/>
      <c r="T90" s="463"/>
      <c r="U90" s="463"/>
      <c r="V90" s="463"/>
      <c r="W90" s="463"/>
      <c r="X90" s="463"/>
      <c r="Y90" s="463"/>
      <c r="Z90" s="463"/>
      <c r="AA90" s="463"/>
      <c r="AB90" s="463"/>
      <c r="AC90" s="463"/>
      <c r="AD90" s="463"/>
      <c r="AE90" s="463"/>
      <c r="AF90" s="463"/>
      <c r="AG90" s="463"/>
      <c r="AH90" s="463"/>
      <c r="AI90" s="463"/>
      <c r="AJ90" s="463"/>
      <c r="AK90" s="463"/>
      <c r="AL90" s="463"/>
      <c r="AM90" s="463"/>
      <c r="AN90" s="463"/>
      <c r="AO90" s="463"/>
    </row>
    <row r="91" spans="1:41" x14ac:dyDescent="0.25">
      <c r="A91" s="463"/>
      <c r="B91" s="463"/>
      <c r="C91" s="463"/>
      <c r="D91" s="463"/>
      <c r="E91" s="463"/>
      <c r="F91" s="463"/>
      <c r="G91" s="463"/>
      <c r="H91" s="463"/>
      <c r="I91" s="463"/>
      <c r="J91" s="463"/>
      <c r="K91" s="463"/>
      <c r="L91" s="463"/>
      <c r="M91" s="463"/>
      <c r="N91" s="463"/>
      <c r="O91" s="463"/>
      <c r="P91" s="463"/>
      <c r="Q91" s="463"/>
      <c r="R91" s="463"/>
      <c r="S91" s="463"/>
      <c r="T91" s="463"/>
      <c r="U91" s="463"/>
      <c r="V91" s="463"/>
      <c r="W91" s="463"/>
      <c r="X91" s="463"/>
      <c r="Y91" s="463"/>
      <c r="Z91" s="463"/>
      <c r="AA91" s="463"/>
      <c r="AB91" s="463"/>
      <c r="AC91" s="463"/>
      <c r="AD91" s="463"/>
      <c r="AE91" s="463"/>
      <c r="AF91" s="463"/>
      <c r="AG91" s="463"/>
      <c r="AH91" s="463"/>
      <c r="AI91" s="463"/>
      <c r="AJ91" s="463"/>
      <c r="AK91" s="463"/>
      <c r="AL91" s="463"/>
      <c r="AM91" s="463"/>
      <c r="AN91" s="463"/>
      <c r="AO91" s="463"/>
    </row>
    <row r="92" spans="1:41" x14ac:dyDescent="0.25">
      <c r="A92" s="463"/>
      <c r="B92" s="463"/>
      <c r="C92" s="463"/>
      <c r="D92" s="463"/>
      <c r="E92" s="463"/>
      <c r="F92" s="463"/>
      <c r="G92" s="463"/>
      <c r="H92" s="463"/>
      <c r="I92" s="463"/>
      <c r="J92" s="463"/>
      <c r="K92" s="463"/>
      <c r="L92" s="463"/>
      <c r="M92" s="463"/>
      <c r="N92" s="463"/>
      <c r="O92" s="463"/>
      <c r="P92" s="463"/>
      <c r="Q92" s="463"/>
      <c r="R92" s="463"/>
      <c r="S92" s="463"/>
      <c r="T92" s="463"/>
      <c r="U92" s="463"/>
      <c r="V92" s="463"/>
      <c r="W92" s="463"/>
      <c r="X92" s="463"/>
      <c r="Y92" s="463"/>
      <c r="Z92" s="463"/>
      <c r="AA92" s="463"/>
      <c r="AB92" s="463"/>
      <c r="AC92" s="463"/>
      <c r="AD92" s="463"/>
      <c r="AE92" s="463"/>
      <c r="AF92" s="463"/>
      <c r="AG92" s="463"/>
      <c r="AH92" s="463"/>
      <c r="AI92" s="463"/>
      <c r="AJ92" s="463"/>
      <c r="AK92" s="463"/>
      <c r="AL92" s="463"/>
      <c r="AM92" s="463"/>
      <c r="AN92" s="463"/>
      <c r="AO92" s="463"/>
    </row>
    <row r="93" spans="1:41" x14ac:dyDescent="0.25">
      <c r="A93" s="463"/>
      <c r="B93" s="463"/>
      <c r="C93" s="463"/>
      <c r="D93" s="463"/>
      <c r="E93" s="463"/>
      <c r="F93" s="463"/>
      <c r="G93" s="463"/>
      <c r="H93" s="463"/>
      <c r="I93" s="463"/>
      <c r="J93" s="463"/>
      <c r="K93" s="463"/>
      <c r="L93" s="463"/>
      <c r="M93" s="463"/>
      <c r="N93" s="463"/>
      <c r="O93" s="463"/>
      <c r="P93" s="463"/>
      <c r="Q93" s="463"/>
      <c r="R93" s="463"/>
      <c r="S93" s="463"/>
      <c r="T93" s="463"/>
      <c r="U93" s="463"/>
      <c r="V93" s="463"/>
      <c r="W93" s="463"/>
      <c r="X93" s="463"/>
      <c r="Y93" s="463"/>
      <c r="Z93" s="463"/>
      <c r="AA93" s="463"/>
      <c r="AB93" s="463"/>
      <c r="AC93" s="463"/>
      <c r="AD93" s="463"/>
      <c r="AE93" s="463"/>
      <c r="AF93" s="463"/>
      <c r="AG93" s="463"/>
      <c r="AH93" s="463"/>
      <c r="AI93" s="463"/>
      <c r="AJ93" s="463"/>
      <c r="AK93" s="463"/>
      <c r="AL93" s="463"/>
      <c r="AM93" s="463"/>
      <c r="AN93" s="463"/>
      <c r="AO93" s="463"/>
    </row>
    <row r="94" spans="1:41" x14ac:dyDescent="0.25">
      <c r="A94" s="463"/>
      <c r="B94" s="463"/>
      <c r="C94" s="463"/>
      <c r="D94" s="463"/>
      <c r="E94" s="463"/>
      <c r="F94" s="463"/>
      <c r="G94" s="463"/>
      <c r="H94" s="463"/>
      <c r="I94" s="463"/>
      <c r="J94" s="463"/>
      <c r="K94" s="463"/>
      <c r="L94" s="463"/>
      <c r="M94" s="463"/>
      <c r="N94" s="463"/>
      <c r="O94" s="463"/>
      <c r="P94" s="463"/>
      <c r="Q94" s="463"/>
      <c r="R94" s="463"/>
      <c r="S94" s="463"/>
      <c r="T94" s="463"/>
      <c r="U94" s="463"/>
      <c r="V94" s="463"/>
      <c r="W94" s="463"/>
      <c r="X94" s="463"/>
      <c r="Y94" s="463"/>
      <c r="Z94" s="463"/>
      <c r="AA94" s="463"/>
      <c r="AB94" s="463"/>
      <c r="AC94" s="463"/>
      <c r="AD94" s="463"/>
      <c r="AE94" s="463"/>
      <c r="AF94" s="463"/>
      <c r="AG94" s="463"/>
      <c r="AH94" s="463"/>
      <c r="AI94" s="463"/>
      <c r="AJ94" s="463"/>
      <c r="AK94" s="463"/>
      <c r="AL94" s="463"/>
      <c r="AM94" s="463"/>
      <c r="AN94" s="463"/>
      <c r="AO94" s="463"/>
    </row>
    <row r="95" spans="1:41" x14ac:dyDescent="0.25">
      <c r="A95" s="463"/>
      <c r="B95" s="463"/>
      <c r="C95" s="463"/>
      <c r="D95" s="463"/>
      <c r="E95" s="463"/>
      <c r="F95" s="463"/>
      <c r="G95" s="463"/>
      <c r="H95" s="463"/>
      <c r="I95" s="463"/>
      <c r="J95" s="463"/>
      <c r="K95" s="463"/>
      <c r="L95" s="463"/>
      <c r="M95" s="463"/>
      <c r="N95" s="463"/>
      <c r="O95" s="463"/>
      <c r="P95" s="463"/>
      <c r="Q95" s="463"/>
      <c r="R95" s="463"/>
      <c r="S95" s="463"/>
      <c r="T95" s="463"/>
      <c r="U95" s="463"/>
      <c r="V95" s="463"/>
      <c r="W95" s="463"/>
      <c r="X95" s="463"/>
      <c r="Y95" s="463"/>
      <c r="Z95" s="463"/>
      <c r="AA95" s="463"/>
      <c r="AB95" s="463"/>
      <c r="AC95" s="463"/>
      <c r="AD95" s="463"/>
      <c r="AE95" s="463"/>
      <c r="AF95" s="463"/>
      <c r="AG95" s="463"/>
      <c r="AH95" s="463"/>
      <c r="AI95" s="463"/>
      <c r="AJ95" s="463"/>
      <c r="AK95" s="463"/>
      <c r="AL95" s="463"/>
      <c r="AM95" s="463"/>
      <c r="AN95" s="463"/>
      <c r="AO95" s="463"/>
    </row>
    <row r="96" spans="1:41" x14ac:dyDescent="0.25">
      <c r="A96" s="463"/>
      <c r="B96" s="463"/>
      <c r="C96" s="463"/>
      <c r="D96" s="463"/>
      <c r="E96" s="463"/>
      <c r="F96" s="463"/>
      <c r="G96" s="463"/>
      <c r="H96" s="463"/>
      <c r="I96" s="463"/>
      <c r="J96" s="463"/>
      <c r="K96" s="463"/>
      <c r="L96" s="463"/>
      <c r="M96" s="463"/>
      <c r="N96" s="463"/>
      <c r="O96" s="463"/>
      <c r="P96" s="463"/>
      <c r="Q96" s="463"/>
      <c r="R96" s="463"/>
      <c r="S96" s="463"/>
      <c r="T96" s="463"/>
      <c r="U96" s="463"/>
      <c r="V96" s="463"/>
      <c r="W96" s="463"/>
      <c r="X96" s="463"/>
      <c r="Y96" s="463"/>
      <c r="Z96" s="463"/>
      <c r="AA96" s="463"/>
      <c r="AB96" s="463"/>
      <c r="AC96" s="463"/>
      <c r="AD96" s="463"/>
      <c r="AE96" s="463"/>
      <c r="AF96" s="463"/>
      <c r="AG96" s="463"/>
      <c r="AH96" s="463"/>
      <c r="AI96" s="463"/>
      <c r="AJ96" s="463"/>
      <c r="AK96" s="463"/>
      <c r="AL96" s="463"/>
      <c r="AM96" s="463"/>
      <c r="AN96" s="463"/>
      <c r="AO96" s="463"/>
    </row>
    <row r="97" spans="1:41" x14ac:dyDescent="0.25">
      <c r="A97" s="463"/>
      <c r="B97" s="463"/>
      <c r="C97" s="463"/>
      <c r="D97" s="463"/>
      <c r="E97" s="463"/>
      <c r="F97" s="463"/>
      <c r="G97" s="463"/>
      <c r="H97" s="463"/>
      <c r="I97" s="463"/>
      <c r="J97" s="463"/>
      <c r="K97" s="463"/>
      <c r="L97" s="463"/>
      <c r="M97" s="463"/>
      <c r="N97" s="463"/>
      <c r="O97" s="463"/>
      <c r="P97" s="463"/>
      <c r="Q97" s="463"/>
      <c r="R97" s="463"/>
      <c r="S97" s="463"/>
      <c r="T97" s="463"/>
      <c r="U97" s="463"/>
      <c r="V97" s="463"/>
      <c r="W97" s="463"/>
      <c r="X97" s="463"/>
      <c r="Y97" s="463"/>
      <c r="Z97" s="463"/>
      <c r="AA97" s="463"/>
      <c r="AB97" s="463"/>
      <c r="AC97" s="463"/>
      <c r="AD97" s="463"/>
      <c r="AE97" s="463"/>
      <c r="AF97" s="463"/>
      <c r="AG97" s="463"/>
      <c r="AH97" s="463"/>
      <c r="AI97" s="463"/>
      <c r="AJ97" s="463"/>
      <c r="AK97" s="463"/>
      <c r="AL97" s="463"/>
      <c r="AM97" s="463"/>
      <c r="AN97" s="463"/>
      <c r="AO97" s="463"/>
    </row>
    <row r="98" spans="1:41" x14ac:dyDescent="0.25">
      <c r="A98" s="463"/>
      <c r="B98" s="463"/>
      <c r="C98" s="463"/>
      <c r="D98" s="463"/>
      <c r="E98" s="463"/>
      <c r="F98" s="463"/>
      <c r="G98" s="463"/>
      <c r="H98" s="463"/>
      <c r="I98" s="463"/>
      <c r="J98" s="463"/>
      <c r="K98" s="463"/>
      <c r="L98" s="463"/>
      <c r="M98" s="463"/>
      <c r="N98" s="463"/>
      <c r="O98" s="463"/>
      <c r="P98" s="463"/>
      <c r="Q98" s="463"/>
      <c r="R98" s="463"/>
      <c r="S98" s="463"/>
      <c r="T98" s="463"/>
      <c r="U98" s="463"/>
      <c r="V98" s="463"/>
      <c r="W98" s="463"/>
      <c r="X98" s="463"/>
      <c r="Y98" s="463"/>
      <c r="Z98" s="463"/>
      <c r="AA98" s="463"/>
      <c r="AB98" s="463"/>
      <c r="AC98" s="463"/>
      <c r="AD98" s="463"/>
      <c r="AE98" s="463"/>
      <c r="AF98" s="463"/>
      <c r="AG98" s="463"/>
      <c r="AH98" s="463"/>
      <c r="AI98" s="463"/>
      <c r="AJ98" s="463"/>
      <c r="AK98" s="463"/>
      <c r="AL98" s="463"/>
      <c r="AM98" s="463"/>
      <c r="AN98" s="463"/>
      <c r="AO98" s="463"/>
    </row>
    <row r="99" spans="1:41" x14ac:dyDescent="0.25">
      <c r="A99" s="463"/>
      <c r="B99" s="463"/>
      <c r="C99" s="463"/>
      <c r="D99" s="463"/>
      <c r="E99" s="463"/>
      <c r="F99" s="463"/>
      <c r="G99" s="463"/>
      <c r="H99" s="463"/>
      <c r="I99" s="463"/>
      <c r="J99" s="463"/>
      <c r="K99" s="463"/>
      <c r="L99" s="463"/>
      <c r="M99" s="463"/>
      <c r="N99" s="463"/>
      <c r="O99" s="463"/>
      <c r="P99" s="463"/>
      <c r="Q99" s="463"/>
      <c r="R99" s="463"/>
      <c r="S99" s="463"/>
      <c r="T99" s="463"/>
      <c r="U99" s="463"/>
      <c r="V99" s="463"/>
      <c r="W99" s="463"/>
      <c r="X99" s="463"/>
      <c r="Y99" s="463"/>
      <c r="Z99" s="463"/>
      <c r="AA99" s="463"/>
      <c r="AB99" s="463"/>
      <c r="AC99" s="463"/>
      <c r="AD99" s="463"/>
      <c r="AE99" s="463"/>
      <c r="AF99" s="463"/>
      <c r="AG99" s="463"/>
      <c r="AH99" s="463"/>
      <c r="AI99" s="463"/>
      <c r="AJ99" s="463"/>
      <c r="AK99" s="463"/>
      <c r="AL99" s="463"/>
      <c r="AM99" s="463"/>
      <c r="AN99" s="463"/>
      <c r="AO99" s="463"/>
    </row>
    <row r="100" spans="1:41" x14ac:dyDescent="0.25">
      <c r="A100" s="463"/>
      <c r="B100" s="463"/>
      <c r="C100" s="463"/>
      <c r="D100" s="463"/>
      <c r="E100" s="463"/>
      <c r="F100" s="463"/>
      <c r="G100" s="463"/>
      <c r="H100" s="463"/>
      <c r="I100" s="463"/>
      <c r="J100" s="463"/>
      <c r="K100" s="463"/>
      <c r="L100" s="463"/>
      <c r="M100" s="463"/>
      <c r="N100" s="463"/>
      <c r="O100" s="463"/>
      <c r="P100" s="463"/>
      <c r="Q100" s="463"/>
      <c r="R100" s="463"/>
      <c r="S100" s="463"/>
      <c r="T100" s="463"/>
      <c r="U100" s="463"/>
      <c r="V100" s="463"/>
      <c r="W100" s="463"/>
      <c r="X100" s="463"/>
      <c r="Y100" s="463"/>
      <c r="Z100" s="463"/>
      <c r="AA100" s="463"/>
      <c r="AB100" s="463"/>
      <c r="AC100" s="463"/>
      <c r="AD100" s="463"/>
      <c r="AE100" s="463"/>
      <c r="AF100" s="463"/>
      <c r="AG100" s="463"/>
      <c r="AH100" s="463"/>
      <c r="AI100" s="463"/>
      <c r="AJ100" s="463"/>
      <c r="AK100" s="463"/>
      <c r="AL100" s="463"/>
      <c r="AM100" s="463"/>
      <c r="AN100" s="463"/>
      <c r="AO100" s="463"/>
    </row>
    <row r="101" spans="1:41" x14ac:dyDescent="0.25">
      <c r="A101" s="463"/>
      <c r="B101" s="463"/>
      <c r="C101" s="463"/>
      <c r="D101" s="463"/>
      <c r="E101" s="463"/>
      <c r="F101" s="463"/>
      <c r="G101" s="463"/>
      <c r="H101" s="463"/>
      <c r="I101" s="463"/>
      <c r="J101" s="463"/>
      <c r="K101" s="463"/>
      <c r="L101" s="463"/>
      <c r="M101" s="463"/>
      <c r="N101" s="463"/>
      <c r="O101" s="463"/>
      <c r="P101" s="463"/>
      <c r="Q101" s="463"/>
      <c r="R101" s="463"/>
      <c r="S101" s="463"/>
      <c r="T101" s="463"/>
      <c r="U101" s="463"/>
      <c r="V101" s="463"/>
      <c r="W101" s="463"/>
      <c r="X101" s="463"/>
      <c r="Y101" s="463"/>
      <c r="Z101" s="463"/>
      <c r="AA101" s="463"/>
      <c r="AB101" s="463"/>
      <c r="AC101" s="463"/>
      <c r="AD101" s="463"/>
      <c r="AE101" s="463"/>
      <c r="AF101" s="463"/>
      <c r="AG101" s="463"/>
      <c r="AH101" s="463"/>
      <c r="AI101" s="463"/>
      <c r="AJ101" s="463"/>
      <c r="AK101" s="463"/>
      <c r="AL101" s="463"/>
      <c r="AM101" s="463"/>
      <c r="AN101" s="463"/>
      <c r="AO101" s="463"/>
    </row>
    <row r="102" spans="1:41" x14ac:dyDescent="0.25">
      <c r="A102" s="463"/>
      <c r="B102" s="463"/>
      <c r="C102" s="463"/>
      <c r="D102" s="463"/>
      <c r="E102" s="463"/>
      <c r="F102" s="463"/>
      <c r="G102" s="463"/>
      <c r="H102" s="463"/>
      <c r="I102" s="463"/>
      <c r="J102" s="463"/>
      <c r="K102" s="463"/>
      <c r="L102" s="463"/>
      <c r="M102" s="463"/>
      <c r="N102" s="463"/>
      <c r="O102" s="463"/>
      <c r="P102" s="463"/>
      <c r="Q102" s="463"/>
      <c r="R102" s="463"/>
      <c r="S102" s="463"/>
      <c r="T102" s="463"/>
      <c r="U102" s="463"/>
      <c r="V102" s="463"/>
      <c r="W102" s="463"/>
      <c r="X102" s="463"/>
      <c r="Y102" s="463"/>
      <c r="Z102" s="463"/>
      <c r="AA102" s="463"/>
      <c r="AB102" s="463"/>
      <c r="AC102" s="463"/>
      <c r="AD102" s="463"/>
      <c r="AE102" s="463"/>
      <c r="AF102" s="463"/>
      <c r="AG102" s="463"/>
      <c r="AH102" s="463"/>
      <c r="AI102" s="463"/>
      <c r="AJ102" s="463"/>
      <c r="AK102" s="463"/>
      <c r="AL102" s="463"/>
      <c r="AM102" s="463"/>
      <c r="AN102" s="463"/>
      <c r="AO102" s="463"/>
    </row>
    <row r="103" spans="1:41" x14ac:dyDescent="0.25">
      <c r="A103" s="463"/>
      <c r="B103" s="463"/>
      <c r="C103" s="463"/>
      <c r="D103" s="463"/>
      <c r="E103" s="463"/>
      <c r="F103" s="463"/>
      <c r="G103" s="463"/>
      <c r="H103" s="463"/>
      <c r="I103" s="463"/>
      <c r="J103" s="463"/>
      <c r="K103" s="463"/>
      <c r="L103" s="463"/>
      <c r="M103" s="463"/>
      <c r="N103" s="463"/>
      <c r="O103" s="463"/>
      <c r="P103" s="463"/>
      <c r="Q103" s="463"/>
      <c r="R103" s="463"/>
      <c r="S103" s="463"/>
      <c r="T103" s="463"/>
      <c r="U103" s="463"/>
      <c r="V103" s="463"/>
      <c r="W103" s="463"/>
      <c r="X103" s="463"/>
      <c r="Y103" s="463"/>
      <c r="Z103" s="463"/>
      <c r="AA103" s="463"/>
      <c r="AB103" s="463"/>
      <c r="AC103" s="463"/>
      <c r="AD103" s="463"/>
      <c r="AE103" s="463"/>
      <c r="AF103" s="463"/>
      <c r="AG103" s="463"/>
      <c r="AH103" s="463"/>
      <c r="AI103" s="463"/>
      <c r="AJ103" s="463"/>
      <c r="AK103" s="463"/>
      <c r="AL103" s="463"/>
      <c r="AM103" s="463"/>
      <c r="AN103" s="463"/>
      <c r="AO103" s="463"/>
    </row>
    <row r="104" spans="1:41" x14ac:dyDescent="0.25">
      <c r="A104" s="463"/>
      <c r="B104" s="463"/>
      <c r="C104" s="463"/>
      <c r="D104" s="463"/>
      <c r="E104" s="463"/>
      <c r="F104" s="463"/>
      <c r="G104" s="463"/>
      <c r="H104" s="463"/>
      <c r="I104" s="463"/>
      <c r="J104" s="463"/>
      <c r="K104" s="463"/>
      <c r="L104" s="463"/>
      <c r="M104" s="463"/>
      <c r="N104" s="463"/>
      <c r="O104" s="463"/>
      <c r="P104" s="463"/>
      <c r="Q104" s="463"/>
      <c r="R104" s="463"/>
      <c r="S104" s="463"/>
      <c r="T104" s="463"/>
      <c r="U104" s="463"/>
      <c r="V104" s="463"/>
      <c r="W104" s="463"/>
      <c r="X104" s="463"/>
      <c r="Y104" s="463"/>
      <c r="Z104" s="463"/>
      <c r="AA104" s="463"/>
      <c r="AB104" s="463"/>
      <c r="AC104" s="463"/>
      <c r="AD104" s="463"/>
      <c r="AE104" s="463"/>
      <c r="AF104" s="463"/>
      <c r="AG104" s="463"/>
      <c r="AH104" s="463"/>
      <c r="AI104" s="463"/>
      <c r="AJ104" s="463"/>
      <c r="AK104" s="463"/>
      <c r="AL104" s="463"/>
      <c r="AM104" s="463"/>
      <c r="AN104" s="463"/>
      <c r="AO104" s="463"/>
    </row>
    <row r="105" spans="1:41" x14ac:dyDescent="0.25">
      <c r="A105" s="463"/>
      <c r="B105" s="463"/>
      <c r="C105" s="463"/>
      <c r="D105" s="463"/>
      <c r="E105" s="463"/>
      <c r="F105" s="463"/>
      <c r="G105" s="463"/>
      <c r="H105" s="463"/>
      <c r="I105" s="463"/>
      <c r="J105" s="463"/>
      <c r="K105" s="463"/>
      <c r="L105" s="463"/>
      <c r="M105" s="463"/>
      <c r="N105" s="463"/>
      <c r="O105" s="463"/>
      <c r="P105" s="463"/>
      <c r="Q105" s="463"/>
      <c r="R105" s="463"/>
      <c r="S105" s="463"/>
      <c r="T105" s="463"/>
      <c r="U105" s="463"/>
      <c r="V105" s="463"/>
      <c r="W105" s="463"/>
      <c r="X105" s="463"/>
      <c r="Y105" s="463"/>
      <c r="Z105" s="463"/>
      <c r="AA105" s="463"/>
      <c r="AB105" s="463"/>
      <c r="AC105" s="463"/>
      <c r="AD105" s="463"/>
      <c r="AE105" s="463"/>
      <c r="AF105" s="463"/>
      <c r="AG105" s="463"/>
      <c r="AH105" s="463"/>
      <c r="AI105" s="463"/>
      <c r="AJ105" s="463"/>
      <c r="AK105" s="463"/>
      <c r="AL105" s="463"/>
      <c r="AM105" s="463"/>
      <c r="AN105" s="463"/>
      <c r="AO105" s="463"/>
    </row>
    <row r="106" spans="1:41" x14ac:dyDescent="0.25">
      <c r="A106" s="463"/>
      <c r="B106" s="463"/>
      <c r="C106" s="463"/>
      <c r="D106" s="463"/>
      <c r="E106" s="463"/>
      <c r="F106" s="463"/>
      <c r="G106" s="463"/>
      <c r="H106" s="463"/>
      <c r="I106" s="463"/>
      <c r="J106" s="463"/>
      <c r="K106" s="463"/>
      <c r="L106" s="463"/>
      <c r="M106" s="463"/>
      <c r="N106" s="463"/>
      <c r="O106" s="463"/>
      <c r="P106" s="463"/>
      <c r="Q106" s="463"/>
      <c r="R106" s="463"/>
      <c r="S106" s="463"/>
      <c r="T106" s="463"/>
      <c r="U106" s="463"/>
      <c r="V106" s="463"/>
      <c r="W106" s="463"/>
      <c r="X106" s="463"/>
      <c r="Y106" s="463"/>
      <c r="Z106" s="463"/>
      <c r="AA106" s="463"/>
      <c r="AB106" s="463"/>
      <c r="AC106" s="463"/>
      <c r="AD106" s="463"/>
      <c r="AE106" s="463"/>
      <c r="AF106" s="463"/>
      <c r="AG106" s="463"/>
      <c r="AH106" s="463"/>
      <c r="AI106" s="463"/>
      <c r="AJ106" s="463"/>
      <c r="AK106" s="463"/>
      <c r="AL106" s="463"/>
      <c r="AM106" s="463"/>
      <c r="AN106" s="463"/>
      <c r="AO106" s="463"/>
    </row>
    <row r="107" spans="1:41" x14ac:dyDescent="0.25">
      <c r="A107" s="463"/>
      <c r="B107" s="463"/>
      <c r="C107" s="463"/>
      <c r="D107" s="463"/>
      <c r="E107" s="463"/>
      <c r="F107" s="463"/>
      <c r="G107" s="463"/>
      <c r="H107" s="463"/>
      <c r="I107" s="463"/>
      <c r="J107" s="463"/>
      <c r="K107" s="463"/>
      <c r="L107" s="463"/>
      <c r="M107" s="463"/>
      <c r="N107" s="463"/>
      <c r="O107" s="463"/>
      <c r="P107" s="463"/>
      <c r="Q107" s="463"/>
      <c r="R107" s="463"/>
      <c r="S107" s="463"/>
      <c r="T107" s="463"/>
      <c r="U107" s="463"/>
      <c r="V107" s="463"/>
      <c r="W107" s="463"/>
      <c r="X107" s="463"/>
      <c r="Y107" s="463"/>
      <c r="Z107" s="463"/>
      <c r="AA107" s="463"/>
      <c r="AB107" s="463"/>
      <c r="AC107" s="463"/>
      <c r="AD107" s="463"/>
      <c r="AE107" s="463"/>
      <c r="AF107" s="463"/>
      <c r="AG107" s="463"/>
      <c r="AH107" s="463"/>
      <c r="AI107" s="463"/>
      <c r="AJ107" s="463"/>
      <c r="AK107" s="463"/>
      <c r="AL107" s="463"/>
      <c r="AM107" s="463"/>
      <c r="AN107" s="463"/>
      <c r="AO107" s="463"/>
    </row>
    <row r="108" spans="1:41" ht="15.75" customHeight="1" x14ac:dyDescent="0.25">
      <c r="A108" s="463"/>
      <c r="B108" s="463"/>
      <c r="C108" s="463"/>
      <c r="D108" s="463"/>
      <c r="E108" s="463"/>
      <c r="F108" s="463"/>
      <c r="G108" s="463"/>
      <c r="H108" s="463"/>
      <c r="I108" s="463"/>
      <c r="J108" s="463"/>
      <c r="K108" s="463"/>
      <c r="L108" s="463"/>
      <c r="M108" s="463"/>
      <c r="N108" s="463"/>
      <c r="O108" s="463"/>
      <c r="P108" s="463"/>
      <c r="Q108" s="463"/>
      <c r="R108" s="463"/>
      <c r="S108" s="463"/>
      <c r="T108" s="463"/>
      <c r="U108" s="463"/>
      <c r="V108" s="463"/>
      <c r="W108" s="463"/>
      <c r="X108" s="463"/>
      <c r="Y108" s="463"/>
      <c r="Z108" s="463"/>
      <c r="AA108" s="463"/>
      <c r="AB108" s="463"/>
      <c r="AC108" s="463"/>
      <c r="AD108" s="463"/>
      <c r="AE108" s="463"/>
      <c r="AF108" s="463"/>
      <c r="AG108" s="463"/>
      <c r="AH108" s="463"/>
      <c r="AI108" s="463"/>
      <c r="AJ108" s="463"/>
      <c r="AK108" s="463"/>
      <c r="AL108" s="463"/>
      <c r="AM108" s="463"/>
      <c r="AN108" s="463"/>
      <c r="AO108" s="463"/>
    </row>
    <row r="109" spans="1:41" ht="15" customHeight="1" x14ac:dyDescent="0.25">
      <c r="A109" s="463"/>
      <c r="B109" s="463"/>
      <c r="C109" s="463"/>
      <c r="D109" s="463"/>
      <c r="E109" s="463"/>
      <c r="F109" s="463"/>
      <c r="G109" s="463"/>
      <c r="H109" s="463"/>
      <c r="I109" s="463"/>
      <c r="J109" s="463"/>
      <c r="K109" s="463"/>
      <c r="L109" s="463"/>
      <c r="M109" s="463"/>
      <c r="N109" s="463"/>
      <c r="O109" s="463"/>
      <c r="P109" s="463"/>
      <c r="Q109" s="463"/>
      <c r="R109" s="463"/>
      <c r="S109" s="463"/>
      <c r="T109" s="463"/>
      <c r="U109" s="463"/>
      <c r="V109" s="463"/>
      <c r="W109" s="463"/>
      <c r="X109" s="463"/>
      <c r="Y109" s="463"/>
      <c r="Z109" s="463"/>
      <c r="AA109" s="463"/>
      <c r="AB109" s="463"/>
      <c r="AC109" s="463"/>
      <c r="AD109" s="463"/>
      <c r="AE109" s="463"/>
      <c r="AF109" s="463"/>
      <c r="AG109" s="463"/>
      <c r="AH109" s="463"/>
      <c r="AI109" s="463"/>
      <c r="AJ109" s="463"/>
      <c r="AK109" s="463"/>
      <c r="AL109" s="463"/>
      <c r="AM109" s="463"/>
      <c r="AN109" s="463"/>
      <c r="AO109" s="463"/>
    </row>
    <row r="110" spans="1:41" x14ac:dyDescent="0.25">
      <c r="A110" s="463"/>
      <c r="B110" s="463"/>
      <c r="C110" s="463"/>
      <c r="D110" s="463"/>
      <c r="E110" s="463"/>
      <c r="F110" s="463"/>
      <c r="G110" s="463"/>
      <c r="H110" s="463"/>
      <c r="I110" s="463"/>
      <c r="J110" s="463"/>
      <c r="K110" s="463"/>
      <c r="L110" s="463"/>
      <c r="M110" s="463"/>
      <c r="N110" s="463"/>
      <c r="O110" s="463"/>
      <c r="P110" s="463"/>
      <c r="Q110" s="463"/>
      <c r="R110" s="463"/>
      <c r="S110" s="463"/>
      <c r="T110" s="463"/>
      <c r="U110" s="463"/>
      <c r="V110" s="463"/>
      <c r="W110" s="463"/>
      <c r="X110" s="463"/>
      <c r="Y110" s="463"/>
      <c r="Z110" s="463"/>
      <c r="AA110" s="463"/>
      <c r="AB110" s="463"/>
      <c r="AC110" s="463"/>
      <c r="AD110" s="463"/>
      <c r="AE110" s="463"/>
      <c r="AF110" s="463"/>
      <c r="AG110" s="463"/>
      <c r="AH110" s="463"/>
      <c r="AI110" s="463"/>
      <c r="AJ110" s="463"/>
      <c r="AK110" s="463"/>
      <c r="AL110" s="463"/>
      <c r="AM110" s="463"/>
      <c r="AN110" s="463"/>
      <c r="AO110" s="463"/>
    </row>
    <row r="111" spans="1:41" ht="16.5" customHeight="1" x14ac:dyDescent="0.25">
      <c r="A111" s="463"/>
      <c r="B111" s="463"/>
      <c r="C111" s="463"/>
      <c r="D111" s="463"/>
      <c r="E111" s="463"/>
      <c r="F111" s="463"/>
      <c r="G111" s="463"/>
      <c r="H111" s="463"/>
      <c r="I111" s="463"/>
      <c r="J111" s="463"/>
      <c r="K111" s="463"/>
      <c r="L111" s="463"/>
      <c r="M111" s="463"/>
      <c r="N111" s="463"/>
      <c r="O111" s="463"/>
      <c r="P111" s="463"/>
      <c r="Q111" s="463"/>
      <c r="R111" s="463"/>
      <c r="S111" s="463"/>
      <c r="T111" s="463"/>
      <c r="U111" s="463"/>
      <c r="V111" s="463"/>
      <c r="W111" s="463"/>
      <c r="X111" s="463"/>
      <c r="Y111" s="463"/>
      <c r="Z111" s="463"/>
      <c r="AA111" s="463"/>
      <c r="AB111" s="463"/>
      <c r="AC111" s="463"/>
      <c r="AD111" s="463"/>
      <c r="AE111" s="463"/>
      <c r="AF111" s="463"/>
      <c r="AG111" s="463"/>
      <c r="AH111" s="463"/>
      <c r="AI111" s="463"/>
      <c r="AJ111" s="463"/>
      <c r="AK111" s="463"/>
      <c r="AL111" s="463"/>
      <c r="AM111" s="463"/>
      <c r="AN111" s="463"/>
      <c r="AO111" s="463"/>
    </row>
    <row r="112" spans="1:41" x14ac:dyDescent="0.25">
      <c r="A112" s="463"/>
      <c r="B112" s="463"/>
      <c r="C112" s="463"/>
      <c r="D112" s="463"/>
      <c r="E112" s="463"/>
      <c r="F112" s="463"/>
      <c r="G112" s="463"/>
      <c r="H112" s="463"/>
      <c r="I112" s="463"/>
      <c r="J112" s="463"/>
      <c r="K112" s="463"/>
      <c r="L112" s="463"/>
      <c r="M112" s="463"/>
      <c r="N112" s="463"/>
      <c r="O112" s="463"/>
      <c r="P112" s="463"/>
      <c r="Q112" s="463"/>
      <c r="R112" s="463"/>
      <c r="S112" s="463"/>
      <c r="T112" s="463"/>
      <c r="U112" s="463"/>
      <c r="V112" s="463"/>
      <c r="W112" s="463"/>
      <c r="X112" s="463"/>
      <c r="Y112" s="463"/>
      <c r="Z112" s="463"/>
      <c r="AA112" s="463"/>
      <c r="AB112" s="463"/>
      <c r="AC112" s="463"/>
      <c r="AD112" s="463"/>
      <c r="AE112" s="463"/>
      <c r="AF112" s="463"/>
      <c r="AG112" s="463"/>
      <c r="AH112" s="463"/>
      <c r="AI112" s="463"/>
      <c r="AJ112" s="463"/>
      <c r="AK112" s="463"/>
      <c r="AL112" s="463"/>
      <c r="AM112" s="463"/>
      <c r="AN112" s="463"/>
      <c r="AO112" s="463"/>
    </row>
    <row r="113" spans="1:41" x14ac:dyDescent="0.25">
      <c r="A113" s="463"/>
      <c r="B113" s="463"/>
      <c r="C113" s="463"/>
      <c r="D113" s="463"/>
      <c r="E113" s="463"/>
      <c r="F113" s="463"/>
      <c r="G113" s="463"/>
      <c r="H113" s="463"/>
      <c r="I113" s="463"/>
      <c r="J113" s="463"/>
      <c r="K113" s="463"/>
      <c r="L113" s="463"/>
      <c r="M113" s="463"/>
      <c r="N113" s="463"/>
      <c r="O113" s="463"/>
      <c r="P113" s="463"/>
      <c r="Q113" s="463"/>
      <c r="R113" s="463"/>
      <c r="S113" s="463"/>
      <c r="T113" s="463"/>
      <c r="U113" s="463"/>
      <c r="V113" s="463"/>
      <c r="W113" s="463"/>
      <c r="X113" s="463"/>
      <c r="Y113" s="463"/>
      <c r="Z113" s="463"/>
      <c r="AA113" s="463"/>
      <c r="AB113" s="463"/>
      <c r="AC113" s="463"/>
      <c r="AD113" s="463"/>
      <c r="AE113" s="463"/>
      <c r="AF113" s="463"/>
      <c r="AG113" s="463"/>
      <c r="AH113" s="463"/>
      <c r="AI113" s="463"/>
      <c r="AJ113" s="463"/>
      <c r="AK113" s="463"/>
      <c r="AL113" s="463"/>
      <c r="AM113" s="463"/>
      <c r="AN113" s="463"/>
      <c r="AO113" s="463"/>
    </row>
    <row r="114" spans="1:41" x14ac:dyDescent="0.25">
      <c r="A114" s="463"/>
      <c r="B114" s="463"/>
      <c r="C114" s="463"/>
      <c r="D114" s="463"/>
      <c r="E114" s="463"/>
      <c r="F114" s="463"/>
      <c r="G114" s="463"/>
      <c r="H114" s="463"/>
      <c r="I114" s="463"/>
      <c r="J114" s="463"/>
      <c r="K114" s="463"/>
      <c r="L114" s="463"/>
      <c r="M114" s="463"/>
      <c r="N114" s="463"/>
      <c r="O114" s="463"/>
      <c r="P114" s="463"/>
      <c r="Q114" s="463"/>
      <c r="R114" s="463"/>
      <c r="S114" s="463"/>
      <c r="T114" s="463"/>
      <c r="U114" s="463"/>
      <c r="V114" s="463"/>
      <c r="W114" s="463"/>
      <c r="X114" s="463"/>
      <c r="Y114" s="463"/>
      <c r="Z114" s="463"/>
      <c r="AA114" s="463"/>
      <c r="AB114" s="463"/>
      <c r="AC114" s="463"/>
      <c r="AD114" s="463"/>
      <c r="AE114" s="463"/>
      <c r="AF114" s="463"/>
      <c r="AG114" s="463"/>
      <c r="AH114" s="463"/>
      <c r="AI114" s="463"/>
      <c r="AJ114" s="463"/>
      <c r="AK114" s="463"/>
      <c r="AL114" s="463"/>
      <c r="AM114" s="463"/>
      <c r="AN114" s="463"/>
      <c r="AO114" s="463"/>
    </row>
    <row r="115" spans="1:41" x14ac:dyDescent="0.25">
      <c r="A115" s="463"/>
      <c r="B115" s="463"/>
      <c r="C115" s="463"/>
      <c r="D115" s="463"/>
      <c r="E115" s="463"/>
      <c r="F115" s="463"/>
      <c r="G115" s="463"/>
      <c r="H115" s="463"/>
      <c r="I115" s="463"/>
      <c r="J115" s="463"/>
      <c r="K115" s="463"/>
      <c r="L115" s="463"/>
      <c r="M115" s="463"/>
      <c r="N115" s="463"/>
      <c r="O115" s="463"/>
      <c r="P115" s="463"/>
      <c r="Q115" s="463"/>
      <c r="R115" s="463"/>
      <c r="S115" s="463"/>
      <c r="T115" s="463"/>
      <c r="U115" s="463"/>
      <c r="V115" s="463"/>
      <c r="W115" s="463"/>
      <c r="X115" s="463"/>
      <c r="Y115" s="463"/>
      <c r="Z115" s="463"/>
      <c r="AA115" s="463"/>
      <c r="AB115" s="463"/>
      <c r="AC115" s="463"/>
      <c r="AD115" s="463"/>
      <c r="AE115" s="463"/>
      <c r="AF115" s="463"/>
      <c r="AG115" s="463"/>
      <c r="AH115" s="463"/>
      <c r="AI115" s="463"/>
      <c r="AJ115" s="463"/>
      <c r="AK115" s="463"/>
      <c r="AL115" s="463"/>
      <c r="AM115" s="463"/>
      <c r="AN115" s="463"/>
      <c r="AO115" s="463"/>
    </row>
    <row r="116" spans="1:41" x14ac:dyDescent="0.25">
      <c r="A116" s="463"/>
      <c r="B116" s="463"/>
      <c r="C116" s="463"/>
      <c r="D116" s="463"/>
      <c r="E116" s="463"/>
      <c r="F116" s="463"/>
      <c r="G116" s="463"/>
      <c r="H116" s="463"/>
      <c r="I116" s="463"/>
      <c r="J116" s="463"/>
      <c r="K116" s="463"/>
      <c r="L116" s="463"/>
      <c r="M116" s="463"/>
      <c r="N116" s="463"/>
      <c r="O116" s="463"/>
      <c r="P116" s="463"/>
      <c r="Q116" s="463"/>
      <c r="R116" s="463"/>
      <c r="S116" s="463"/>
      <c r="T116" s="463"/>
      <c r="U116" s="463"/>
      <c r="V116" s="463"/>
      <c r="W116" s="463"/>
      <c r="X116" s="463"/>
      <c r="Y116" s="463"/>
      <c r="Z116" s="463"/>
      <c r="AA116" s="463"/>
      <c r="AB116" s="463"/>
      <c r="AC116" s="463"/>
      <c r="AD116" s="463"/>
      <c r="AE116" s="463"/>
      <c r="AF116" s="463"/>
      <c r="AG116" s="463"/>
      <c r="AH116" s="463"/>
      <c r="AI116" s="463"/>
      <c r="AJ116" s="463"/>
      <c r="AK116" s="463"/>
      <c r="AL116" s="463"/>
      <c r="AM116" s="463"/>
      <c r="AN116" s="463"/>
      <c r="AO116" s="463"/>
    </row>
    <row r="117" spans="1:41" x14ac:dyDescent="0.25">
      <c r="A117" s="463"/>
      <c r="B117" s="463"/>
      <c r="C117" s="463"/>
      <c r="D117" s="463"/>
      <c r="E117" s="463"/>
      <c r="F117" s="463"/>
      <c r="G117" s="463"/>
      <c r="H117" s="463"/>
      <c r="I117" s="463"/>
      <c r="J117" s="463"/>
      <c r="K117" s="463"/>
      <c r="L117" s="463"/>
      <c r="M117" s="463"/>
      <c r="N117" s="463"/>
      <c r="O117" s="463"/>
      <c r="P117" s="463"/>
      <c r="Q117" s="463"/>
      <c r="R117" s="463"/>
      <c r="S117" s="463"/>
      <c r="T117" s="463"/>
      <c r="U117" s="463"/>
      <c r="V117" s="463"/>
      <c r="W117" s="463"/>
      <c r="X117" s="463"/>
      <c r="Y117" s="463"/>
      <c r="Z117" s="463"/>
      <c r="AA117" s="463"/>
      <c r="AB117" s="463"/>
      <c r="AC117" s="463"/>
      <c r="AD117" s="463"/>
      <c r="AE117" s="463"/>
      <c r="AF117" s="463"/>
      <c r="AG117" s="463"/>
      <c r="AH117" s="463"/>
      <c r="AI117" s="463"/>
      <c r="AJ117" s="463"/>
      <c r="AK117" s="463"/>
      <c r="AL117" s="463"/>
      <c r="AM117" s="463"/>
      <c r="AN117" s="463"/>
      <c r="AO117" s="463"/>
    </row>
    <row r="118" spans="1:41" x14ac:dyDescent="0.25">
      <c r="A118" s="463"/>
      <c r="B118" s="463"/>
      <c r="C118" s="463"/>
      <c r="D118" s="463"/>
      <c r="E118" s="463"/>
      <c r="F118" s="463"/>
      <c r="G118" s="463"/>
      <c r="H118" s="463"/>
      <c r="I118" s="463"/>
      <c r="J118" s="463"/>
      <c r="K118" s="463"/>
      <c r="L118" s="463"/>
      <c r="M118" s="463"/>
      <c r="N118" s="463"/>
      <c r="O118" s="463"/>
      <c r="P118" s="463"/>
      <c r="Q118" s="463"/>
      <c r="R118" s="463"/>
      <c r="S118" s="463"/>
      <c r="T118" s="463"/>
      <c r="U118" s="463"/>
      <c r="V118" s="463"/>
      <c r="W118" s="463"/>
      <c r="X118" s="463"/>
      <c r="Y118" s="463"/>
      <c r="Z118" s="463"/>
      <c r="AA118" s="463"/>
      <c r="AB118" s="463"/>
      <c r="AC118" s="463"/>
      <c r="AD118" s="463"/>
      <c r="AE118" s="463"/>
      <c r="AF118" s="463"/>
      <c r="AG118" s="463"/>
      <c r="AH118" s="463"/>
      <c r="AI118" s="463"/>
      <c r="AJ118" s="463"/>
      <c r="AK118" s="463"/>
      <c r="AL118" s="463"/>
      <c r="AM118" s="463"/>
      <c r="AN118" s="463"/>
      <c r="AO118" s="463"/>
    </row>
    <row r="119" spans="1:41" x14ac:dyDescent="0.25">
      <c r="A119" s="463"/>
      <c r="B119" s="463"/>
      <c r="C119" s="463"/>
      <c r="D119" s="463"/>
      <c r="E119" s="463"/>
      <c r="F119" s="463"/>
      <c r="G119" s="463"/>
      <c r="H119" s="463"/>
      <c r="I119" s="463"/>
      <c r="J119" s="463"/>
      <c r="K119" s="463"/>
      <c r="L119" s="463"/>
      <c r="M119" s="463"/>
      <c r="N119" s="463"/>
      <c r="O119" s="463"/>
      <c r="P119" s="463"/>
      <c r="Q119" s="463"/>
      <c r="R119" s="463"/>
      <c r="S119" s="463"/>
      <c r="T119" s="463"/>
      <c r="U119" s="463"/>
      <c r="V119" s="463"/>
      <c r="W119" s="463"/>
      <c r="X119" s="463"/>
      <c r="Y119" s="463"/>
      <c r="Z119" s="463"/>
      <c r="AA119" s="463"/>
      <c r="AB119" s="463"/>
      <c r="AC119" s="463"/>
      <c r="AD119" s="463"/>
      <c r="AE119" s="463"/>
      <c r="AF119" s="463"/>
      <c r="AG119" s="463"/>
      <c r="AH119" s="463"/>
      <c r="AI119" s="463"/>
      <c r="AJ119" s="463"/>
      <c r="AK119" s="463"/>
      <c r="AL119" s="463"/>
      <c r="AM119" s="463"/>
      <c r="AN119" s="463"/>
      <c r="AO119" s="463"/>
    </row>
    <row r="120" spans="1:41" x14ac:dyDescent="0.25">
      <c r="A120" s="463"/>
      <c r="B120" s="463"/>
      <c r="C120" s="463"/>
      <c r="D120" s="463"/>
      <c r="E120" s="463"/>
      <c r="F120" s="463"/>
      <c r="G120" s="463"/>
      <c r="H120" s="463"/>
      <c r="I120" s="463"/>
      <c r="J120" s="463"/>
      <c r="K120" s="463"/>
      <c r="L120" s="463"/>
      <c r="M120" s="463"/>
      <c r="N120" s="463"/>
      <c r="O120" s="463"/>
      <c r="P120" s="463"/>
      <c r="Q120" s="463"/>
      <c r="R120" s="463"/>
      <c r="S120" s="463"/>
      <c r="T120" s="463"/>
      <c r="U120" s="463"/>
      <c r="V120" s="463"/>
      <c r="W120" s="463"/>
      <c r="X120" s="463"/>
      <c r="Y120" s="463"/>
      <c r="Z120" s="463"/>
      <c r="AA120" s="463"/>
      <c r="AB120" s="463"/>
      <c r="AC120" s="463"/>
      <c r="AD120" s="463"/>
      <c r="AE120" s="463"/>
      <c r="AF120" s="463"/>
      <c r="AG120" s="463"/>
      <c r="AH120" s="463"/>
      <c r="AI120" s="463"/>
      <c r="AJ120" s="463"/>
      <c r="AK120" s="463"/>
      <c r="AL120" s="463"/>
      <c r="AM120" s="463"/>
      <c r="AN120" s="463"/>
      <c r="AO120" s="463"/>
    </row>
    <row r="121" spans="1:41" x14ac:dyDescent="0.25">
      <c r="A121" s="463"/>
      <c r="B121" s="463"/>
      <c r="C121" s="463"/>
      <c r="D121" s="463"/>
      <c r="E121" s="463"/>
      <c r="F121" s="463"/>
      <c r="G121" s="463"/>
      <c r="H121" s="463"/>
      <c r="I121" s="463"/>
      <c r="J121" s="463"/>
      <c r="K121" s="463"/>
      <c r="L121" s="463"/>
      <c r="M121" s="463"/>
      <c r="N121" s="463"/>
      <c r="O121" s="463"/>
      <c r="P121" s="463"/>
      <c r="Q121" s="463"/>
      <c r="R121" s="463"/>
      <c r="S121" s="463"/>
      <c r="T121" s="463"/>
      <c r="U121" s="463"/>
      <c r="V121" s="463"/>
      <c r="W121" s="463"/>
      <c r="X121" s="463"/>
      <c r="Y121" s="463"/>
      <c r="Z121" s="463"/>
      <c r="AA121" s="463"/>
      <c r="AB121" s="463"/>
      <c r="AC121" s="463"/>
      <c r="AD121" s="463"/>
      <c r="AE121" s="463"/>
      <c r="AF121" s="463"/>
      <c r="AG121" s="463"/>
      <c r="AH121" s="463"/>
      <c r="AI121" s="463"/>
      <c r="AJ121" s="463"/>
      <c r="AK121" s="463"/>
      <c r="AL121" s="463"/>
      <c r="AM121" s="463"/>
      <c r="AN121" s="463"/>
      <c r="AO121" s="463"/>
    </row>
    <row r="122" spans="1:41" x14ac:dyDescent="0.25">
      <c r="A122" s="463"/>
      <c r="B122" s="463"/>
      <c r="C122" s="463"/>
      <c r="D122" s="463"/>
      <c r="E122" s="463"/>
      <c r="F122" s="463"/>
      <c r="G122" s="463"/>
      <c r="H122" s="463"/>
      <c r="I122" s="463"/>
      <c r="J122" s="463"/>
      <c r="K122" s="463"/>
      <c r="L122" s="463"/>
      <c r="M122" s="463"/>
      <c r="N122" s="463"/>
      <c r="O122" s="463"/>
      <c r="P122" s="463"/>
      <c r="Q122" s="463"/>
      <c r="R122" s="463"/>
      <c r="S122" s="463"/>
      <c r="T122" s="463"/>
      <c r="U122" s="463"/>
      <c r="V122" s="463"/>
      <c r="W122" s="463"/>
      <c r="X122" s="463"/>
      <c r="Y122" s="463"/>
      <c r="Z122" s="463"/>
      <c r="AA122" s="463"/>
      <c r="AB122" s="463"/>
      <c r="AC122" s="463"/>
      <c r="AD122" s="463"/>
      <c r="AE122" s="463"/>
      <c r="AF122" s="463"/>
      <c r="AG122" s="463"/>
      <c r="AH122" s="463"/>
      <c r="AI122" s="463"/>
      <c r="AJ122" s="463"/>
      <c r="AK122" s="463"/>
      <c r="AL122" s="463"/>
      <c r="AM122" s="463"/>
      <c r="AN122" s="463"/>
      <c r="AO122" s="463"/>
    </row>
    <row r="123" spans="1:41" x14ac:dyDescent="0.25">
      <c r="A123" s="463"/>
      <c r="B123" s="463"/>
      <c r="C123" s="463"/>
      <c r="D123" s="463"/>
      <c r="E123" s="463"/>
      <c r="F123" s="463"/>
      <c r="G123" s="463"/>
      <c r="H123" s="463"/>
      <c r="I123" s="463"/>
      <c r="J123" s="463"/>
      <c r="K123" s="463"/>
      <c r="L123" s="463"/>
      <c r="M123" s="463"/>
      <c r="N123" s="463"/>
      <c r="O123" s="463"/>
      <c r="P123" s="463"/>
      <c r="Q123" s="463"/>
      <c r="R123" s="463"/>
      <c r="S123" s="463"/>
      <c r="T123" s="463"/>
      <c r="U123" s="463"/>
      <c r="V123" s="463"/>
      <c r="W123" s="463"/>
      <c r="X123" s="463"/>
      <c r="Y123" s="463"/>
      <c r="Z123" s="463"/>
      <c r="AA123" s="463"/>
      <c r="AB123" s="463"/>
      <c r="AC123" s="463"/>
      <c r="AD123" s="463"/>
      <c r="AE123" s="463"/>
      <c r="AF123" s="463"/>
      <c r="AG123" s="463"/>
      <c r="AH123" s="463"/>
      <c r="AI123" s="463"/>
      <c r="AJ123" s="463"/>
      <c r="AK123" s="463"/>
      <c r="AL123" s="463"/>
      <c r="AM123" s="463"/>
      <c r="AN123" s="463"/>
      <c r="AO123" s="463"/>
    </row>
    <row r="124" spans="1:41" x14ac:dyDescent="0.25">
      <c r="A124" s="463"/>
      <c r="B124" s="463"/>
      <c r="C124" s="463"/>
      <c r="D124" s="463"/>
      <c r="E124" s="463"/>
      <c r="F124" s="463"/>
      <c r="G124" s="463"/>
      <c r="H124" s="463"/>
      <c r="I124" s="463"/>
      <c r="J124" s="463"/>
      <c r="K124" s="463"/>
      <c r="L124" s="463"/>
      <c r="M124" s="463"/>
      <c r="N124" s="463"/>
      <c r="O124" s="463"/>
      <c r="P124" s="463"/>
      <c r="Q124" s="463"/>
      <c r="R124" s="463"/>
      <c r="S124" s="463"/>
      <c r="T124" s="463"/>
      <c r="U124" s="463"/>
      <c r="V124" s="463"/>
      <c r="W124" s="463"/>
      <c r="X124" s="463"/>
      <c r="Y124" s="463"/>
      <c r="Z124" s="463"/>
      <c r="AA124" s="463"/>
      <c r="AB124" s="463"/>
      <c r="AC124" s="463"/>
      <c r="AD124" s="463"/>
      <c r="AE124" s="463"/>
      <c r="AF124" s="463"/>
      <c r="AG124" s="463"/>
      <c r="AH124" s="463"/>
      <c r="AI124" s="463"/>
      <c r="AJ124" s="463"/>
      <c r="AK124" s="463"/>
      <c r="AL124" s="463"/>
      <c r="AM124" s="463"/>
      <c r="AN124" s="463"/>
      <c r="AO124" s="463"/>
    </row>
    <row r="125" spans="1:41" x14ac:dyDescent="0.25">
      <c r="A125" s="463"/>
      <c r="B125" s="463"/>
      <c r="C125" s="463"/>
      <c r="D125" s="463"/>
      <c r="E125" s="463"/>
      <c r="F125" s="463"/>
      <c r="G125" s="463"/>
      <c r="H125" s="463"/>
      <c r="I125" s="463"/>
      <c r="J125" s="463"/>
      <c r="K125" s="463"/>
      <c r="L125" s="463"/>
      <c r="M125" s="463"/>
      <c r="N125" s="463"/>
      <c r="O125" s="463"/>
      <c r="P125" s="463"/>
      <c r="Q125" s="463"/>
      <c r="R125" s="463"/>
      <c r="S125" s="463"/>
      <c r="T125" s="463"/>
      <c r="U125" s="463"/>
      <c r="V125" s="463"/>
      <c r="W125" s="463"/>
      <c r="X125" s="463"/>
      <c r="Y125" s="463"/>
      <c r="Z125" s="463"/>
      <c r="AA125" s="463"/>
      <c r="AB125" s="463"/>
      <c r="AC125" s="463"/>
      <c r="AD125" s="463"/>
      <c r="AE125" s="463"/>
      <c r="AF125" s="463"/>
      <c r="AG125" s="463"/>
      <c r="AH125" s="463"/>
      <c r="AI125" s="463"/>
      <c r="AJ125" s="463"/>
      <c r="AK125" s="463"/>
      <c r="AL125" s="463"/>
      <c r="AM125" s="463"/>
      <c r="AN125" s="463"/>
      <c r="AO125" s="463"/>
    </row>
    <row r="126" spans="1:41" x14ac:dyDescent="0.25">
      <c r="A126" s="463"/>
      <c r="B126" s="463"/>
      <c r="C126" s="463"/>
      <c r="D126" s="463"/>
      <c r="E126" s="463"/>
      <c r="F126" s="463"/>
      <c r="G126" s="463"/>
      <c r="H126" s="463"/>
      <c r="I126" s="463"/>
      <c r="J126" s="463"/>
      <c r="K126" s="463"/>
      <c r="L126" s="463"/>
      <c r="M126" s="463"/>
      <c r="N126" s="463"/>
      <c r="O126" s="463"/>
      <c r="P126" s="463"/>
      <c r="Q126" s="463"/>
      <c r="R126" s="463"/>
      <c r="S126" s="463"/>
      <c r="T126" s="463"/>
      <c r="U126" s="463"/>
      <c r="V126" s="463"/>
      <c r="W126" s="463"/>
      <c r="X126" s="463"/>
      <c r="Y126" s="463"/>
      <c r="Z126" s="463"/>
      <c r="AA126" s="463"/>
      <c r="AB126" s="463"/>
      <c r="AC126" s="463"/>
      <c r="AD126" s="463"/>
      <c r="AE126" s="463"/>
      <c r="AF126" s="463"/>
      <c r="AG126" s="463"/>
      <c r="AH126" s="463"/>
      <c r="AI126" s="463"/>
      <c r="AJ126" s="463"/>
      <c r="AK126" s="463"/>
      <c r="AL126" s="463"/>
      <c r="AM126" s="463"/>
      <c r="AN126" s="463"/>
      <c r="AO126" s="463"/>
    </row>
    <row r="127" spans="1:41" x14ac:dyDescent="0.25">
      <c r="A127" s="463"/>
      <c r="B127" s="463"/>
      <c r="C127" s="463"/>
      <c r="D127" s="463"/>
      <c r="E127" s="463"/>
      <c r="F127" s="463"/>
      <c r="G127" s="463"/>
      <c r="H127" s="463"/>
      <c r="I127" s="463"/>
      <c r="J127" s="463"/>
      <c r="K127" s="463"/>
      <c r="L127" s="463"/>
      <c r="M127" s="463"/>
      <c r="N127" s="463"/>
      <c r="O127" s="463"/>
      <c r="P127" s="463"/>
      <c r="Q127" s="463"/>
      <c r="R127" s="463"/>
      <c r="S127" s="463"/>
      <c r="T127" s="463"/>
      <c r="U127" s="463"/>
      <c r="V127" s="463"/>
      <c r="W127" s="463"/>
      <c r="X127" s="463"/>
      <c r="Y127" s="463"/>
      <c r="Z127" s="463"/>
      <c r="AA127" s="463"/>
      <c r="AB127" s="463"/>
      <c r="AC127" s="463"/>
      <c r="AD127" s="463"/>
      <c r="AE127" s="463"/>
      <c r="AF127" s="463"/>
      <c r="AG127" s="463"/>
      <c r="AH127" s="463"/>
      <c r="AI127" s="463"/>
      <c r="AJ127" s="463"/>
      <c r="AK127" s="463"/>
      <c r="AL127" s="463"/>
      <c r="AM127" s="463"/>
      <c r="AN127" s="463"/>
      <c r="AO127" s="463"/>
    </row>
    <row r="128" spans="1:41" x14ac:dyDescent="0.25">
      <c r="A128" s="463"/>
      <c r="B128" s="463"/>
      <c r="C128" s="463"/>
      <c r="D128" s="463"/>
      <c r="E128" s="463"/>
      <c r="F128" s="463"/>
      <c r="G128" s="463"/>
      <c r="H128" s="463"/>
      <c r="I128" s="463"/>
      <c r="J128" s="463"/>
      <c r="K128" s="463"/>
      <c r="L128" s="463"/>
      <c r="M128" s="463"/>
      <c r="N128" s="463"/>
      <c r="O128" s="463"/>
      <c r="P128" s="463"/>
      <c r="Q128" s="463"/>
      <c r="R128" s="463"/>
      <c r="S128" s="463"/>
      <c r="T128" s="463"/>
      <c r="U128" s="463"/>
      <c r="V128" s="463"/>
      <c r="W128" s="463"/>
      <c r="X128" s="463"/>
      <c r="Y128" s="463"/>
      <c r="Z128" s="463"/>
      <c r="AA128" s="463"/>
      <c r="AB128" s="463"/>
      <c r="AC128" s="463"/>
      <c r="AD128" s="463"/>
      <c r="AE128" s="463"/>
      <c r="AF128" s="463"/>
      <c r="AG128" s="463"/>
      <c r="AH128" s="463"/>
      <c r="AI128" s="463"/>
      <c r="AJ128" s="463"/>
      <c r="AK128" s="463"/>
      <c r="AL128" s="463"/>
      <c r="AM128" s="463"/>
      <c r="AN128" s="463"/>
      <c r="AO128" s="463"/>
    </row>
    <row r="129" spans="1:41" x14ac:dyDescent="0.25">
      <c r="A129" s="463"/>
      <c r="B129" s="463"/>
      <c r="C129" s="463"/>
      <c r="D129" s="463"/>
      <c r="E129" s="463"/>
      <c r="F129" s="463"/>
      <c r="G129" s="463"/>
      <c r="H129" s="463"/>
      <c r="I129" s="463"/>
      <c r="J129" s="463"/>
      <c r="K129" s="463"/>
      <c r="L129" s="463"/>
      <c r="M129" s="463"/>
      <c r="N129" s="463"/>
      <c r="O129" s="463"/>
      <c r="P129" s="463"/>
      <c r="Q129" s="463"/>
      <c r="R129" s="463"/>
      <c r="S129" s="463"/>
      <c r="T129" s="463"/>
      <c r="U129" s="463"/>
      <c r="V129" s="463"/>
      <c r="W129" s="463"/>
      <c r="X129" s="463"/>
      <c r="Y129" s="463"/>
      <c r="Z129" s="463"/>
      <c r="AA129" s="463"/>
      <c r="AB129" s="463"/>
      <c r="AC129" s="463"/>
      <c r="AD129" s="463"/>
      <c r="AE129" s="463"/>
      <c r="AF129" s="463"/>
      <c r="AG129" s="463"/>
      <c r="AH129" s="463"/>
      <c r="AI129" s="463"/>
      <c r="AJ129" s="463"/>
      <c r="AK129" s="463"/>
      <c r="AL129" s="463"/>
      <c r="AM129" s="463"/>
      <c r="AN129" s="463"/>
      <c r="AO129" s="463"/>
    </row>
    <row r="130" spans="1:41" x14ac:dyDescent="0.25">
      <c r="A130" s="463"/>
      <c r="B130" s="463"/>
      <c r="C130" s="463"/>
      <c r="D130" s="463"/>
      <c r="E130" s="463"/>
      <c r="F130" s="463"/>
      <c r="G130" s="463"/>
      <c r="H130" s="463"/>
      <c r="I130" s="463"/>
      <c r="J130" s="463"/>
      <c r="K130" s="463"/>
      <c r="L130" s="463"/>
      <c r="M130" s="463"/>
      <c r="N130" s="463"/>
      <c r="O130" s="463"/>
      <c r="P130" s="463"/>
      <c r="Q130" s="463"/>
      <c r="R130" s="463"/>
      <c r="S130" s="463"/>
      <c r="T130" s="463"/>
      <c r="U130" s="463"/>
      <c r="V130" s="463"/>
      <c r="W130" s="463"/>
      <c r="X130" s="463"/>
      <c r="Y130" s="463"/>
      <c r="Z130" s="463"/>
      <c r="AA130" s="463"/>
      <c r="AB130" s="463"/>
      <c r="AC130" s="463"/>
      <c r="AD130" s="463"/>
      <c r="AE130" s="463"/>
      <c r="AF130" s="463"/>
      <c r="AG130" s="463"/>
      <c r="AH130" s="463"/>
      <c r="AI130" s="463"/>
      <c r="AJ130" s="463"/>
      <c r="AK130" s="463"/>
      <c r="AL130" s="463"/>
      <c r="AM130" s="463"/>
      <c r="AN130" s="463"/>
      <c r="AO130" s="463"/>
    </row>
    <row r="131" spans="1:41" x14ac:dyDescent="0.25">
      <c r="A131" s="463"/>
      <c r="B131" s="463"/>
      <c r="C131" s="463"/>
      <c r="D131" s="463"/>
      <c r="E131" s="463"/>
      <c r="F131" s="463"/>
      <c r="G131" s="463"/>
      <c r="H131" s="463"/>
      <c r="I131" s="463"/>
      <c r="J131" s="463"/>
      <c r="K131" s="463"/>
      <c r="L131" s="463"/>
      <c r="M131" s="463"/>
      <c r="N131" s="463"/>
      <c r="O131" s="463"/>
      <c r="P131" s="463"/>
      <c r="Q131" s="463"/>
      <c r="R131" s="463"/>
      <c r="S131" s="463"/>
      <c r="T131" s="463"/>
      <c r="U131" s="463"/>
      <c r="V131" s="463"/>
      <c r="W131" s="463"/>
      <c r="X131" s="463"/>
      <c r="Y131" s="463"/>
      <c r="Z131" s="463"/>
      <c r="AA131" s="463"/>
      <c r="AB131" s="463"/>
      <c r="AC131" s="463"/>
      <c r="AD131" s="463"/>
      <c r="AE131" s="463"/>
      <c r="AF131" s="463"/>
      <c r="AG131" s="463"/>
      <c r="AH131" s="463"/>
      <c r="AI131" s="463"/>
      <c r="AJ131" s="463"/>
      <c r="AK131" s="463"/>
      <c r="AL131" s="463"/>
      <c r="AM131" s="463"/>
      <c r="AN131" s="463"/>
      <c r="AO131" s="463"/>
    </row>
    <row r="132" spans="1:41" x14ac:dyDescent="0.25">
      <c r="A132" s="463"/>
      <c r="B132" s="463"/>
      <c r="C132" s="463"/>
      <c r="D132" s="463"/>
      <c r="E132" s="463"/>
      <c r="F132" s="463"/>
      <c r="G132" s="463"/>
      <c r="H132" s="463"/>
      <c r="I132" s="463"/>
      <c r="J132" s="463"/>
      <c r="K132" s="463"/>
      <c r="L132" s="463"/>
      <c r="M132" s="463"/>
      <c r="N132" s="463"/>
      <c r="O132" s="463"/>
      <c r="P132" s="463"/>
      <c r="Q132" s="463"/>
      <c r="R132" s="463"/>
      <c r="S132" s="463"/>
      <c r="T132" s="463"/>
      <c r="U132" s="463"/>
      <c r="V132" s="463"/>
      <c r="W132" s="463"/>
      <c r="X132" s="463"/>
      <c r="Y132" s="463"/>
      <c r="Z132" s="463"/>
      <c r="AA132" s="463"/>
      <c r="AB132" s="463"/>
      <c r="AC132" s="463"/>
      <c r="AD132" s="463"/>
      <c r="AE132" s="463"/>
      <c r="AF132" s="463"/>
      <c r="AG132" s="463"/>
      <c r="AH132" s="463"/>
      <c r="AI132" s="463"/>
      <c r="AJ132" s="463"/>
      <c r="AK132" s="463"/>
      <c r="AL132" s="463"/>
      <c r="AM132" s="463"/>
      <c r="AN132" s="463"/>
      <c r="AO132" s="463"/>
    </row>
    <row r="133" spans="1:41" x14ac:dyDescent="0.25">
      <c r="A133" s="463"/>
      <c r="B133" s="463"/>
      <c r="C133" s="463"/>
      <c r="D133" s="463"/>
      <c r="E133" s="463"/>
      <c r="F133" s="463"/>
      <c r="G133" s="463"/>
      <c r="H133" s="463"/>
      <c r="I133" s="463"/>
      <c r="J133" s="463"/>
      <c r="K133" s="463"/>
      <c r="L133" s="463"/>
      <c r="M133" s="463"/>
      <c r="N133" s="463"/>
      <c r="O133" s="463"/>
      <c r="P133" s="463"/>
      <c r="Q133" s="463"/>
      <c r="R133" s="463"/>
      <c r="S133" s="463"/>
      <c r="T133" s="463"/>
      <c r="U133" s="463"/>
      <c r="V133" s="463"/>
      <c r="W133" s="463"/>
      <c r="X133" s="463"/>
      <c r="Y133" s="463"/>
      <c r="Z133" s="463"/>
      <c r="AA133" s="463"/>
      <c r="AB133" s="463"/>
      <c r="AC133" s="463"/>
      <c r="AD133" s="463"/>
      <c r="AE133" s="463"/>
      <c r="AF133" s="463"/>
      <c r="AG133" s="463"/>
      <c r="AH133" s="463"/>
      <c r="AI133" s="463"/>
      <c r="AJ133" s="463"/>
      <c r="AK133" s="463"/>
      <c r="AL133" s="463"/>
      <c r="AM133" s="463"/>
      <c r="AN133" s="463"/>
      <c r="AO133" s="463"/>
    </row>
    <row r="134" spans="1:41" x14ac:dyDescent="0.25">
      <c r="A134" s="463"/>
      <c r="B134" s="463"/>
      <c r="C134" s="463"/>
      <c r="D134" s="463"/>
      <c r="E134" s="463"/>
      <c r="F134" s="463"/>
      <c r="G134" s="463"/>
      <c r="H134" s="463"/>
      <c r="I134" s="463"/>
      <c r="J134" s="463"/>
      <c r="K134" s="463"/>
      <c r="L134" s="463"/>
      <c r="M134" s="463"/>
      <c r="N134" s="463"/>
      <c r="O134" s="463"/>
      <c r="P134" s="463"/>
      <c r="Q134" s="463"/>
      <c r="R134" s="463"/>
      <c r="S134" s="463"/>
      <c r="T134" s="463"/>
      <c r="U134" s="463"/>
      <c r="V134" s="463"/>
      <c r="W134" s="463"/>
      <c r="X134" s="463"/>
      <c r="Y134" s="463"/>
      <c r="Z134" s="463"/>
      <c r="AA134" s="463"/>
      <c r="AB134" s="463"/>
      <c r="AC134" s="463"/>
      <c r="AD134" s="463"/>
      <c r="AE134" s="463"/>
      <c r="AF134" s="463"/>
      <c r="AG134" s="463"/>
      <c r="AH134" s="463"/>
      <c r="AI134" s="463"/>
      <c r="AJ134" s="463"/>
      <c r="AK134" s="463"/>
      <c r="AL134" s="463"/>
      <c r="AM134" s="463"/>
      <c r="AN134" s="463"/>
      <c r="AO134" s="463"/>
    </row>
    <row r="135" spans="1:41" x14ac:dyDescent="0.25">
      <c r="A135" s="463"/>
      <c r="B135" s="463"/>
      <c r="C135" s="463"/>
      <c r="D135" s="463"/>
      <c r="E135" s="463"/>
      <c r="F135" s="463"/>
      <c r="G135" s="463"/>
      <c r="H135" s="463"/>
      <c r="I135" s="463"/>
      <c r="J135" s="463"/>
      <c r="K135" s="463"/>
      <c r="L135" s="463"/>
      <c r="M135" s="463"/>
      <c r="N135" s="463"/>
      <c r="O135" s="463"/>
      <c r="P135" s="463"/>
      <c r="Q135" s="463"/>
      <c r="R135" s="463"/>
      <c r="S135" s="463"/>
      <c r="T135" s="463"/>
      <c r="U135" s="463"/>
      <c r="V135" s="463"/>
      <c r="W135" s="463"/>
      <c r="X135" s="463"/>
      <c r="Y135" s="463"/>
      <c r="Z135" s="463"/>
      <c r="AA135" s="463"/>
      <c r="AB135" s="463"/>
      <c r="AC135" s="463"/>
      <c r="AD135" s="463"/>
      <c r="AE135" s="463"/>
      <c r="AF135" s="463"/>
      <c r="AG135" s="463"/>
      <c r="AH135" s="463"/>
      <c r="AI135" s="463"/>
      <c r="AJ135" s="463"/>
      <c r="AK135" s="463"/>
      <c r="AL135" s="463"/>
      <c r="AM135" s="463"/>
      <c r="AN135" s="463"/>
      <c r="AO135" s="463"/>
    </row>
    <row r="136" spans="1:41" x14ac:dyDescent="0.25">
      <c r="A136" s="463"/>
      <c r="B136" s="463"/>
      <c r="C136" s="463"/>
      <c r="D136" s="463"/>
      <c r="E136" s="463"/>
      <c r="F136" s="463"/>
      <c r="G136" s="463"/>
      <c r="H136" s="463"/>
      <c r="I136" s="463"/>
      <c r="J136" s="463"/>
      <c r="K136" s="463"/>
      <c r="L136" s="463"/>
      <c r="M136" s="463"/>
      <c r="N136" s="463"/>
      <c r="O136" s="463"/>
      <c r="P136" s="463"/>
      <c r="Q136" s="463"/>
      <c r="R136" s="463"/>
      <c r="S136" s="463"/>
      <c r="T136" s="463"/>
      <c r="U136" s="463"/>
      <c r="V136" s="463"/>
      <c r="W136" s="463"/>
      <c r="X136" s="463"/>
      <c r="Y136" s="463"/>
      <c r="Z136" s="463"/>
      <c r="AA136" s="463"/>
      <c r="AB136" s="463"/>
      <c r="AC136" s="463"/>
      <c r="AD136" s="463"/>
      <c r="AE136" s="463"/>
      <c r="AF136" s="463"/>
      <c r="AG136" s="463"/>
      <c r="AH136" s="463"/>
      <c r="AI136" s="463"/>
      <c r="AJ136" s="463"/>
      <c r="AK136" s="463"/>
      <c r="AL136" s="463"/>
      <c r="AM136" s="463"/>
      <c r="AN136" s="463"/>
      <c r="AO136" s="463"/>
    </row>
    <row r="137" spans="1:41" x14ac:dyDescent="0.25">
      <c r="A137" s="463"/>
      <c r="B137" s="463"/>
      <c r="C137" s="463"/>
      <c r="D137" s="463"/>
      <c r="E137" s="463"/>
      <c r="F137" s="463"/>
      <c r="G137" s="463"/>
      <c r="H137" s="463"/>
      <c r="I137" s="463"/>
      <c r="J137" s="463"/>
      <c r="K137" s="463"/>
      <c r="L137" s="463"/>
      <c r="M137" s="463"/>
      <c r="N137" s="463"/>
      <c r="O137" s="463"/>
      <c r="P137" s="463"/>
      <c r="Q137" s="463"/>
      <c r="R137" s="463"/>
      <c r="S137" s="463"/>
      <c r="T137" s="463"/>
      <c r="U137" s="463"/>
      <c r="V137" s="463"/>
      <c r="W137" s="463"/>
      <c r="X137" s="463"/>
      <c r="Y137" s="463"/>
      <c r="Z137" s="463"/>
      <c r="AA137" s="463"/>
      <c r="AB137" s="463"/>
      <c r="AC137" s="463"/>
      <c r="AD137" s="463"/>
      <c r="AE137" s="463"/>
      <c r="AF137" s="463"/>
      <c r="AG137" s="463"/>
      <c r="AH137" s="463"/>
      <c r="AI137" s="463"/>
      <c r="AJ137" s="463"/>
      <c r="AK137" s="463"/>
      <c r="AL137" s="463"/>
      <c r="AM137" s="463"/>
      <c r="AN137" s="463"/>
      <c r="AO137" s="463"/>
    </row>
    <row r="138" spans="1:41" x14ac:dyDescent="0.25">
      <c r="A138" s="463"/>
      <c r="B138" s="463"/>
      <c r="C138" s="463"/>
      <c r="D138" s="463"/>
      <c r="E138" s="463"/>
      <c r="F138" s="463"/>
      <c r="G138" s="463"/>
      <c r="H138" s="463"/>
      <c r="I138" s="463"/>
      <c r="J138" s="463"/>
      <c r="K138" s="463"/>
      <c r="L138" s="463"/>
      <c r="M138" s="463"/>
      <c r="N138" s="463"/>
      <c r="O138" s="463"/>
      <c r="P138" s="463"/>
      <c r="Q138" s="463"/>
      <c r="R138" s="463"/>
      <c r="S138" s="463"/>
      <c r="T138" s="463"/>
      <c r="U138" s="463"/>
      <c r="V138" s="463"/>
      <c r="W138" s="463"/>
      <c r="X138" s="463"/>
      <c r="Y138" s="463"/>
      <c r="Z138" s="463"/>
      <c r="AA138" s="463"/>
      <c r="AB138" s="463"/>
      <c r="AC138" s="463"/>
      <c r="AD138" s="463"/>
      <c r="AE138" s="463"/>
      <c r="AF138" s="463"/>
      <c r="AG138" s="463"/>
      <c r="AH138" s="463"/>
      <c r="AI138" s="463"/>
      <c r="AJ138" s="463"/>
      <c r="AK138" s="463"/>
      <c r="AL138" s="463"/>
      <c r="AM138" s="463"/>
      <c r="AN138" s="463"/>
      <c r="AO138" s="463"/>
    </row>
    <row r="139" spans="1:41" x14ac:dyDescent="0.25">
      <c r="A139" s="463"/>
      <c r="B139" s="463"/>
      <c r="C139" s="463"/>
      <c r="D139" s="463"/>
      <c r="E139" s="463"/>
      <c r="F139" s="463"/>
      <c r="G139" s="463"/>
      <c r="H139" s="463"/>
      <c r="I139" s="463"/>
      <c r="J139" s="463"/>
      <c r="K139" s="463"/>
      <c r="L139" s="463"/>
      <c r="M139" s="463"/>
      <c r="N139" s="463"/>
      <c r="O139" s="463"/>
      <c r="P139" s="463"/>
      <c r="Q139" s="463"/>
      <c r="R139" s="463"/>
      <c r="S139" s="463"/>
      <c r="T139" s="463"/>
      <c r="U139" s="463"/>
      <c r="V139" s="463"/>
      <c r="W139" s="463"/>
      <c r="X139" s="463"/>
      <c r="Y139" s="463"/>
      <c r="Z139" s="463"/>
      <c r="AA139" s="463"/>
      <c r="AB139" s="463"/>
      <c r="AC139" s="463"/>
      <c r="AD139" s="463"/>
      <c r="AE139" s="463"/>
      <c r="AF139" s="463"/>
      <c r="AG139" s="463"/>
      <c r="AH139" s="463"/>
      <c r="AI139" s="463"/>
      <c r="AJ139" s="463"/>
      <c r="AK139" s="463"/>
      <c r="AL139" s="463"/>
      <c r="AM139" s="463"/>
      <c r="AN139" s="463"/>
      <c r="AO139" s="463"/>
    </row>
    <row r="140" spans="1:41" x14ac:dyDescent="0.25">
      <c r="A140" s="463"/>
      <c r="B140" s="463"/>
      <c r="C140" s="463"/>
      <c r="D140" s="463"/>
      <c r="E140" s="463"/>
      <c r="F140" s="463"/>
      <c r="G140" s="463"/>
      <c r="H140" s="463"/>
      <c r="I140" s="463"/>
      <c r="J140" s="463"/>
      <c r="K140" s="463"/>
      <c r="L140" s="463"/>
      <c r="M140" s="463"/>
      <c r="N140" s="463"/>
      <c r="O140" s="463"/>
      <c r="P140" s="463"/>
      <c r="Q140" s="463"/>
      <c r="R140" s="463"/>
      <c r="S140" s="463"/>
      <c r="T140" s="463"/>
      <c r="U140" s="463"/>
      <c r="V140" s="463"/>
      <c r="W140" s="463"/>
      <c r="X140" s="463"/>
      <c r="Y140" s="463"/>
      <c r="Z140" s="463"/>
      <c r="AA140" s="463"/>
      <c r="AB140" s="463"/>
      <c r="AC140" s="463"/>
      <c r="AD140" s="463"/>
      <c r="AE140" s="463"/>
      <c r="AF140" s="463"/>
      <c r="AG140" s="463"/>
      <c r="AH140" s="463"/>
      <c r="AI140" s="463"/>
      <c r="AJ140" s="463"/>
      <c r="AK140" s="463"/>
      <c r="AL140" s="463"/>
      <c r="AM140" s="463"/>
      <c r="AN140" s="463"/>
      <c r="AO140" s="463"/>
    </row>
    <row r="141" spans="1:41" x14ac:dyDescent="0.25">
      <c r="A141" s="463"/>
      <c r="B141" s="463"/>
      <c r="C141" s="463"/>
      <c r="D141" s="463"/>
      <c r="E141" s="463"/>
      <c r="F141" s="463"/>
      <c r="G141" s="463"/>
      <c r="H141" s="463"/>
      <c r="I141" s="463"/>
      <c r="J141" s="463"/>
      <c r="K141" s="463"/>
      <c r="L141" s="463"/>
      <c r="M141" s="463"/>
      <c r="N141" s="463"/>
      <c r="O141" s="463"/>
      <c r="P141" s="463"/>
      <c r="Q141" s="463"/>
      <c r="R141" s="463"/>
      <c r="S141" s="463"/>
      <c r="T141" s="463"/>
      <c r="U141" s="463"/>
      <c r="V141" s="463"/>
      <c r="W141" s="463"/>
      <c r="X141" s="463"/>
      <c r="Y141" s="463"/>
      <c r="Z141" s="463"/>
      <c r="AA141" s="463"/>
      <c r="AB141" s="463"/>
      <c r="AC141" s="463"/>
      <c r="AD141" s="463"/>
      <c r="AE141" s="463"/>
      <c r="AF141" s="463"/>
      <c r="AG141" s="463"/>
      <c r="AH141" s="463"/>
      <c r="AI141" s="463"/>
      <c r="AJ141" s="463"/>
      <c r="AK141" s="463"/>
      <c r="AL141" s="463"/>
      <c r="AM141" s="463"/>
      <c r="AN141" s="463"/>
      <c r="AO141" s="463"/>
    </row>
    <row r="142" spans="1:41" x14ac:dyDescent="0.25">
      <c r="A142" s="463"/>
      <c r="B142" s="463"/>
      <c r="C142" s="463"/>
      <c r="D142" s="463"/>
      <c r="E142" s="463"/>
      <c r="F142" s="463"/>
      <c r="G142" s="463"/>
      <c r="H142" s="463"/>
      <c r="I142" s="463"/>
      <c r="J142" s="463"/>
      <c r="K142" s="463"/>
      <c r="L142" s="463"/>
      <c r="M142" s="463"/>
      <c r="N142" s="463"/>
      <c r="O142" s="463"/>
      <c r="P142" s="463"/>
      <c r="Q142" s="463"/>
      <c r="R142" s="463"/>
      <c r="S142" s="463"/>
      <c r="T142" s="463"/>
      <c r="U142" s="463"/>
      <c r="V142" s="463"/>
      <c r="W142" s="463"/>
      <c r="X142" s="463"/>
      <c r="Y142" s="463"/>
      <c r="Z142" s="463"/>
      <c r="AA142" s="463"/>
      <c r="AB142" s="463"/>
      <c r="AC142" s="463"/>
      <c r="AD142" s="463"/>
      <c r="AE142" s="463"/>
      <c r="AF142" s="463"/>
      <c r="AG142" s="463"/>
      <c r="AH142" s="463"/>
      <c r="AI142" s="463"/>
      <c r="AJ142" s="463"/>
      <c r="AK142" s="463"/>
      <c r="AL142" s="463"/>
      <c r="AM142" s="463"/>
      <c r="AN142" s="463"/>
      <c r="AO142" s="463"/>
    </row>
    <row r="143" spans="1:41" x14ac:dyDescent="0.25">
      <c r="A143" s="463"/>
      <c r="B143" s="463"/>
      <c r="C143" s="463"/>
      <c r="D143" s="463"/>
      <c r="E143" s="463"/>
      <c r="F143" s="463"/>
      <c r="G143" s="463"/>
      <c r="H143" s="463"/>
      <c r="I143" s="463"/>
      <c r="J143" s="463"/>
      <c r="K143" s="463"/>
      <c r="L143" s="463"/>
      <c r="M143" s="463"/>
      <c r="N143" s="463"/>
      <c r="O143" s="463"/>
      <c r="P143" s="463"/>
      <c r="Q143" s="463"/>
      <c r="R143" s="463"/>
      <c r="S143" s="463"/>
      <c r="T143" s="463"/>
      <c r="U143" s="463"/>
      <c r="V143" s="463"/>
      <c r="W143" s="463"/>
      <c r="X143" s="463"/>
      <c r="Y143" s="463"/>
      <c r="Z143" s="463"/>
      <c r="AA143" s="463"/>
      <c r="AB143" s="463"/>
      <c r="AC143" s="463"/>
      <c r="AD143" s="463"/>
      <c r="AE143" s="463"/>
      <c r="AF143" s="463"/>
      <c r="AG143" s="463"/>
      <c r="AH143" s="463"/>
      <c r="AI143" s="463"/>
      <c r="AJ143" s="463"/>
      <c r="AK143" s="463"/>
      <c r="AL143" s="463"/>
      <c r="AM143" s="463"/>
      <c r="AN143" s="463"/>
      <c r="AO143" s="463"/>
    </row>
    <row r="144" spans="1:41" x14ac:dyDescent="0.25">
      <c r="A144" s="463"/>
      <c r="B144" s="463"/>
      <c r="C144" s="463"/>
      <c r="D144" s="463"/>
      <c r="E144" s="463"/>
      <c r="F144" s="463"/>
      <c r="G144" s="463"/>
      <c r="H144" s="463"/>
      <c r="I144" s="463"/>
      <c r="J144" s="463"/>
      <c r="K144" s="463"/>
      <c r="L144" s="463"/>
      <c r="M144" s="463"/>
      <c r="N144" s="463"/>
      <c r="O144" s="463"/>
      <c r="P144" s="463"/>
      <c r="Q144" s="463"/>
      <c r="R144" s="463"/>
      <c r="S144" s="463"/>
      <c r="T144" s="463"/>
      <c r="U144" s="463"/>
      <c r="V144" s="463"/>
      <c r="W144" s="463"/>
      <c r="X144" s="463"/>
      <c r="Y144" s="463"/>
      <c r="Z144" s="463"/>
      <c r="AA144" s="463"/>
      <c r="AB144" s="463"/>
      <c r="AC144" s="463"/>
      <c r="AD144" s="463"/>
      <c r="AE144" s="463"/>
      <c r="AF144" s="463"/>
      <c r="AG144" s="463"/>
      <c r="AH144" s="463"/>
      <c r="AI144" s="463"/>
      <c r="AJ144" s="463"/>
      <c r="AK144" s="463"/>
      <c r="AL144" s="463"/>
      <c r="AM144" s="463"/>
      <c r="AN144" s="463"/>
      <c r="AO144" s="463"/>
    </row>
    <row r="145" spans="1:41" x14ac:dyDescent="0.25">
      <c r="A145" s="463"/>
      <c r="B145" s="463"/>
      <c r="C145" s="463"/>
      <c r="D145" s="463"/>
      <c r="E145" s="463"/>
      <c r="F145" s="463"/>
      <c r="G145" s="463"/>
      <c r="H145" s="463"/>
      <c r="I145" s="463"/>
      <c r="J145" s="463"/>
      <c r="K145" s="463"/>
      <c r="L145" s="463"/>
      <c r="M145" s="463"/>
      <c r="N145" s="463"/>
      <c r="O145" s="463"/>
      <c r="P145" s="463"/>
      <c r="Q145" s="463"/>
      <c r="R145" s="463"/>
      <c r="S145" s="463"/>
      <c r="T145" s="463"/>
      <c r="U145" s="463"/>
      <c r="V145" s="463"/>
      <c r="W145" s="463"/>
      <c r="X145" s="463"/>
      <c r="Y145" s="463"/>
      <c r="Z145" s="463"/>
      <c r="AA145" s="463"/>
      <c r="AB145" s="463"/>
      <c r="AC145" s="463"/>
      <c r="AD145" s="463"/>
      <c r="AE145" s="463"/>
      <c r="AF145" s="463"/>
      <c r="AG145" s="463"/>
      <c r="AH145" s="463"/>
      <c r="AI145" s="463"/>
      <c r="AJ145" s="463"/>
      <c r="AK145" s="463"/>
      <c r="AL145" s="463"/>
      <c r="AM145" s="463"/>
      <c r="AN145" s="463"/>
      <c r="AO145" s="463"/>
    </row>
    <row r="146" spans="1:41" x14ac:dyDescent="0.25">
      <c r="A146" s="463"/>
      <c r="B146" s="463"/>
      <c r="C146" s="463"/>
      <c r="D146" s="463"/>
      <c r="E146" s="463"/>
      <c r="F146" s="463"/>
      <c r="G146" s="463"/>
      <c r="H146" s="463"/>
      <c r="I146" s="463"/>
      <c r="J146" s="463"/>
      <c r="K146" s="463"/>
      <c r="L146" s="463"/>
      <c r="M146" s="463"/>
      <c r="N146" s="463"/>
      <c r="O146" s="463"/>
      <c r="P146" s="463"/>
      <c r="Q146" s="463"/>
      <c r="R146" s="463"/>
      <c r="S146" s="463"/>
      <c r="T146" s="463"/>
      <c r="U146" s="463"/>
      <c r="V146" s="463"/>
      <c r="W146" s="463"/>
      <c r="X146" s="463"/>
      <c r="Y146" s="463"/>
      <c r="Z146" s="463"/>
      <c r="AA146" s="463"/>
      <c r="AB146" s="463"/>
      <c r="AC146" s="463"/>
      <c r="AD146" s="463"/>
      <c r="AE146" s="463"/>
      <c r="AF146" s="463"/>
      <c r="AG146" s="463"/>
      <c r="AH146" s="463"/>
      <c r="AI146" s="463"/>
      <c r="AJ146" s="463"/>
      <c r="AK146" s="463"/>
      <c r="AL146" s="463"/>
      <c r="AM146" s="463"/>
      <c r="AN146" s="463"/>
      <c r="AO146" s="463"/>
    </row>
    <row r="147" spans="1:41" x14ac:dyDescent="0.25">
      <c r="A147" s="463"/>
      <c r="B147" s="463"/>
      <c r="C147" s="463"/>
      <c r="D147" s="463"/>
      <c r="E147" s="463"/>
      <c r="F147" s="463"/>
      <c r="G147" s="463"/>
      <c r="H147" s="463"/>
      <c r="I147" s="463"/>
      <c r="J147" s="463"/>
      <c r="K147" s="463"/>
      <c r="L147" s="463"/>
      <c r="M147" s="463"/>
      <c r="N147" s="463"/>
      <c r="O147" s="463"/>
      <c r="P147" s="463"/>
      <c r="Q147" s="463"/>
      <c r="R147" s="463"/>
      <c r="S147" s="463"/>
      <c r="T147" s="463"/>
      <c r="U147" s="463"/>
      <c r="V147" s="463"/>
      <c r="W147" s="463"/>
      <c r="X147" s="463"/>
      <c r="Y147" s="463"/>
      <c r="Z147" s="463"/>
      <c r="AA147" s="463"/>
      <c r="AB147" s="463"/>
      <c r="AC147" s="463"/>
      <c r="AD147" s="463"/>
      <c r="AE147" s="463"/>
      <c r="AF147" s="463"/>
      <c r="AG147" s="463"/>
      <c r="AH147" s="463"/>
      <c r="AI147" s="463"/>
      <c r="AJ147" s="463"/>
      <c r="AK147" s="463"/>
      <c r="AL147" s="463"/>
      <c r="AM147" s="463"/>
      <c r="AN147" s="463"/>
      <c r="AO147" s="463"/>
    </row>
    <row r="148" spans="1:41" x14ac:dyDescent="0.25">
      <c r="A148" s="463"/>
      <c r="B148" s="463"/>
      <c r="C148" s="463"/>
      <c r="D148" s="463"/>
      <c r="E148" s="463"/>
      <c r="F148" s="463"/>
      <c r="G148" s="463"/>
      <c r="H148" s="463"/>
      <c r="I148" s="463"/>
      <c r="J148" s="463"/>
      <c r="K148" s="463"/>
      <c r="L148" s="463"/>
      <c r="M148" s="463"/>
      <c r="N148" s="463"/>
      <c r="O148" s="463"/>
      <c r="P148" s="463"/>
      <c r="Q148" s="463"/>
      <c r="R148" s="463"/>
      <c r="S148" s="463"/>
      <c r="T148" s="463"/>
      <c r="U148" s="463"/>
      <c r="V148" s="463"/>
      <c r="W148" s="463"/>
      <c r="X148" s="463"/>
      <c r="Y148" s="463"/>
      <c r="Z148" s="463"/>
      <c r="AA148" s="463"/>
      <c r="AB148" s="463"/>
      <c r="AC148" s="463"/>
      <c r="AD148" s="463"/>
      <c r="AE148" s="463"/>
      <c r="AF148" s="463"/>
      <c r="AG148" s="463"/>
      <c r="AH148" s="463"/>
      <c r="AI148" s="463"/>
      <c r="AJ148" s="463"/>
      <c r="AK148" s="463"/>
      <c r="AL148" s="463"/>
      <c r="AM148" s="463"/>
      <c r="AN148" s="463"/>
      <c r="AO148" s="463"/>
    </row>
    <row r="149" spans="1:41" ht="13.5" customHeight="1" x14ac:dyDescent="0.25">
      <c r="A149" s="463"/>
      <c r="B149" s="463"/>
      <c r="C149" s="463"/>
      <c r="D149" s="463"/>
      <c r="E149" s="463"/>
      <c r="F149" s="463"/>
      <c r="G149" s="463"/>
      <c r="H149" s="463"/>
      <c r="I149" s="463"/>
      <c r="J149" s="463"/>
      <c r="K149" s="463"/>
      <c r="L149" s="463"/>
      <c r="M149" s="463"/>
      <c r="N149" s="463"/>
      <c r="O149" s="463"/>
      <c r="P149" s="463"/>
      <c r="Q149" s="463"/>
      <c r="R149" s="463"/>
      <c r="S149" s="463"/>
      <c r="T149" s="463"/>
      <c r="U149" s="463"/>
      <c r="V149" s="463"/>
      <c r="W149" s="463"/>
      <c r="X149" s="463"/>
      <c r="Y149" s="463"/>
      <c r="Z149" s="463"/>
      <c r="AA149" s="463"/>
      <c r="AB149" s="463"/>
      <c r="AC149" s="463"/>
      <c r="AD149" s="463"/>
      <c r="AE149" s="463"/>
      <c r="AF149" s="463"/>
      <c r="AG149" s="463"/>
      <c r="AH149" s="463"/>
      <c r="AI149" s="463"/>
      <c r="AJ149" s="463"/>
      <c r="AK149" s="463"/>
      <c r="AL149" s="463"/>
      <c r="AM149" s="463"/>
      <c r="AN149" s="463"/>
      <c r="AO149" s="463"/>
    </row>
    <row r="150" spans="1:41" ht="12.75" customHeight="1" x14ac:dyDescent="0.25">
      <c r="A150" s="463"/>
      <c r="B150" s="463"/>
      <c r="C150" s="463"/>
      <c r="D150" s="463"/>
      <c r="E150" s="463"/>
      <c r="F150" s="463"/>
      <c r="G150" s="463"/>
      <c r="H150" s="463"/>
      <c r="I150" s="463"/>
      <c r="J150" s="463"/>
      <c r="K150" s="463"/>
      <c r="L150" s="463"/>
      <c r="M150" s="463"/>
      <c r="N150" s="463"/>
      <c r="O150" s="463"/>
      <c r="P150" s="463"/>
      <c r="Q150" s="463"/>
      <c r="R150" s="463"/>
      <c r="S150" s="463"/>
      <c r="T150" s="463"/>
      <c r="U150" s="463"/>
      <c r="V150" s="463"/>
      <c r="W150" s="463"/>
      <c r="X150" s="463"/>
      <c r="Y150" s="463"/>
      <c r="Z150" s="463"/>
      <c r="AA150" s="463"/>
      <c r="AB150" s="463"/>
      <c r="AC150" s="463"/>
      <c r="AD150" s="463"/>
      <c r="AE150" s="463"/>
      <c r="AF150" s="463"/>
      <c r="AG150" s="463"/>
      <c r="AH150" s="463"/>
      <c r="AI150" s="463"/>
      <c r="AJ150" s="463"/>
      <c r="AK150" s="463"/>
      <c r="AL150" s="463"/>
      <c r="AM150" s="463"/>
      <c r="AN150" s="463"/>
      <c r="AO150" s="463"/>
    </row>
    <row r="151" spans="1:41" x14ac:dyDescent="0.25">
      <c r="A151" s="463"/>
      <c r="B151" s="463"/>
      <c r="C151" s="463"/>
      <c r="D151" s="463"/>
      <c r="E151" s="463"/>
      <c r="F151" s="463"/>
      <c r="G151" s="463"/>
      <c r="H151" s="463"/>
      <c r="I151" s="463"/>
      <c r="J151" s="463"/>
      <c r="K151" s="463"/>
      <c r="L151" s="463"/>
      <c r="M151" s="463"/>
      <c r="N151" s="463"/>
      <c r="O151" s="463"/>
      <c r="P151" s="463"/>
      <c r="Q151" s="463"/>
      <c r="R151" s="463"/>
      <c r="S151" s="463"/>
      <c r="T151" s="463"/>
      <c r="U151" s="463"/>
      <c r="V151" s="463"/>
      <c r="W151" s="463"/>
      <c r="X151" s="463"/>
      <c r="Y151" s="463"/>
      <c r="Z151" s="463"/>
      <c r="AA151" s="463"/>
      <c r="AB151" s="463"/>
      <c r="AC151" s="463"/>
      <c r="AD151" s="463"/>
      <c r="AE151" s="463"/>
      <c r="AF151" s="463"/>
      <c r="AG151" s="463"/>
      <c r="AH151" s="463"/>
      <c r="AI151" s="463"/>
      <c r="AJ151" s="463"/>
      <c r="AK151" s="463"/>
      <c r="AL151" s="463"/>
      <c r="AM151" s="463"/>
      <c r="AN151" s="463"/>
      <c r="AO151" s="463"/>
    </row>
    <row r="152" spans="1:41" ht="12.75" customHeight="1" x14ac:dyDescent="0.25">
      <c r="A152" s="463"/>
      <c r="B152" s="463"/>
      <c r="C152" s="463"/>
      <c r="D152" s="463"/>
      <c r="E152" s="463"/>
      <c r="F152" s="463"/>
      <c r="G152" s="463"/>
      <c r="H152" s="463"/>
      <c r="I152" s="463"/>
      <c r="J152" s="463"/>
      <c r="K152" s="463"/>
      <c r="L152" s="463"/>
      <c r="M152" s="463"/>
      <c r="N152" s="463"/>
      <c r="O152" s="463"/>
      <c r="P152" s="463"/>
      <c r="Q152" s="463"/>
      <c r="R152" s="463"/>
      <c r="S152" s="463"/>
      <c r="T152" s="463"/>
      <c r="U152" s="463"/>
      <c r="V152" s="463"/>
      <c r="W152" s="463"/>
      <c r="X152" s="463"/>
      <c r="Y152" s="463"/>
      <c r="Z152" s="463"/>
      <c r="AA152" s="463"/>
      <c r="AB152" s="463"/>
      <c r="AC152" s="463"/>
      <c r="AD152" s="463"/>
      <c r="AE152" s="463"/>
      <c r="AF152" s="463"/>
      <c r="AG152" s="463"/>
      <c r="AH152" s="463"/>
      <c r="AI152" s="463"/>
      <c r="AJ152" s="463"/>
      <c r="AK152" s="463"/>
      <c r="AL152" s="463"/>
      <c r="AM152" s="463"/>
      <c r="AN152" s="463"/>
      <c r="AO152" s="463"/>
    </row>
    <row r="153" spans="1:41" x14ac:dyDescent="0.25">
      <c r="A153" s="463"/>
      <c r="B153" s="463"/>
      <c r="C153" s="463"/>
      <c r="D153" s="463"/>
      <c r="E153" s="463"/>
      <c r="F153" s="463"/>
      <c r="G153" s="463"/>
      <c r="H153" s="463"/>
      <c r="I153" s="463"/>
      <c r="J153" s="463"/>
      <c r="K153" s="463"/>
      <c r="L153" s="463"/>
      <c r="M153" s="463"/>
      <c r="N153" s="463"/>
      <c r="O153" s="463"/>
      <c r="P153" s="463"/>
      <c r="Q153" s="463"/>
      <c r="R153" s="463"/>
      <c r="S153" s="463"/>
      <c r="T153" s="463"/>
      <c r="U153" s="463"/>
      <c r="V153" s="463"/>
      <c r="W153" s="463"/>
      <c r="X153" s="463"/>
      <c r="Y153" s="463"/>
      <c r="Z153" s="463"/>
      <c r="AA153" s="463"/>
      <c r="AB153" s="463"/>
      <c r="AC153" s="463"/>
      <c r="AD153" s="463"/>
      <c r="AE153" s="463"/>
      <c r="AF153" s="463"/>
      <c r="AG153" s="463"/>
      <c r="AH153" s="463"/>
      <c r="AI153" s="463"/>
      <c r="AJ153" s="463"/>
      <c r="AK153" s="463"/>
      <c r="AL153" s="463"/>
      <c r="AM153" s="463"/>
      <c r="AN153" s="463"/>
      <c r="AO153" s="463"/>
    </row>
    <row r="154" spans="1:41" x14ac:dyDescent="0.25">
      <c r="A154" s="463"/>
      <c r="B154" s="463"/>
      <c r="C154" s="463"/>
      <c r="D154" s="463"/>
      <c r="E154" s="463"/>
      <c r="F154" s="463"/>
      <c r="G154" s="463"/>
      <c r="H154" s="463"/>
      <c r="I154" s="463"/>
      <c r="J154" s="463"/>
      <c r="K154" s="463"/>
      <c r="L154" s="463"/>
      <c r="M154" s="463"/>
      <c r="N154" s="463"/>
      <c r="O154" s="463"/>
      <c r="P154" s="463"/>
      <c r="Q154" s="463"/>
      <c r="R154" s="463"/>
      <c r="S154" s="463"/>
      <c r="T154" s="463"/>
      <c r="U154" s="463"/>
      <c r="V154" s="463"/>
      <c r="W154" s="463"/>
      <c r="X154" s="463"/>
      <c r="Y154" s="463"/>
      <c r="Z154" s="463"/>
      <c r="AA154" s="463"/>
      <c r="AB154" s="463"/>
      <c r="AC154" s="463"/>
      <c r="AD154" s="463"/>
      <c r="AE154" s="463"/>
      <c r="AF154" s="463"/>
      <c r="AG154" s="463"/>
      <c r="AH154" s="463"/>
      <c r="AI154" s="463"/>
      <c r="AJ154" s="463"/>
      <c r="AK154" s="463"/>
      <c r="AL154" s="463"/>
      <c r="AM154" s="463"/>
      <c r="AN154" s="463"/>
      <c r="AO154" s="463"/>
    </row>
    <row r="155" spans="1:41" x14ac:dyDescent="0.25">
      <c r="A155" s="463"/>
      <c r="B155" s="463"/>
      <c r="C155" s="463"/>
      <c r="D155" s="463"/>
      <c r="E155" s="463"/>
      <c r="F155" s="463"/>
      <c r="G155" s="463"/>
      <c r="H155" s="463"/>
      <c r="I155" s="463"/>
      <c r="J155" s="463"/>
      <c r="K155" s="463"/>
      <c r="L155" s="463"/>
      <c r="M155" s="463"/>
      <c r="N155" s="463"/>
      <c r="O155" s="463"/>
      <c r="P155" s="463"/>
      <c r="Q155" s="463"/>
      <c r="R155" s="463"/>
      <c r="S155" s="463"/>
      <c r="T155" s="463"/>
      <c r="U155" s="463"/>
      <c r="V155" s="463"/>
      <c r="W155" s="463"/>
      <c r="X155" s="463"/>
      <c r="Y155" s="463"/>
      <c r="Z155" s="463"/>
      <c r="AA155" s="463"/>
      <c r="AB155" s="463"/>
      <c r="AC155" s="463"/>
      <c r="AD155" s="463"/>
      <c r="AE155" s="463"/>
      <c r="AF155" s="463"/>
      <c r="AG155" s="463"/>
      <c r="AH155" s="463"/>
      <c r="AI155" s="463"/>
      <c r="AJ155" s="463"/>
      <c r="AK155" s="463"/>
      <c r="AL155" s="463"/>
      <c r="AM155" s="463"/>
      <c r="AN155" s="463"/>
      <c r="AO155" s="463"/>
    </row>
    <row r="156" spans="1:41" x14ac:dyDescent="0.25">
      <c r="A156" s="463"/>
      <c r="B156" s="463"/>
      <c r="C156" s="463"/>
      <c r="D156" s="463"/>
      <c r="E156" s="463"/>
      <c r="F156" s="463"/>
      <c r="G156" s="463"/>
      <c r="H156" s="463"/>
      <c r="I156" s="463"/>
      <c r="J156" s="463"/>
      <c r="K156" s="463"/>
      <c r="L156" s="463"/>
      <c r="M156" s="463"/>
      <c r="N156" s="463"/>
      <c r="O156" s="463"/>
      <c r="P156" s="463"/>
      <c r="Q156" s="463"/>
      <c r="R156" s="463"/>
      <c r="S156" s="463"/>
      <c r="T156" s="463"/>
      <c r="U156" s="463"/>
      <c r="V156" s="463"/>
      <c r="W156" s="463"/>
      <c r="X156" s="463"/>
      <c r="Y156" s="463"/>
      <c r="Z156" s="463"/>
      <c r="AA156" s="463"/>
      <c r="AB156" s="463"/>
      <c r="AC156" s="463"/>
      <c r="AD156" s="463"/>
      <c r="AE156" s="463"/>
      <c r="AF156" s="463"/>
      <c r="AG156" s="463"/>
      <c r="AH156" s="463"/>
      <c r="AI156" s="463"/>
      <c r="AJ156" s="463"/>
      <c r="AK156" s="463"/>
      <c r="AL156" s="463"/>
      <c r="AM156" s="463"/>
      <c r="AN156" s="463"/>
      <c r="AO156" s="463"/>
    </row>
    <row r="157" spans="1:41" x14ac:dyDescent="0.25">
      <c r="A157" s="463"/>
      <c r="B157" s="463"/>
      <c r="C157" s="463"/>
      <c r="D157" s="463"/>
      <c r="E157" s="463"/>
      <c r="F157" s="463"/>
      <c r="G157" s="463"/>
      <c r="H157" s="463"/>
      <c r="I157" s="463"/>
      <c r="J157" s="463"/>
      <c r="K157" s="463"/>
      <c r="L157" s="463"/>
      <c r="M157" s="463"/>
      <c r="N157" s="463"/>
      <c r="O157" s="463"/>
      <c r="P157" s="463"/>
      <c r="Q157" s="463"/>
      <c r="R157" s="463"/>
      <c r="S157" s="463"/>
      <c r="T157" s="463"/>
      <c r="U157" s="463"/>
      <c r="V157" s="463"/>
      <c r="W157" s="463"/>
      <c r="X157" s="463"/>
      <c r="Y157" s="463"/>
      <c r="Z157" s="463"/>
      <c r="AA157" s="463"/>
      <c r="AB157" s="463"/>
      <c r="AC157" s="463"/>
      <c r="AD157" s="463"/>
      <c r="AE157" s="463"/>
      <c r="AF157" s="463"/>
      <c r="AG157" s="463"/>
      <c r="AH157" s="463"/>
      <c r="AI157" s="463"/>
      <c r="AJ157" s="463"/>
      <c r="AK157" s="463"/>
      <c r="AL157" s="463"/>
      <c r="AM157" s="463"/>
      <c r="AN157" s="463"/>
      <c r="AO157" s="463"/>
    </row>
    <row r="158" spans="1:41" x14ac:dyDescent="0.25">
      <c r="A158" s="463"/>
      <c r="B158" s="463"/>
      <c r="C158" s="463"/>
      <c r="D158" s="463"/>
      <c r="E158" s="463"/>
      <c r="F158" s="463"/>
      <c r="G158" s="463"/>
      <c r="H158" s="463"/>
      <c r="I158" s="463"/>
      <c r="J158" s="463"/>
      <c r="K158" s="463"/>
      <c r="L158" s="463"/>
      <c r="M158" s="463"/>
      <c r="N158" s="463"/>
      <c r="O158" s="463"/>
      <c r="P158" s="463"/>
      <c r="Q158" s="463"/>
      <c r="R158" s="463"/>
      <c r="S158" s="463"/>
      <c r="T158" s="463"/>
      <c r="U158" s="463"/>
      <c r="V158" s="463"/>
      <c r="W158" s="463"/>
      <c r="X158" s="463"/>
      <c r="Y158" s="463"/>
      <c r="Z158" s="463"/>
      <c r="AA158" s="463"/>
      <c r="AB158" s="463"/>
      <c r="AC158" s="463"/>
      <c r="AD158" s="463"/>
      <c r="AE158" s="463"/>
      <c r="AF158" s="463"/>
      <c r="AG158" s="463"/>
      <c r="AH158" s="463"/>
      <c r="AI158" s="463"/>
      <c r="AJ158" s="463"/>
      <c r="AK158" s="463"/>
      <c r="AL158" s="463"/>
      <c r="AM158" s="463"/>
      <c r="AN158" s="463"/>
      <c r="AO158" s="463"/>
    </row>
    <row r="159" spans="1:41" x14ac:dyDescent="0.25">
      <c r="A159" s="463"/>
      <c r="B159" s="463"/>
      <c r="C159" s="463"/>
      <c r="D159" s="463"/>
      <c r="E159" s="463"/>
      <c r="F159" s="463"/>
      <c r="G159" s="463"/>
      <c r="H159" s="463"/>
      <c r="I159" s="463"/>
      <c r="J159" s="463"/>
      <c r="K159" s="463"/>
      <c r="L159" s="463"/>
      <c r="M159" s="463"/>
      <c r="N159" s="463"/>
      <c r="O159" s="463"/>
      <c r="P159" s="463"/>
      <c r="Q159" s="463"/>
      <c r="R159" s="463"/>
      <c r="S159" s="463"/>
      <c r="T159" s="463"/>
      <c r="U159" s="463"/>
      <c r="V159" s="463"/>
      <c r="W159" s="463"/>
      <c r="X159" s="463"/>
      <c r="Y159" s="463"/>
      <c r="Z159" s="463"/>
      <c r="AA159" s="463"/>
      <c r="AB159" s="463"/>
      <c r="AC159" s="463"/>
      <c r="AD159" s="463"/>
      <c r="AE159" s="463"/>
      <c r="AF159" s="463"/>
      <c r="AG159" s="463"/>
      <c r="AH159" s="463"/>
      <c r="AI159" s="463"/>
      <c r="AJ159" s="463"/>
      <c r="AK159" s="463"/>
      <c r="AL159" s="463"/>
      <c r="AM159" s="463"/>
      <c r="AN159" s="463"/>
      <c r="AO159" s="463"/>
    </row>
    <row r="160" spans="1:41" x14ac:dyDescent="0.25">
      <c r="A160" s="463"/>
      <c r="B160" s="463"/>
      <c r="C160" s="463"/>
      <c r="D160" s="463"/>
      <c r="E160" s="463"/>
      <c r="F160" s="463"/>
      <c r="G160" s="463"/>
      <c r="H160" s="463"/>
      <c r="I160" s="463"/>
      <c r="J160" s="463"/>
      <c r="K160" s="463"/>
      <c r="L160" s="463"/>
      <c r="M160" s="463"/>
      <c r="N160" s="463"/>
      <c r="O160" s="463"/>
      <c r="P160" s="463"/>
      <c r="Q160" s="463"/>
      <c r="R160" s="463"/>
      <c r="S160" s="463"/>
      <c r="T160" s="463"/>
      <c r="U160" s="463"/>
      <c r="V160" s="463"/>
      <c r="W160" s="463"/>
      <c r="X160" s="463"/>
      <c r="Y160" s="463"/>
      <c r="Z160" s="463"/>
      <c r="AA160" s="463"/>
      <c r="AB160" s="463"/>
      <c r="AC160" s="463"/>
      <c r="AD160" s="463"/>
      <c r="AE160" s="463"/>
      <c r="AF160" s="463"/>
      <c r="AG160" s="463"/>
      <c r="AH160" s="463"/>
      <c r="AI160" s="463"/>
      <c r="AJ160" s="463"/>
      <c r="AK160" s="463"/>
      <c r="AL160" s="463"/>
      <c r="AM160" s="463"/>
      <c r="AN160" s="463"/>
      <c r="AO160" s="463"/>
    </row>
    <row r="161" spans="1:41" x14ac:dyDescent="0.25">
      <c r="A161" s="463"/>
      <c r="B161" s="463"/>
      <c r="C161" s="463"/>
      <c r="D161" s="463"/>
      <c r="E161" s="463"/>
      <c r="F161" s="463"/>
      <c r="G161" s="463"/>
      <c r="H161" s="463"/>
      <c r="I161" s="463"/>
      <c r="J161" s="463"/>
      <c r="K161" s="463"/>
      <c r="L161" s="463"/>
      <c r="M161" s="463"/>
      <c r="N161" s="463"/>
      <c r="O161" s="463"/>
      <c r="P161" s="463"/>
      <c r="Q161" s="463"/>
      <c r="R161" s="463"/>
      <c r="S161" s="463"/>
      <c r="T161" s="463"/>
      <c r="U161" s="463"/>
      <c r="V161" s="463"/>
      <c r="W161" s="463"/>
      <c r="X161" s="463"/>
      <c r="Y161" s="463"/>
      <c r="Z161" s="463"/>
      <c r="AA161" s="463"/>
      <c r="AB161" s="463"/>
      <c r="AC161" s="463"/>
      <c r="AD161" s="463"/>
      <c r="AE161" s="463"/>
      <c r="AF161" s="463"/>
      <c r="AG161" s="463"/>
      <c r="AH161" s="463"/>
      <c r="AI161" s="463"/>
      <c r="AJ161" s="463"/>
      <c r="AK161" s="463"/>
      <c r="AL161" s="463"/>
      <c r="AM161" s="463"/>
      <c r="AN161" s="463"/>
      <c r="AO161" s="463"/>
    </row>
    <row r="162" spans="1:41" x14ac:dyDescent="0.25">
      <c r="A162" s="463"/>
      <c r="B162" s="463"/>
      <c r="C162" s="463"/>
      <c r="D162" s="463"/>
      <c r="E162" s="463"/>
      <c r="F162" s="463"/>
      <c r="G162" s="463"/>
      <c r="H162" s="463"/>
      <c r="I162" s="463"/>
      <c r="J162" s="463"/>
      <c r="K162" s="463"/>
      <c r="L162" s="463"/>
      <c r="M162" s="463"/>
      <c r="N162" s="463"/>
      <c r="O162" s="463"/>
      <c r="P162" s="463"/>
      <c r="Q162" s="463"/>
      <c r="R162" s="463"/>
      <c r="S162" s="463"/>
      <c r="T162" s="463"/>
      <c r="U162" s="463"/>
      <c r="V162" s="463"/>
      <c r="W162" s="463"/>
      <c r="X162" s="463"/>
      <c r="Y162" s="463"/>
      <c r="Z162" s="463"/>
      <c r="AA162" s="463"/>
      <c r="AB162" s="463"/>
      <c r="AC162" s="463"/>
      <c r="AD162" s="463"/>
      <c r="AE162" s="463"/>
      <c r="AF162" s="463"/>
      <c r="AG162" s="463"/>
      <c r="AH162" s="463"/>
      <c r="AI162" s="463"/>
      <c r="AJ162" s="463"/>
      <c r="AK162" s="463"/>
      <c r="AL162" s="463"/>
      <c r="AM162" s="463"/>
      <c r="AN162" s="463"/>
      <c r="AO162" s="463"/>
    </row>
    <row r="190" ht="13.5" customHeight="1" x14ac:dyDescent="0.25"/>
    <row r="191" ht="12.75" customHeight="1" x14ac:dyDescent="0.25"/>
    <row r="193" ht="12.75" customHeight="1" x14ac:dyDescent="0.25"/>
    <row r="231" ht="13.5" customHeight="1" x14ac:dyDescent="0.25"/>
    <row r="232" ht="12.75" customHeight="1" x14ac:dyDescent="0.25"/>
    <row r="234" ht="12.75" customHeight="1" x14ac:dyDescent="0.25"/>
    <row r="272" ht="13.5" customHeight="1" x14ac:dyDescent="0.25"/>
    <row r="273" ht="12.75" customHeight="1" x14ac:dyDescent="0.25"/>
    <row r="275" ht="12.75" customHeight="1" x14ac:dyDescent="0.25"/>
  </sheetData>
  <sheetProtection algorithmName="SHA-512" hashValue="HJWofjSpsD1W21w2AVmXk6o4iRI0N/x/62Ogt9nyP46nIaeL074DDXiHXwiR8L/mHybez1ePeUQffaz+puZq2g==" saltValue="/XgwocbUW1hqjf2R0srJgQ==" spinCount="100000" sheet="1" objects="1" scenarios="1" selectLockedCells="1"/>
  <mergeCells count="15">
    <mergeCell ref="C44:J44"/>
    <mergeCell ref="C35:J35"/>
    <mergeCell ref="C36:J36"/>
    <mergeCell ref="C37:J37"/>
    <mergeCell ref="C38:J38"/>
    <mergeCell ref="C39:J39"/>
    <mergeCell ref="A2:T3"/>
    <mergeCell ref="C40:J40"/>
    <mergeCell ref="C41:J41"/>
    <mergeCell ref="C42:J42"/>
    <mergeCell ref="C43:J43"/>
    <mergeCell ref="D6:G6"/>
    <mergeCell ref="H6:J6"/>
    <mergeCell ref="K6:R6"/>
    <mergeCell ref="S7:S8"/>
  </mergeCells>
  <pageMargins left="1" right="0.7" top="1" bottom="0.75" header="0.3" footer="0.3"/>
  <pageSetup paperSize="5" scale="54"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J67"/>
  <sheetViews>
    <sheetView showGridLines="0" workbookViewId="0">
      <selection activeCell="D10" sqref="D10"/>
    </sheetView>
  </sheetViews>
  <sheetFormatPr defaultColWidth="9.33203125" defaultRowHeight="13.2" x14ac:dyDescent="0.25"/>
  <cols>
    <col min="1" max="1" width="2.6640625" style="7" customWidth="1"/>
    <col min="2" max="2" width="4.6640625" style="7" customWidth="1"/>
    <col min="3" max="3" width="25.6640625" style="7" customWidth="1"/>
    <col min="4" max="9" width="15.6640625" style="7" customWidth="1"/>
    <col min="10" max="10" width="2.6640625" style="7" customWidth="1"/>
    <col min="11" max="16384" width="9.33203125" style="7"/>
  </cols>
  <sheetData>
    <row r="1" spans="1:10" ht="15" customHeight="1" x14ac:dyDescent="0.2">
      <c r="A1" s="4"/>
      <c r="B1" s="5"/>
      <c r="C1" s="5"/>
      <c r="D1" s="5"/>
      <c r="E1" s="5"/>
      <c r="F1" s="5"/>
      <c r="G1" s="5"/>
      <c r="H1" s="5"/>
      <c r="I1" s="5"/>
      <c r="J1" s="6"/>
    </row>
    <row r="2" spans="1:10" ht="15" customHeight="1" x14ac:dyDescent="0.25">
      <c r="A2" s="8"/>
      <c r="B2" s="2173"/>
      <c r="C2" s="2173"/>
      <c r="D2" s="2179" t="s">
        <v>2105</v>
      </c>
      <c r="E2" s="2179"/>
      <c r="F2" s="2179"/>
      <c r="G2" s="2179"/>
      <c r="H2" s="500"/>
      <c r="J2" s="11"/>
    </row>
    <row r="3" spans="1:10" ht="15" customHeight="1" x14ac:dyDescent="0.25">
      <c r="A3" s="8"/>
      <c r="B3" s="2173"/>
      <c r="C3" s="2173"/>
      <c r="D3" s="2179"/>
      <c r="E3" s="2179"/>
      <c r="F3" s="2179"/>
      <c r="G3" s="2179"/>
      <c r="H3" s="500"/>
      <c r="J3" s="11"/>
    </row>
    <row r="4" spans="1:10" ht="15" hidden="1" customHeight="1" x14ac:dyDescent="0.2">
      <c r="A4" s="8"/>
      <c r="B4" s="497"/>
      <c r="C4" s="497"/>
      <c r="D4" s="498"/>
      <c r="E4" s="498"/>
      <c r="F4" s="498"/>
      <c r="J4" s="11"/>
    </row>
    <row r="5" spans="1:10" ht="15" hidden="1" customHeight="1" x14ac:dyDescent="0.25">
      <c r="A5" s="499"/>
      <c r="B5" s="488"/>
      <c r="C5" s="488"/>
      <c r="J5" s="11"/>
    </row>
    <row r="6" spans="1:10" ht="15" hidden="1" customHeight="1" x14ac:dyDescent="0.2">
      <c r="A6" s="8"/>
      <c r="B6" s="24"/>
      <c r="C6" s="114"/>
      <c r="D6" s="24"/>
      <c r="E6" s="24"/>
      <c r="F6" s="24"/>
      <c r="G6" s="24"/>
      <c r="J6" s="11"/>
    </row>
    <row r="7" spans="1:10" ht="15" customHeight="1" x14ac:dyDescent="0.2">
      <c r="A7" s="8"/>
      <c r="B7" s="38"/>
      <c r="C7" s="114"/>
      <c r="D7" s="114"/>
      <c r="E7" s="24"/>
      <c r="G7" s="593" t="s">
        <v>1111</v>
      </c>
      <c r="J7" s="11"/>
    </row>
    <row r="8" spans="1:10" ht="15" customHeight="1" x14ac:dyDescent="0.25">
      <c r="A8" s="8"/>
      <c r="B8" s="2149" t="s">
        <v>977</v>
      </c>
      <c r="C8" s="2150"/>
      <c r="D8" s="2153" t="s">
        <v>561</v>
      </c>
      <c r="E8" s="2153" t="s">
        <v>918</v>
      </c>
      <c r="F8" s="2149" t="s">
        <v>919</v>
      </c>
      <c r="G8" s="2145" t="s">
        <v>97</v>
      </c>
      <c r="J8" s="11"/>
    </row>
    <row r="9" spans="1:10" ht="15" customHeight="1" x14ac:dyDescent="0.25">
      <c r="A9" s="8"/>
      <c r="B9" s="2151"/>
      <c r="C9" s="2152"/>
      <c r="D9" s="2154"/>
      <c r="E9" s="2154"/>
      <c r="F9" s="2155"/>
      <c r="G9" s="2145"/>
      <c r="J9" s="11"/>
    </row>
    <row r="10" spans="1:10" ht="19.95" customHeight="1" x14ac:dyDescent="0.25">
      <c r="A10" s="8"/>
      <c r="B10" s="1109" t="s">
        <v>20</v>
      </c>
      <c r="C10" s="115"/>
      <c r="D10" s="2082"/>
      <c r="E10" s="2083"/>
      <c r="F10" s="2084"/>
      <c r="G10" s="1111">
        <f t="shared" ref="G10:G29" si="0">D10+E10+F10</f>
        <v>0</v>
      </c>
      <c r="H10" s="24"/>
      <c r="J10" s="11"/>
    </row>
    <row r="11" spans="1:10" ht="19.95" customHeight="1" x14ac:dyDescent="0.25">
      <c r="A11" s="8"/>
      <c r="B11" s="1109" t="s">
        <v>21</v>
      </c>
      <c r="C11" s="115"/>
      <c r="D11" s="2082"/>
      <c r="E11" s="2082"/>
      <c r="F11" s="2082"/>
      <c r="G11" s="1111">
        <f t="shared" si="0"/>
        <v>0</v>
      </c>
      <c r="H11" s="24"/>
      <c r="J11" s="11"/>
    </row>
    <row r="12" spans="1:10" ht="19.95" customHeight="1" x14ac:dyDescent="0.25">
      <c r="A12" s="8"/>
      <c r="B12" s="1109" t="s">
        <v>22</v>
      </c>
      <c r="C12" s="115"/>
      <c r="D12" s="2082"/>
      <c r="E12" s="2082"/>
      <c r="F12" s="2082"/>
      <c r="G12" s="1111">
        <f t="shared" si="0"/>
        <v>0</v>
      </c>
      <c r="H12" s="24"/>
      <c r="J12" s="11"/>
    </row>
    <row r="13" spans="1:10" ht="19.95" customHeight="1" x14ac:dyDescent="0.25">
      <c r="A13" s="8"/>
      <c r="B13" s="1109" t="s">
        <v>23</v>
      </c>
      <c r="C13" s="115"/>
      <c r="D13" s="2082"/>
      <c r="E13" s="2082"/>
      <c r="F13" s="2082"/>
      <c r="G13" s="1111">
        <f t="shared" si="0"/>
        <v>0</v>
      </c>
      <c r="H13" s="24"/>
      <c r="J13" s="11"/>
    </row>
    <row r="14" spans="1:10" ht="19.95" customHeight="1" x14ac:dyDescent="0.25">
      <c r="A14" s="8"/>
      <c r="B14" s="1109" t="s">
        <v>24</v>
      </c>
      <c r="C14" s="115"/>
      <c r="D14" s="2082"/>
      <c r="E14" s="2082"/>
      <c r="F14" s="2082"/>
      <c r="G14" s="1111">
        <f t="shared" si="0"/>
        <v>0</v>
      </c>
      <c r="H14" s="24"/>
      <c r="J14" s="11"/>
    </row>
    <row r="15" spans="1:10" ht="19.95" customHeight="1" x14ac:dyDescent="0.25">
      <c r="A15" s="8"/>
      <c r="B15" s="1109" t="s">
        <v>25</v>
      </c>
      <c r="C15" s="115"/>
      <c r="D15" s="2082"/>
      <c r="E15" s="2082"/>
      <c r="F15" s="2082"/>
      <c r="G15" s="1111">
        <f t="shared" si="0"/>
        <v>0</v>
      </c>
      <c r="H15" s="24"/>
      <c r="J15" s="11"/>
    </row>
    <row r="16" spans="1:10" ht="19.95" customHeight="1" x14ac:dyDescent="0.25">
      <c r="A16" s="8"/>
      <c r="B16" s="1109" t="s">
        <v>26</v>
      </c>
      <c r="C16" s="115"/>
      <c r="D16" s="2082"/>
      <c r="E16" s="2082"/>
      <c r="F16" s="2084"/>
      <c r="G16" s="1111">
        <f t="shared" si="0"/>
        <v>0</v>
      </c>
      <c r="H16" s="24"/>
      <c r="J16" s="11"/>
    </row>
    <row r="17" spans="1:10" ht="19.95" customHeight="1" x14ac:dyDescent="0.25">
      <c r="A17" s="8"/>
      <c r="B17" s="1109" t="s">
        <v>27</v>
      </c>
      <c r="C17" s="115"/>
      <c r="D17" s="2082"/>
      <c r="E17" s="2082"/>
      <c r="F17" s="2084"/>
      <c r="G17" s="1111">
        <f t="shared" si="0"/>
        <v>0</v>
      </c>
      <c r="H17" s="24"/>
      <c r="J17" s="11"/>
    </row>
    <row r="18" spans="1:10" ht="19.95" customHeight="1" x14ac:dyDescent="0.25">
      <c r="A18" s="8"/>
      <c r="B18" s="1109" t="s">
        <v>28</v>
      </c>
      <c r="C18" s="115"/>
      <c r="D18" s="2082"/>
      <c r="E18" s="2082"/>
      <c r="F18" s="2084"/>
      <c r="G18" s="1111">
        <f t="shared" si="0"/>
        <v>0</v>
      </c>
      <c r="H18" s="24"/>
      <c r="J18" s="11"/>
    </row>
    <row r="19" spans="1:10" ht="19.95" customHeight="1" x14ac:dyDescent="0.25">
      <c r="A19" s="8"/>
      <c r="B19" s="1109" t="s">
        <v>29</v>
      </c>
      <c r="C19" s="115"/>
      <c r="D19" s="2082"/>
      <c r="E19" s="2082"/>
      <c r="F19" s="2084"/>
      <c r="G19" s="1111">
        <f t="shared" si="0"/>
        <v>0</v>
      </c>
      <c r="H19" s="24"/>
      <c r="J19" s="11"/>
    </row>
    <row r="20" spans="1:10" ht="19.95" customHeight="1" x14ac:dyDescent="0.25">
      <c r="A20" s="8"/>
      <c r="B20" s="1109" t="s">
        <v>978</v>
      </c>
      <c r="C20" s="115"/>
      <c r="D20" s="2082"/>
      <c r="E20" s="2082"/>
      <c r="F20" s="2084"/>
      <c r="G20" s="1111">
        <f t="shared" si="0"/>
        <v>0</v>
      </c>
      <c r="H20" s="24"/>
      <c r="J20" s="11"/>
    </row>
    <row r="21" spans="1:10" ht="19.95" customHeight="1" x14ac:dyDescent="0.25">
      <c r="A21" s="8"/>
      <c r="B21" s="1109" t="s">
        <v>59</v>
      </c>
      <c r="C21" s="115"/>
      <c r="D21" s="2082"/>
      <c r="E21" s="2082"/>
      <c r="F21" s="2084"/>
      <c r="G21" s="1111">
        <f t="shared" si="0"/>
        <v>0</v>
      </c>
      <c r="H21" s="24"/>
      <c r="J21" s="11"/>
    </row>
    <row r="22" spans="1:10" ht="19.95" customHeight="1" x14ac:dyDescent="0.25">
      <c r="A22" s="8"/>
      <c r="B22" s="1109" t="s">
        <v>60</v>
      </c>
      <c r="C22" s="115"/>
      <c r="D22" s="2082"/>
      <c r="E22" s="2082"/>
      <c r="F22" s="2084"/>
      <c r="G22" s="1111">
        <f t="shared" si="0"/>
        <v>0</v>
      </c>
      <c r="H22" s="24"/>
      <c r="J22" s="11"/>
    </row>
    <row r="23" spans="1:10" ht="19.95" customHeight="1" x14ac:dyDescent="0.25">
      <c r="A23" s="8"/>
      <c r="B23" s="1109" t="s">
        <v>61</v>
      </c>
      <c r="C23" s="115"/>
      <c r="D23" s="2082"/>
      <c r="E23" s="2082"/>
      <c r="F23" s="2084"/>
      <c r="G23" s="1111">
        <f t="shared" si="0"/>
        <v>0</v>
      </c>
      <c r="H23" s="24"/>
      <c r="J23" s="11"/>
    </row>
    <row r="24" spans="1:10" ht="19.95" customHeight="1" x14ac:dyDescent="0.25">
      <c r="A24" s="8"/>
      <c r="B24" s="1109" t="s">
        <v>62</v>
      </c>
      <c r="C24" s="115"/>
      <c r="D24" s="2082"/>
      <c r="E24" s="2082"/>
      <c r="F24" s="2084"/>
      <c r="G24" s="1111">
        <f t="shared" si="0"/>
        <v>0</v>
      </c>
      <c r="H24" s="24"/>
      <c r="J24" s="11"/>
    </row>
    <row r="25" spans="1:10" ht="19.95" customHeight="1" x14ac:dyDescent="0.25">
      <c r="A25" s="8"/>
      <c r="B25" s="1109" t="s">
        <v>63</v>
      </c>
      <c r="C25" s="115"/>
      <c r="D25" s="2082"/>
      <c r="E25" s="2082"/>
      <c r="F25" s="2084"/>
      <c r="G25" s="1111">
        <f t="shared" si="0"/>
        <v>0</v>
      </c>
      <c r="H25" s="24"/>
      <c r="J25" s="11"/>
    </row>
    <row r="26" spans="1:10" ht="19.95" customHeight="1" x14ac:dyDescent="0.25">
      <c r="A26" s="8"/>
      <c r="B26" s="1109" t="s">
        <v>64</v>
      </c>
      <c r="C26" s="115"/>
      <c r="D26" s="2082"/>
      <c r="E26" s="2082"/>
      <c r="F26" s="2084"/>
      <c r="G26" s="1111">
        <f t="shared" si="0"/>
        <v>0</v>
      </c>
      <c r="H26" s="24"/>
      <c r="J26" s="11"/>
    </row>
    <row r="27" spans="1:10" ht="19.95" customHeight="1" x14ac:dyDescent="0.25">
      <c r="A27" s="8"/>
      <c r="B27" s="1109" t="s">
        <v>65</v>
      </c>
      <c r="C27" s="115"/>
      <c r="D27" s="2082"/>
      <c r="E27" s="2082"/>
      <c r="F27" s="2084"/>
      <c r="G27" s="1111">
        <f t="shared" si="0"/>
        <v>0</v>
      </c>
      <c r="H27" s="24"/>
      <c r="J27" s="11"/>
    </row>
    <row r="28" spans="1:10" ht="19.95" customHeight="1" x14ac:dyDescent="0.25">
      <c r="A28" s="8"/>
      <c r="B28" s="1109" t="s">
        <v>66</v>
      </c>
      <c r="C28" s="115"/>
      <c r="D28" s="2082"/>
      <c r="E28" s="2082"/>
      <c r="F28" s="2084"/>
      <c r="G28" s="1111">
        <f t="shared" si="0"/>
        <v>0</v>
      </c>
      <c r="H28" s="24"/>
      <c r="J28" s="11"/>
    </row>
    <row r="29" spans="1:10" ht="19.95" customHeight="1" thickBot="1" x14ac:dyDescent="0.3">
      <c r="A29" s="8"/>
      <c r="B29" s="1109" t="s">
        <v>67</v>
      </c>
      <c r="C29" s="115"/>
      <c r="D29" s="2082"/>
      <c r="E29" s="2083"/>
      <c r="F29" s="2084"/>
      <c r="G29" s="1111">
        <f t="shared" si="0"/>
        <v>0</v>
      </c>
      <c r="H29" s="24"/>
      <c r="J29" s="11"/>
    </row>
    <row r="30" spans="1:10" ht="15" customHeight="1" x14ac:dyDescent="0.25">
      <c r="A30" s="8"/>
      <c r="B30" s="2166"/>
      <c r="C30" s="2168" t="s">
        <v>97</v>
      </c>
      <c r="D30" s="2174">
        <f>SUM(D10:D29)</f>
        <v>0</v>
      </c>
      <c r="E30" s="2174">
        <f>SUM(E10:E29)</f>
        <v>0</v>
      </c>
      <c r="F30" s="2176">
        <f>SUM(F10:F29)</f>
        <v>0</v>
      </c>
      <c r="G30" s="2178">
        <f>SUM(G10:G29)</f>
        <v>0</v>
      </c>
      <c r="H30" s="2170" t="s">
        <v>979</v>
      </c>
      <c r="I30" s="2171">
        <f>Form2!N83</f>
        <v>0</v>
      </c>
      <c r="J30" s="11"/>
    </row>
    <row r="31" spans="1:10" ht="15" customHeight="1" thickBot="1" x14ac:dyDescent="0.3">
      <c r="A31" s="8"/>
      <c r="B31" s="2167"/>
      <c r="C31" s="2169"/>
      <c r="D31" s="2175"/>
      <c r="E31" s="2175"/>
      <c r="F31" s="2177"/>
      <c r="G31" s="2178"/>
      <c r="H31" s="2170"/>
      <c r="I31" s="2172"/>
      <c r="J31" s="11"/>
    </row>
    <row r="32" spans="1:10" ht="15" customHeight="1" x14ac:dyDescent="0.25">
      <c r="A32" s="8"/>
      <c r="C32" s="27"/>
      <c r="D32" s="544"/>
      <c r="E32" s="544"/>
      <c r="F32" s="544"/>
      <c r="G32" s="545"/>
      <c r="H32" s="116"/>
      <c r="I32" s="117"/>
      <c r="J32" s="11"/>
    </row>
    <row r="33" spans="1:10" ht="15" customHeight="1" x14ac:dyDescent="0.25">
      <c r="A33" s="8"/>
      <c r="D33" s="544"/>
      <c r="E33" s="544"/>
      <c r="F33" s="544"/>
      <c r="G33" s="544"/>
      <c r="J33" s="11"/>
    </row>
    <row r="34" spans="1:10" ht="15" customHeight="1" x14ac:dyDescent="0.25">
      <c r="A34" s="8"/>
      <c r="B34" s="2149" t="s">
        <v>980</v>
      </c>
      <c r="C34" s="2150"/>
      <c r="D34" s="2185" t="s">
        <v>561</v>
      </c>
      <c r="E34" s="2185" t="s">
        <v>918</v>
      </c>
      <c r="F34" s="2187" t="s">
        <v>919</v>
      </c>
      <c r="G34" s="2183" t="s">
        <v>97</v>
      </c>
      <c r="J34" s="11"/>
    </row>
    <row r="35" spans="1:10" ht="15" customHeight="1" x14ac:dyDescent="0.25">
      <c r="A35" s="8"/>
      <c r="B35" s="2151"/>
      <c r="C35" s="2152"/>
      <c r="D35" s="2186"/>
      <c r="E35" s="2186"/>
      <c r="F35" s="2188"/>
      <c r="G35" s="2183"/>
      <c r="J35" s="11"/>
    </row>
    <row r="36" spans="1:10" ht="19.95" customHeight="1" x14ac:dyDescent="0.25">
      <c r="A36" s="8"/>
      <c r="B36" s="1109" t="s">
        <v>20</v>
      </c>
      <c r="C36" s="115" t="s">
        <v>2554</v>
      </c>
      <c r="D36" s="2082">
        <v>10</v>
      </c>
      <c r="E36" s="2083">
        <v>10</v>
      </c>
      <c r="F36" s="2084">
        <v>10</v>
      </c>
      <c r="G36" s="1017">
        <f t="shared" ref="G36:G55" si="1">D36+E36+F36</f>
        <v>30</v>
      </c>
      <c r="J36" s="11"/>
    </row>
    <row r="37" spans="1:10" ht="19.95" customHeight="1" x14ac:dyDescent="0.25">
      <c r="A37" s="8"/>
      <c r="B37" s="1109" t="s">
        <v>21</v>
      </c>
      <c r="C37" s="115"/>
      <c r="D37" s="2082"/>
      <c r="E37" s="2083"/>
      <c r="F37" s="2084"/>
      <c r="G37" s="1017">
        <f t="shared" si="1"/>
        <v>0</v>
      </c>
      <c r="J37" s="11"/>
    </row>
    <row r="38" spans="1:10" ht="19.95" customHeight="1" x14ac:dyDescent="0.25">
      <c r="A38" s="8"/>
      <c r="B38" s="1109" t="s">
        <v>22</v>
      </c>
      <c r="C38" s="115"/>
      <c r="D38" s="2082"/>
      <c r="E38" s="2083"/>
      <c r="F38" s="2084"/>
      <c r="G38" s="1017">
        <f t="shared" si="1"/>
        <v>0</v>
      </c>
      <c r="J38" s="11"/>
    </row>
    <row r="39" spans="1:10" ht="19.95" customHeight="1" x14ac:dyDescent="0.25">
      <c r="A39" s="8"/>
      <c r="B39" s="1109" t="s">
        <v>23</v>
      </c>
      <c r="C39" s="115"/>
      <c r="D39" s="2082"/>
      <c r="E39" s="2083"/>
      <c r="F39" s="2084"/>
      <c r="G39" s="1017">
        <f t="shared" si="1"/>
        <v>0</v>
      </c>
      <c r="J39" s="11"/>
    </row>
    <row r="40" spans="1:10" ht="19.95" customHeight="1" x14ac:dyDescent="0.25">
      <c r="A40" s="8"/>
      <c r="B40" s="1109" t="s">
        <v>24</v>
      </c>
      <c r="C40" s="115"/>
      <c r="D40" s="2082"/>
      <c r="E40" s="2083"/>
      <c r="F40" s="2084"/>
      <c r="G40" s="1017">
        <f t="shared" si="1"/>
        <v>0</v>
      </c>
      <c r="J40" s="11"/>
    </row>
    <row r="41" spans="1:10" ht="19.95" customHeight="1" x14ac:dyDescent="0.25">
      <c r="A41" s="8"/>
      <c r="B41" s="1109" t="s">
        <v>25</v>
      </c>
      <c r="C41" s="115"/>
      <c r="D41" s="2082"/>
      <c r="E41" s="2083"/>
      <c r="F41" s="2084"/>
      <c r="G41" s="1017">
        <f t="shared" si="1"/>
        <v>0</v>
      </c>
      <c r="J41" s="11"/>
    </row>
    <row r="42" spans="1:10" ht="19.95" customHeight="1" x14ac:dyDescent="0.25">
      <c r="A42" s="8"/>
      <c r="B42" s="1109" t="s">
        <v>26</v>
      </c>
      <c r="C42" s="115"/>
      <c r="D42" s="2082"/>
      <c r="E42" s="2083"/>
      <c r="F42" s="2084"/>
      <c r="G42" s="1017">
        <f t="shared" si="1"/>
        <v>0</v>
      </c>
      <c r="J42" s="11"/>
    </row>
    <row r="43" spans="1:10" ht="19.95" customHeight="1" x14ac:dyDescent="0.25">
      <c r="A43" s="8"/>
      <c r="B43" s="1109" t="s">
        <v>27</v>
      </c>
      <c r="C43" s="115"/>
      <c r="D43" s="2082"/>
      <c r="E43" s="2083"/>
      <c r="F43" s="2084"/>
      <c r="G43" s="1017">
        <f t="shared" si="1"/>
        <v>0</v>
      </c>
      <c r="J43" s="11"/>
    </row>
    <row r="44" spans="1:10" ht="19.95" customHeight="1" x14ac:dyDescent="0.25">
      <c r="A44" s="8"/>
      <c r="B44" s="1109" t="s">
        <v>28</v>
      </c>
      <c r="C44" s="115"/>
      <c r="D44" s="2082"/>
      <c r="E44" s="2082"/>
      <c r="F44" s="2082"/>
      <c r="G44" s="1017">
        <f t="shared" si="1"/>
        <v>0</v>
      </c>
      <c r="J44" s="11"/>
    </row>
    <row r="45" spans="1:10" ht="19.95" customHeight="1" x14ac:dyDescent="0.25">
      <c r="A45" s="8"/>
      <c r="B45" s="1109" t="s">
        <v>29</v>
      </c>
      <c r="C45" s="115"/>
      <c r="D45" s="2082"/>
      <c r="E45" s="2082"/>
      <c r="F45" s="2084"/>
      <c r="G45" s="1017">
        <f t="shared" si="1"/>
        <v>0</v>
      </c>
      <c r="J45" s="11"/>
    </row>
    <row r="46" spans="1:10" ht="19.95" customHeight="1" x14ac:dyDescent="0.25">
      <c r="A46" s="8"/>
      <c r="B46" s="1109" t="s">
        <v>58</v>
      </c>
      <c r="C46" s="115"/>
      <c r="D46" s="2082"/>
      <c r="E46" s="2082"/>
      <c r="F46" s="2084"/>
      <c r="G46" s="1017">
        <f t="shared" si="1"/>
        <v>0</v>
      </c>
      <c r="J46" s="11"/>
    </row>
    <row r="47" spans="1:10" ht="19.95" customHeight="1" x14ac:dyDescent="0.25">
      <c r="A47" s="8"/>
      <c r="B47" s="1109" t="s">
        <v>59</v>
      </c>
      <c r="C47" s="115"/>
      <c r="D47" s="2082"/>
      <c r="E47" s="2082"/>
      <c r="F47" s="2084"/>
      <c r="G47" s="1017">
        <f t="shared" si="1"/>
        <v>0</v>
      </c>
      <c r="J47" s="11"/>
    </row>
    <row r="48" spans="1:10" ht="19.95" customHeight="1" x14ac:dyDescent="0.25">
      <c r="A48" s="8"/>
      <c r="B48" s="1109" t="s">
        <v>60</v>
      </c>
      <c r="C48" s="115"/>
      <c r="D48" s="2082"/>
      <c r="E48" s="2082"/>
      <c r="F48" s="2084"/>
      <c r="G48" s="1017">
        <f t="shared" si="1"/>
        <v>0</v>
      </c>
      <c r="J48" s="11"/>
    </row>
    <row r="49" spans="1:10" ht="19.95" customHeight="1" x14ac:dyDescent="0.25">
      <c r="A49" s="8"/>
      <c r="B49" s="1109" t="s">
        <v>61</v>
      </c>
      <c r="C49" s="115"/>
      <c r="D49" s="2082"/>
      <c r="E49" s="2082"/>
      <c r="F49" s="2084"/>
      <c r="G49" s="1017">
        <f t="shared" si="1"/>
        <v>0</v>
      </c>
      <c r="J49" s="11"/>
    </row>
    <row r="50" spans="1:10" ht="19.95" customHeight="1" x14ac:dyDescent="0.25">
      <c r="A50" s="8"/>
      <c r="B50" s="1109" t="s">
        <v>62</v>
      </c>
      <c r="C50" s="115"/>
      <c r="D50" s="2082"/>
      <c r="E50" s="2082"/>
      <c r="F50" s="2084"/>
      <c r="G50" s="1017">
        <f t="shared" si="1"/>
        <v>0</v>
      </c>
      <c r="J50" s="11"/>
    </row>
    <row r="51" spans="1:10" ht="19.95" customHeight="1" x14ac:dyDescent="0.25">
      <c r="A51" s="8"/>
      <c r="B51" s="1109" t="s">
        <v>63</v>
      </c>
      <c r="C51" s="115"/>
      <c r="D51" s="2082"/>
      <c r="E51" s="2082"/>
      <c r="F51" s="2084"/>
      <c r="G51" s="1017">
        <f t="shared" si="1"/>
        <v>0</v>
      </c>
      <c r="J51" s="11"/>
    </row>
    <row r="52" spans="1:10" ht="19.95" customHeight="1" x14ac:dyDescent="0.25">
      <c r="A52" s="8"/>
      <c r="B52" s="1109" t="s">
        <v>64</v>
      </c>
      <c r="C52" s="115"/>
      <c r="D52" s="2082"/>
      <c r="E52" s="2082"/>
      <c r="F52" s="2084"/>
      <c r="G52" s="1017">
        <f t="shared" si="1"/>
        <v>0</v>
      </c>
      <c r="J52" s="11"/>
    </row>
    <row r="53" spans="1:10" ht="19.95" customHeight="1" x14ac:dyDescent="0.25">
      <c r="A53" s="8"/>
      <c r="B53" s="1109" t="s">
        <v>65</v>
      </c>
      <c r="C53" s="115"/>
      <c r="D53" s="2082"/>
      <c r="E53" s="2082"/>
      <c r="F53" s="2084"/>
      <c r="G53" s="1017">
        <f t="shared" si="1"/>
        <v>0</v>
      </c>
      <c r="J53" s="11"/>
    </row>
    <row r="54" spans="1:10" ht="19.95" customHeight="1" x14ac:dyDescent="0.25">
      <c r="A54" s="8"/>
      <c r="B54" s="1109" t="s">
        <v>66</v>
      </c>
      <c r="C54" s="115"/>
      <c r="D54" s="2082"/>
      <c r="E54" s="2082"/>
      <c r="F54" s="2084"/>
      <c r="G54" s="1017">
        <f t="shared" si="1"/>
        <v>0</v>
      </c>
      <c r="J54" s="11"/>
    </row>
    <row r="55" spans="1:10" ht="19.95" customHeight="1" thickBot="1" x14ac:dyDescent="0.3">
      <c r="A55" s="8"/>
      <c r="B55" s="1109" t="s">
        <v>67</v>
      </c>
      <c r="C55" s="115"/>
      <c r="D55" s="2082"/>
      <c r="E55" s="2082"/>
      <c r="F55" s="2084"/>
      <c r="G55" s="1017">
        <f t="shared" si="1"/>
        <v>0</v>
      </c>
      <c r="J55" s="11"/>
    </row>
    <row r="56" spans="1:10" ht="15" customHeight="1" x14ac:dyDescent="0.25">
      <c r="A56" s="8"/>
      <c r="B56" s="2166"/>
      <c r="C56" s="2189" t="s">
        <v>97</v>
      </c>
      <c r="D56" s="2191">
        <f>SUM(D36:D55)</f>
        <v>10</v>
      </c>
      <c r="E56" s="2191">
        <f>SUM(E36:E55)</f>
        <v>10</v>
      </c>
      <c r="F56" s="2181">
        <f>SUM(F36:F55)</f>
        <v>10</v>
      </c>
      <c r="G56" s="2180">
        <f>SUM(G36:G55)</f>
        <v>30</v>
      </c>
      <c r="H56" s="2184" t="s">
        <v>979</v>
      </c>
      <c r="I56" s="2171">
        <f>'Form 1'!N56</f>
        <v>0</v>
      </c>
      <c r="J56" s="11"/>
    </row>
    <row r="57" spans="1:10" ht="15" customHeight="1" thickBot="1" x14ac:dyDescent="0.3">
      <c r="A57" s="8"/>
      <c r="B57" s="2167"/>
      <c r="C57" s="2190"/>
      <c r="D57" s="2192"/>
      <c r="E57" s="2192"/>
      <c r="F57" s="2182"/>
      <c r="G57" s="2180"/>
      <c r="H57" s="2184"/>
      <c r="I57" s="2172"/>
      <c r="J57" s="11"/>
    </row>
    <row r="58" spans="1:10" ht="15" customHeight="1" thickBot="1" x14ac:dyDescent="0.3">
      <c r="A58" s="21"/>
      <c r="B58" s="22"/>
      <c r="C58" s="22"/>
      <c r="D58" s="22"/>
      <c r="E58" s="22"/>
      <c r="F58" s="22"/>
      <c r="G58" s="22"/>
      <c r="H58" s="22"/>
      <c r="I58" s="22"/>
      <c r="J58" s="23"/>
    </row>
    <row r="59" spans="1:10" ht="15" customHeight="1" x14ac:dyDescent="0.25">
      <c r="A59" s="8"/>
      <c r="J59" s="5"/>
    </row>
    <row r="60" spans="1:10" ht="15" customHeight="1" x14ac:dyDescent="0.25"/>
    <row r="61" spans="1:10" ht="15" customHeight="1" x14ac:dyDescent="0.25"/>
    <row r="62" spans="1:10" ht="15" customHeight="1" x14ac:dyDescent="0.25"/>
    <row r="63" spans="1:10" ht="15" customHeight="1" x14ac:dyDescent="0.25"/>
    <row r="64" spans="1:10" ht="15" customHeight="1" x14ac:dyDescent="0.25"/>
    <row r="65" ht="15" customHeight="1" x14ac:dyDescent="0.25"/>
    <row r="66" ht="15" customHeight="1" x14ac:dyDescent="0.25"/>
    <row r="67" ht="15" customHeight="1" x14ac:dyDescent="0.25"/>
  </sheetData>
  <sheetProtection password="C4B6" sheet="1" selectLockedCells="1"/>
  <mergeCells count="28">
    <mergeCell ref="B34:C35"/>
    <mergeCell ref="D34:D35"/>
    <mergeCell ref="E34:E35"/>
    <mergeCell ref="F34:F35"/>
    <mergeCell ref="B56:B57"/>
    <mergeCell ref="C56:C57"/>
    <mergeCell ref="D56:D57"/>
    <mergeCell ref="E56:E57"/>
    <mergeCell ref="G56:G57"/>
    <mergeCell ref="F56:F57"/>
    <mergeCell ref="G34:G35"/>
    <mergeCell ref="H56:H57"/>
    <mergeCell ref="I56:I57"/>
    <mergeCell ref="B30:B31"/>
    <mergeCell ref="C30:C31"/>
    <mergeCell ref="H30:H31"/>
    <mergeCell ref="I30:I31"/>
    <mergeCell ref="B2:C3"/>
    <mergeCell ref="B8:C9"/>
    <mergeCell ref="D8:D9"/>
    <mergeCell ref="E8:E9"/>
    <mergeCell ref="F8:F9"/>
    <mergeCell ref="D30:D31"/>
    <mergeCell ref="E30:E31"/>
    <mergeCell ref="F30:F31"/>
    <mergeCell ref="G30:G31"/>
    <mergeCell ref="G8:G9"/>
    <mergeCell ref="D2:G3"/>
  </mergeCells>
  <pageMargins left="1" right="0.7" top="1" bottom="1" header="0.3" footer="0.3"/>
  <pageSetup scale="63"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pageSetUpPr fitToPage="1"/>
  </sheetPr>
  <dimension ref="A1:AO163"/>
  <sheetViews>
    <sheetView zoomScaleNormal="100" workbookViewId="0">
      <selection activeCell="E5" sqref="E5:G5"/>
    </sheetView>
  </sheetViews>
  <sheetFormatPr defaultColWidth="9.33203125" defaultRowHeight="13.2" x14ac:dyDescent="0.25"/>
  <cols>
    <col min="1" max="1" width="2.6640625" style="296" customWidth="1"/>
    <col min="2" max="2" width="6.6640625" style="296" customWidth="1"/>
    <col min="3" max="3" width="73" style="296" customWidth="1"/>
    <col min="4" max="18" width="12.6640625" style="296" customWidth="1"/>
    <col min="19" max="19" width="15.6640625" style="296" customWidth="1"/>
    <col min="20" max="20" width="2.6640625" style="296" customWidth="1"/>
    <col min="21" max="16384" width="9.33203125" style="296"/>
  </cols>
  <sheetData>
    <row r="1" spans="1:41" ht="15" customHeight="1" x14ac:dyDescent="0.2">
      <c r="A1" s="459"/>
      <c r="B1" s="460"/>
      <c r="C1" s="460"/>
      <c r="D1" s="460"/>
      <c r="E1" s="460"/>
      <c r="F1" s="460"/>
      <c r="G1" s="460"/>
      <c r="H1" s="460"/>
      <c r="I1" s="460"/>
      <c r="J1" s="460"/>
      <c r="K1" s="460"/>
      <c r="L1" s="460"/>
      <c r="M1" s="460"/>
      <c r="N1" s="460"/>
      <c r="O1" s="460"/>
      <c r="P1" s="460"/>
      <c r="Q1" s="460"/>
      <c r="R1" s="460"/>
      <c r="S1" s="460"/>
      <c r="T1" s="461"/>
      <c r="U1" s="463"/>
      <c r="V1" s="463"/>
      <c r="W1" s="463"/>
      <c r="X1" s="463"/>
      <c r="Y1" s="463"/>
      <c r="Z1" s="463"/>
      <c r="AA1" s="463"/>
      <c r="AB1" s="463"/>
      <c r="AC1" s="463"/>
      <c r="AD1" s="463"/>
      <c r="AE1" s="463"/>
      <c r="AF1" s="463"/>
      <c r="AG1" s="463"/>
      <c r="AH1" s="463"/>
      <c r="AI1" s="463"/>
      <c r="AJ1" s="463"/>
      <c r="AK1" s="463"/>
      <c r="AL1" s="463"/>
      <c r="AM1" s="463"/>
      <c r="AN1" s="463"/>
      <c r="AO1" s="463"/>
    </row>
    <row r="2" spans="1:41" ht="15" customHeight="1" x14ac:dyDescent="0.3">
      <c r="A2" s="1269"/>
      <c r="B2" s="2891" t="s">
        <v>2073</v>
      </c>
      <c r="C2" s="2891"/>
      <c r="E2" s="478"/>
      <c r="F2" s="478"/>
      <c r="G2" s="478"/>
      <c r="H2" s="478"/>
      <c r="I2" s="2889" t="s">
        <v>2018</v>
      </c>
      <c r="J2" s="2889"/>
      <c r="K2" s="2889"/>
      <c r="L2" s="2889"/>
      <c r="M2" s="478"/>
      <c r="N2" s="478"/>
      <c r="O2" s="478"/>
      <c r="P2" s="478"/>
      <c r="Q2" s="478"/>
      <c r="R2" s="478"/>
      <c r="S2" s="478"/>
      <c r="T2" s="464"/>
      <c r="U2" s="463"/>
      <c r="V2" s="463"/>
      <c r="W2" s="463"/>
      <c r="X2" s="463"/>
      <c r="Y2" s="463"/>
      <c r="Z2" s="463"/>
      <c r="AA2" s="463"/>
      <c r="AB2" s="463"/>
      <c r="AC2" s="463"/>
      <c r="AD2" s="463"/>
      <c r="AE2" s="463"/>
      <c r="AF2" s="463"/>
      <c r="AG2" s="463"/>
      <c r="AH2" s="463"/>
      <c r="AI2" s="463"/>
      <c r="AJ2" s="463"/>
      <c r="AK2" s="463"/>
      <c r="AL2" s="463"/>
      <c r="AM2" s="463"/>
      <c r="AN2" s="463"/>
      <c r="AO2" s="463"/>
    </row>
    <row r="3" spans="1:41" ht="15" customHeight="1" x14ac:dyDescent="0.3">
      <c r="A3" s="1269"/>
      <c r="B3" s="2891"/>
      <c r="C3" s="2891"/>
      <c r="E3" s="478"/>
      <c r="F3" s="478"/>
      <c r="G3" s="478"/>
      <c r="H3" s="478"/>
      <c r="I3" s="2889"/>
      <c r="J3" s="2889"/>
      <c r="K3" s="2889"/>
      <c r="L3" s="2889"/>
      <c r="M3" s="478"/>
      <c r="N3" s="478"/>
      <c r="O3" s="478"/>
      <c r="P3" s="478"/>
      <c r="Q3" s="478"/>
      <c r="R3" s="478"/>
      <c r="S3" s="478"/>
      <c r="T3" s="464"/>
      <c r="U3" s="463"/>
      <c r="V3" s="463"/>
      <c r="W3" s="463"/>
      <c r="X3" s="463"/>
      <c r="Y3" s="463"/>
      <c r="Z3" s="463"/>
      <c r="AA3" s="463"/>
      <c r="AB3" s="463"/>
      <c r="AC3" s="463"/>
      <c r="AD3" s="463"/>
      <c r="AE3" s="463"/>
      <c r="AF3" s="463"/>
      <c r="AG3" s="463"/>
      <c r="AH3" s="463"/>
      <c r="AI3" s="463"/>
      <c r="AJ3" s="463"/>
      <c r="AK3" s="463"/>
      <c r="AL3" s="463"/>
      <c r="AM3" s="463"/>
      <c r="AN3" s="463"/>
      <c r="AO3" s="463"/>
    </row>
    <row r="4" spans="1:41" ht="15" customHeight="1" x14ac:dyDescent="0.2">
      <c r="A4" s="462"/>
      <c r="B4" s="463"/>
      <c r="C4" s="463"/>
      <c r="D4" s="479"/>
      <c r="E4" s="1241" t="s">
        <v>1653</v>
      </c>
      <c r="F4" s="1241"/>
      <c r="G4" s="1241"/>
      <c r="H4" s="479"/>
      <c r="I4" s="479"/>
      <c r="J4" s="479"/>
      <c r="K4" s="479"/>
      <c r="L4" s="479"/>
      <c r="M4" s="479"/>
      <c r="N4" s="479"/>
      <c r="O4" s="479"/>
      <c r="P4" s="479"/>
      <c r="Q4" s="479"/>
      <c r="R4" s="479"/>
      <c r="S4" s="479"/>
      <c r="T4" s="464"/>
      <c r="U4" s="463"/>
      <c r="V4" s="463"/>
      <c r="W4" s="463"/>
      <c r="X4" s="463"/>
      <c r="Y4" s="463"/>
      <c r="Z4" s="463"/>
      <c r="AA4" s="463"/>
      <c r="AB4" s="463"/>
      <c r="AC4" s="463"/>
      <c r="AD4" s="463"/>
      <c r="AE4" s="463"/>
      <c r="AF4" s="463"/>
      <c r="AG4" s="463"/>
      <c r="AH4" s="463"/>
      <c r="AI4" s="463"/>
      <c r="AJ4" s="463"/>
      <c r="AK4" s="463"/>
      <c r="AL4" s="463"/>
      <c r="AM4" s="463"/>
      <c r="AN4" s="463"/>
      <c r="AO4" s="463"/>
    </row>
    <row r="5" spans="1:41" ht="15" customHeight="1" x14ac:dyDescent="0.2">
      <c r="A5" s="462"/>
      <c r="B5" s="463"/>
      <c r="C5" s="463"/>
      <c r="D5" s="471"/>
      <c r="E5" s="2892" t="s">
        <v>79</v>
      </c>
      <c r="F5" s="2893"/>
      <c r="G5" s="2894"/>
      <c r="I5" s="471"/>
      <c r="J5" s="471"/>
      <c r="K5" s="471"/>
      <c r="L5" s="471"/>
      <c r="M5" s="471"/>
      <c r="N5" s="471"/>
      <c r="O5" s="471"/>
      <c r="P5" s="471"/>
      <c r="Q5" s="471"/>
      <c r="R5" s="480"/>
      <c r="S5" s="463"/>
      <c r="T5" s="464"/>
      <c r="U5" s="463"/>
      <c r="V5" s="463"/>
      <c r="W5" s="463"/>
      <c r="X5" s="463"/>
      <c r="Y5" s="463"/>
      <c r="Z5" s="463"/>
      <c r="AA5" s="463"/>
      <c r="AB5" s="463"/>
      <c r="AC5" s="463"/>
      <c r="AD5" s="463"/>
      <c r="AE5" s="463"/>
      <c r="AF5" s="463"/>
      <c r="AG5" s="463"/>
      <c r="AH5" s="463"/>
      <c r="AI5" s="463"/>
      <c r="AJ5" s="463"/>
      <c r="AK5" s="463"/>
      <c r="AL5" s="463"/>
      <c r="AM5" s="463"/>
      <c r="AN5" s="463"/>
      <c r="AO5" s="463"/>
    </row>
    <row r="6" spans="1:41" ht="15" customHeight="1" x14ac:dyDescent="0.2">
      <c r="A6" s="462"/>
      <c r="B6" s="481"/>
      <c r="C6" s="463"/>
      <c r="D6" s="463"/>
      <c r="H6" s="463"/>
      <c r="I6" s="463"/>
      <c r="J6" s="463"/>
      <c r="K6" s="463"/>
      <c r="L6" s="463"/>
      <c r="M6" s="463"/>
      <c r="N6" s="463"/>
      <c r="O6" s="463"/>
      <c r="P6" s="463"/>
      <c r="Q6" s="463"/>
      <c r="R6" s="463"/>
      <c r="S6" s="1245" t="s">
        <v>1111</v>
      </c>
      <c r="T6" s="464"/>
      <c r="U6" s="463"/>
      <c r="V6" s="463"/>
      <c r="W6" s="463"/>
      <c r="X6" s="463"/>
      <c r="Y6" s="463"/>
      <c r="Z6" s="463"/>
      <c r="AA6" s="463"/>
      <c r="AB6" s="463"/>
      <c r="AC6" s="463"/>
      <c r="AD6" s="463"/>
      <c r="AE6" s="463"/>
      <c r="AF6" s="463"/>
      <c r="AG6" s="463"/>
      <c r="AH6" s="463"/>
      <c r="AI6" s="463"/>
      <c r="AJ6" s="463"/>
      <c r="AK6" s="463"/>
      <c r="AL6" s="463"/>
      <c r="AM6" s="463"/>
      <c r="AN6" s="463"/>
      <c r="AO6" s="463"/>
    </row>
    <row r="7" spans="1:41" ht="19.95" customHeight="1" x14ac:dyDescent="0.2">
      <c r="A7" s="462"/>
      <c r="B7" s="1250"/>
      <c r="C7" s="1267"/>
      <c r="D7" s="2886" t="s">
        <v>1625</v>
      </c>
      <c r="E7" s="2886"/>
      <c r="F7" s="2886"/>
      <c r="G7" s="2886"/>
      <c r="H7" s="2886" t="s">
        <v>1626</v>
      </c>
      <c r="I7" s="2886"/>
      <c r="J7" s="2886"/>
      <c r="K7" s="2886" t="s">
        <v>1627</v>
      </c>
      <c r="L7" s="2886"/>
      <c r="M7" s="2886"/>
      <c r="N7" s="2886"/>
      <c r="O7" s="2886"/>
      <c r="P7" s="2886"/>
      <c r="Q7" s="2886"/>
      <c r="R7" s="2886"/>
      <c r="T7" s="464"/>
      <c r="U7" s="463"/>
      <c r="V7" s="463"/>
      <c r="W7" s="463"/>
      <c r="X7" s="463"/>
      <c r="Y7" s="463"/>
      <c r="Z7" s="463"/>
      <c r="AA7" s="463"/>
      <c r="AB7" s="463"/>
      <c r="AC7" s="463"/>
      <c r="AD7" s="463"/>
      <c r="AE7" s="463"/>
      <c r="AF7" s="463"/>
      <c r="AG7" s="463"/>
      <c r="AH7" s="463"/>
      <c r="AI7" s="463"/>
      <c r="AJ7" s="463"/>
      <c r="AK7" s="463"/>
      <c r="AL7" s="463"/>
      <c r="AM7" s="463"/>
      <c r="AN7" s="463"/>
      <c r="AO7" s="463"/>
    </row>
    <row r="8" spans="1:41" ht="19.95" customHeight="1" x14ac:dyDescent="0.25">
      <c r="A8" s="462"/>
      <c r="B8" s="1242"/>
      <c r="C8" s="1266" t="s">
        <v>2011</v>
      </c>
      <c r="D8" s="1246" t="s">
        <v>1854</v>
      </c>
      <c r="E8" s="1246" t="s">
        <v>1986</v>
      </c>
      <c r="F8" s="1246" t="s">
        <v>1987</v>
      </c>
      <c r="G8" s="1246" t="s">
        <v>1988</v>
      </c>
      <c r="H8" s="1246" t="s">
        <v>1989</v>
      </c>
      <c r="I8" s="1246" t="s">
        <v>1992</v>
      </c>
      <c r="J8" s="1246" t="s">
        <v>1993</v>
      </c>
      <c r="K8" s="1246" t="s">
        <v>1996</v>
      </c>
      <c r="L8" s="1246" t="s">
        <v>1997</v>
      </c>
      <c r="M8" s="1246" t="s">
        <v>2000</v>
      </c>
      <c r="N8" s="1246" t="s">
        <v>2001</v>
      </c>
      <c r="O8" s="1246" t="s">
        <v>2004</v>
      </c>
      <c r="P8" s="1246" t="s">
        <v>2005</v>
      </c>
      <c r="Q8" s="1246" t="s">
        <v>2007</v>
      </c>
      <c r="R8" s="1246" t="s">
        <v>2008</v>
      </c>
      <c r="S8" s="2691" t="s">
        <v>1628</v>
      </c>
      <c r="T8" s="464"/>
      <c r="U8" s="463"/>
      <c r="V8" s="463"/>
      <c r="W8" s="463"/>
      <c r="X8" s="463"/>
      <c r="Y8" s="463"/>
      <c r="Z8" s="463"/>
      <c r="AA8" s="463"/>
      <c r="AB8" s="463"/>
      <c r="AC8" s="463"/>
      <c r="AD8" s="463"/>
      <c r="AE8" s="463"/>
      <c r="AF8" s="463"/>
      <c r="AG8" s="463"/>
      <c r="AH8" s="463"/>
      <c r="AI8" s="463"/>
      <c r="AJ8" s="463"/>
      <c r="AK8" s="463"/>
      <c r="AL8" s="463"/>
      <c r="AM8" s="463"/>
      <c r="AN8" s="463"/>
      <c r="AO8" s="463"/>
    </row>
    <row r="9" spans="1:41" ht="19.95" customHeight="1" x14ac:dyDescent="0.25">
      <c r="A9" s="462"/>
      <c r="B9" s="1242"/>
      <c r="C9" s="1249" t="s">
        <v>2012</v>
      </c>
      <c r="D9" s="1246" t="s">
        <v>1854</v>
      </c>
      <c r="E9" s="1246" t="s">
        <v>1986</v>
      </c>
      <c r="F9" s="1246" t="s">
        <v>1987</v>
      </c>
      <c r="G9" s="1246" t="s">
        <v>1988</v>
      </c>
      <c r="H9" s="1246" t="s">
        <v>1990</v>
      </c>
      <c r="I9" s="1246" t="s">
        <v>1991</v>
      </c>
      <c r="J9" s="1246" t="s">
        <v>1994</v>
      </c>
      <c r="K9" s="1246" t="s">
        <v>1995</v>
      </c>
      <c r="L9" s="1246" t="s">
        <v>1998</v>
      </c>
      <c r="M9" s="1246" t="s">
        <v>1999</v>
      </c>
      <c r="N9" s="1246" t="s">
        <v>2002</v>
      </c>
      <c r="O9" s="1246" t="s">
        <v>2003</v>
      </c>
      <c r="P9" s="1246" t="s">
        <v>2006</v>
      </c>
      <c r="Q9" s="1247"/>
      <c r="R9" s="1247"/>
      <c r="S9" s="2693"/>
      <c r="T9" s="464"/>
      <c r="U9" s="463"/>
      <c r="V9" s="463"/>
      <c r="W9" s="463"/>
      <c r="X9" s="463"/>
      <c r="Y9" s="463"/>
      <c r="Z9" s="463"/>
      <c r="AA9" s="463"/>
      <c r="AB9" s="463"/>
      <c r="AC9" s="463"/>
      <c r="AD9" s="463"/>
      <c r="AE9" s="463"/>
      <c r="AF9" s="463"/>
      <c r="AG9" s="463"/>
      <c r="AH9" s="463"/>
      <c r="AI9" s="463"/>
      <c r="AJ9" s="463"/>
      <c r="AK9" s="463"/>
      <c r="AL9" s="463"/>
      <c r="AM9" s="463"/>
      <c r="AN9" s="463"/>
      <c r="AO9" s="463"/>
    </row>
    <row r="10" spans="1:41" ht="19.95" customHeight="1" x14ac:dyDescent="0.2">
      <c r="A10" s="462"/>
      <c r="B10" s="1243"/>
      <c r="C10" s="1691" t="s">
        <v>1629</v>
      </c>
      <c r="D10" s="1690"/>
      <c r="E10" s="1690"/>
      <c r="F10" s="1690"/>
      <c r="G10" s="1690"/>
      <c r="H10" s="1690"/>
      <c r="I10" s="1690"/>
      <c r="J10" s="1690"/>
      <c r="K10" s="1690"/>
      <c r="L10" s="1690"/>
      <c r="M10" s="1690"/>
      <c r="N10" s="1690"/>
      <c r="O10" s="1690"/>
      <c r="P10" s="1690"/>
      <c r="Q10" s="1690"/>
      <c r="R10" s="1690"/>
      <c r="S10" s="1690"/>
      <c r="T10" s="464"/>
      <c r="U10" s="463"/>
      <c r="V10" s="463"/>
      <c r="W10" s="463"/>
      <c r="X10" s="463"/>
      <c r="Y10" s="463"/>
      <c r="Z10" s="463"/>
      <c r="AA10" s="463"/>
      <c r="AB10" s="463"/>
      <c r="AC10" s="463"/>
      <c r="AD10" s="463"/>
      <c r="AE10" s="463"/>
      <c r="AF10" s="463"/>
      <c r="AG10" s="463"/>
      <c r="AH10" s="463"/>
      <c r="AI10" s="463"/>
      <c r="AJ10" s="463"/>
      <c r="AK10" s="463"/>
      <c r="AL10" s="463"/>
      <c r="AM10" s="463"/>
      <c r="AN10" s="463"/>
      <c r="AO10" s="463"/>
    </row>
    <row r="11" spans="1:41" ht="19.95" customHeight="1" x14ac:dyDescent="0.2">
      <c r="A11" s="462"/>
      <c r="B11" s="1243">
        <v>1.1000000000000001</v>
      </c>
      <c r="C11" s="1258" t="s">
        <v>1630</v>
      </c>
      <c r="D11" s="1254"/>
      <c r="E11" s="1254"/>
      <c r="F11" s="1254"/>
      <c r="G11" s="1254"/>
      <c r="H11" s="1254"/>
      <c r="I11" s="1254"/>
      <c r="J11" s="1254"/>
      <c r="K11" s="1254"/>
      <c r="L11" s="1254"/>
      <c r="M11" s="1254"/>
      <c r="N11" s="1254"/>
      <c r="O11" s="1254"/>
      <c r="P11" s="1254"/>
      <c r="Q11" s="1254"/>
      <c r="R11" s="1254"/>
      <c r="S11" s="1253"/>
      <c r="T11" s="464"/>
      <c r="U11" s="463"/>
      <c r="V11" s="463"/>
      <c r="W11" s="463"/>
      <c r="X11" s="463"/>
      <c r="Y11" s="463"/>
      <c r="Z11" s="463"/>
      <c r="AA11" s="463"/>
      <c r="AB11" s="463"/>
      <c r="AC11" s="463"/>
      <c r="AD11" s="463"/>
      <c r="AE11" s="463"/>
      <c r="AF11" s="463"/>
      <c r="AG11" s="463"/>
      <c r="AH11" s="463"/>
      <c r="AI11" s="463"/>
      <c r="AJ11" s="463"/>
      <c r="AK11" s="463"/>
      <c r="AL11" s="463"/>
      <c r="AM11" s="463"/>
      <c r="AN11" s="463"/>
      <c r="AO11" s="463"/>
    </row>
    <row r="12" spans="1:41" ht="19.95" customHeight="1" x14ac:dyDescent="0.2">
      <c r="A12" s="462"/>
      <c r="B12" s="1243">
        <v>1.2</v>
      </c>
      <c r="C12" s="1258" t="s">
        <v>1631</v>
      </c>
      <c r="D12" s="1254"/>
      <c r="E12" s="1254"/>
      <c r="F12" s="1254"/>
      <c r="G12" s="1254"/>
      <c r="H12" s="1254"/>
      <c r="I12" s="1254"/>
      <c r="J12" s="1254"/>
      <c r="K12" s="1254"/>
      <c r="L12" s="1254"/>
      <c r="M12" s="1254"/>
      <c r="N12" s="1254"/>
      <c r="O12" s="1254"/>
      <c r="P12" s="1254"/>
      <c r="Q12" s="1254"/>
      <c r="R12" s="1254"/>
      <c r="S12" s="1253"/>
      <c r="T12" s="464"/>
      <c r="U12" s="463"/>
      <c r="V12" s="463"/>
      <c r="W12" s="463"/>
      <c r="X12" s="463"/>
      <c r="Y12" s="463"/>
      <c r="Z12" s="463"/>
      <c r="AA12" s="463"/>
      <c r="AB12" s="463"/>
      <c r="AC12" s="463"/>
      <c r="AD12" s="463"/>
      <c r="AE12" s="463"/>
      <c r="AF12" s="463"/>
      <c r="AG12" s="463"/>
      <c r="AH12" s="463"/>
      <c r="AI12" s="463"/>
      <c r="AJ12" s="463"/>
      <c r="AK12" s="463"/>
      <c r="AL12" s="463"/>
      <c r="AM12" s="463"/>
      <c r="AN12" s="463"/>
      <c r="AO12" s="463"/>
    </row>
    <row r="13" spans="1:41" ht="19.95" customHeight="1" x14ac:dyDescent="0.2">
      <c r="A13" s="462"/>
      <c r="B13" s="1243" t="s">
        <v>1632</v>
      </c>
      <c r="C13" s="1258" t="s">
        <v>2010</v>
      </c>
      <c r="D13" s="1253">
        <v>0</v>
      </c>
      <c r="E13" s="1253">
        <v>0.2</v>
      </c>
      <c r="F13" s="1253">
        <v>0.4</v>
      </c>
      <c r="G13" s="1253">
        <v>0.7</v>
      </c>
      <c r="H13" s="1253">
        <v>1.25</v>
      </c>
      <c r="I13" s="1253">
        <v>1.75</v>
      </c>
      <c r="J13" s="1253">
        <v>2.25</v>
      </c>
      <c r="K13" s="1253">
        <v>2.75</v>
      </c>
      <c r="L13" s="1253">
        <v>3.25</v>
      </c>
      <c r="M13" s="1253">
        <v>3.75</v>
      </c>
      <c r="N13" s="1253">
        <v>4.5</v>
      </c>
      <c r="O13" s="1253">
        <v>5.25</v>
      </c>
      <c r="P13" s="1253">
        <v>6</v>
      </c>
      <c r="Q13" s="1253">
        <v>8</v>
      </c>
      <c r="R13" s="1253">
        <v>12.5</v>
      </c>
      <c r="S13" s="1253"/>
      <c r="T13" s="464"/>
      <c r="U13" s="463"/>
      <c r="V13" s="463"/>
      <c r="W13" s="463"/>
      <c r="X13" s="463"/>
      <c r="Y13" s="463"/>
      <c r="Z13" s="463"/>
      <c r="AA13" s="463"/>
      <c r="AB13" s="463"/>
      <c r="AC13" s="463"/>
      <c r="AD13" s="463"/>
      <c r="AE13" s="463"/>
      <c r="AF13" s="463"/>
      <c r="AG13" s="463"/>
      <c r="AH13" s="463"/>
      <c r="AI13" s="463"/>
      <c r="AJ13" s="463"/>
      <c r="AK13" s="463"/>
      <c r="AL13" s="463"/>
      <c r="AM13" s="463"/>
      <c r="AN13" s="463"/>
      <c r="AO13" s="463"/>
    </row>
    <row r="14" spans="1:41" ht="19.95" customHeight="1" x14ac:dyDescent="0.2">
      <c r="A14" s="462"/>
      <c r="B14" s="1243">
        <v>1.3</v>
      </c>
      <c r="C14" s="1258" t="s">
        <v>1633</v>
      </c>
      <c r="D14" s="1255">
        <f xml:space="preserve"> (D13/100) *D11</f>
        <v>0</v>
      </c>
      <c r="E14" s="1255">
        <f xml:space="preserve"> (E13/100) *E11</f>
        <v>0</v>
      </c>
      <c r="F14" s="1255">
        <f t="shared" ref="F14:R14" si="0" xml:space="preserve"> (F13/100) *F11</f>
        <v>0</v>
      </c>
      <c r="G14" s="1255">
        <f t="shared" si="0"/>
        <v>0</v>
      </c>
      <c r="H14" s="1255">
        <f t="shared" si="0"/>
        <v>0</v>
      </c>
      <c r="I14" s="1255">
        <f t="shared" si="0"/>
        <v>0</v>
      </c>
      <c r="J14" s="1255">
        <f t="shared" si="0"/>
        <v>0</v>
      </c>
      <c r="K14" s="1255">
        <f t="shared" si="0"/>
        <v>0</v>
      </c>
      <c r="L14" s="1255">
        <f t="shared" si="0"/>
        <v>0</v>
      </c>
      <c r="M14" s="1255">
        <f t="shared" si="0"/>
        <v>0</v>
      </c>
      <c r="N14" s="1255">
        <f t="shared" si="0"/>
        <v>0</v>
      </c>
      <c r="O14" s="1255">
        <f t="shared" si="0"/>
        <v>0</v>
      </c>
      <c r="P14" s="1255">
        <f t="shared" si="0"/>
        <v>0</v>
      </c>
      <c r="Q14" s="1255">
        <f t="shared" si="0"/>
        <v>0</v>
      </c>
      <c r="R14" s="1255">
        <f t="shared" si="0"/>
        <v>0</v>
      </c>
      <c r="S14" s="1253"/>
      <c r="T14" s="464"/>
      <c r="U14" s="463"/>
      <c r="V14" s="463"/>
      <c r="W14" s="463"/>
      <c r="X14" s="463"/>
      <c r="Y14" s="463"/>
      <c r="Z14" s="463"/>
      <c r="AA14" s="463"/>
      <c r="AB14" s="463"/>
      <c r="AC14" s="463"/>
      <c r="AD14" s="463"/>
      <c r="AE14" s="463"/>
      <c r="AF14" s="463"/>
      <c r="AG14" s="463"/>
      <c r="AH14" s="463"/>
      <c r="AI14" s="463"/>
      <c r="AJ14" s="463"/>
      <c r="AK14" s="463"/>
      <c r="AL14" s="463"/>
      <c r="AM14" s="463"/>
      <c r="AN14" s="463"/>
      <c r="AO14" s="463"/>
    </row>
    <row r="15" spans="1:41" ht="19.95" customHeight="1" x14ac:dyDescent="0.2">
      <c r="A15" s="462"/>
      <c r="B15" s="1243">
        <v>1.4</v>
      </c>
      <c r="C15" s="1258" t="s">
        <v>1634</v>
      </c>
      <c r="D15" s="1255">
        <f>(D13/100)*D12</f>
        <v>0</v>
      </c>
      <c r="E15" s="1255">
        <f>(E13/100)*E12</f>
        <v>0</v>
      </c>
      <c r="F15" s="1255">
        <f t="shared" ref="F15:R15" si="1">(F13/100)*F12</f>
        <v>0</v>
      </c>
      <c r="G15" s="1255">
        <f t="shared" si="1"/>
        <v>0</v>
      </c>
      <c r="H15" s="1255">
        <f t="shared" si="1"/>
        <v>0</v>
      </c>
      <c r="I15" s="1255">
        <f t="shared" si="1"/>
        <v>0</v>
      </c>
      <c r="J15" s="1255">
        <f t="shared" si="1"/>
        <v>0</v>
      </c>
      <c r="K15" s="1255">
        <f t="shared" si="1"/>
        <v>0</v>
      </c>
      <c r="L15" s="1255">
        <f t="shared" si="1"/>
        <v>0</v>
      </c>
      <c r="M15" s="1255">
        <f t="shared" si="1"/>
        <v>0</v>
      </c>
      <c r="N15" s="1255">
        <f t="shared" si="1"/>
        <v>0</v>
      </c>
      <c r="O15" s="1255">
        <f t="shared" si="1"/>
        <v>0</v>
      </c>
      <c r="P15" s="1255">
        <f t="shared" si="1"/>
        <v>0</v>
      </c>
      <c r="Q15" s="1255">
        <f t="shared" si="1"/>
        <v>0</v>
      </c>
      <c r="R15" s="1255">
        <f t="shared" si="1"/>
        <v>0</v>
      </c>
      <c r="S15" s="1253"/>
      <c r="T15" s="464"/>
      <c r="U15" s="463"/>
      <c r="V15" s="463"/>
      <c r="W15" s="463"/>
      <c r="X15" s="463"/>
      <c r="Y15" s="463"/>
      <c r="Z15" s="463"/>
      <c r="AA15" s="463"/>
      <c r="AB15" s="463"/>
      <c r="AC15" s="463"/>
      <c r="AD15" s="463"/>
      <c r="AE15" s="463"/>
      <c r="AF15" s="463"/>
      <c r="AG15" s="463"/>
      <c r="AH15" s="463"/>
      <c r="AI15" s="463"/>
      <c r="AJ15" s="463"/>
      <c r="AK15" s="463"/>
      <c r="AL15" s="463"/>
      <c r="AM15" s="463"/>
      <c r="AN15" s="463"/>
      <c r="AO15" s="463"/>
    </row>
    <row r="16" spans="1:41" ht="19.95" customHeight="1" x14ac:dyDescent="0.2">
      <c r="A16" s="462"/>
      <c r="B16" s="1243">
        <v>1.5</v>
      </c>
      <c r="C16" s="1259" t="s">
        <v>1635</v>
      </c>
      <c r="D16" s="1253">
        <f>IF(ABS(D14)&gt;ABS(D15),ABS(D15),ABS(D14))</f>
        <v>0</v>
      </c>
      <c r="E16" s="1253">
        <f t="shared" ref="E16:R16" si="2">IF(ABS(E14)&gt;ABS(E15),ABS(E15),ABS(E14))</f>
        <v>0</v>
      </c>
      <c r="F16" s="1253">
        <f t="shared" si="2"/>
        <v>0</v>
      </c>
      <c r="G16" s="1253">
        <f t="shared" si="2"/>
        <v>0</v>
      </c>
      <c r="H16" s="1253">
        <f t="shared" si="2"/>
        <v>0</v>
      </c>
      <c r="I16" s="1253">
        <f t="shared" si="2"/>
        <v>0</v>
      </c>
      <c r="J16" s="1253">
        <f t="shared" si="2"/>
        <v>0</v>
      </c>
      <c r="K16" s="1253">
        <f t="shared" si="2"/>
        <v>0</v>
      </c>
      <c r="L16" s="1253">
        <f t="shared" si="2"/>
        <v>0</v>
      </c>
      <c r="M16" s="1253">
        <f t="shared" si="2"/>
        <v>0</v>
      </c>
      <c r="N16" s="1253">
        <f t="shared" si="2"/>
        <v>0</v>
      </c>
      <c r="O16" s="1253">
        <f t="shared" si="2"/>
        <v>0</v>
      </c>
      <c r="P16" s="1253">
        <f t="shared" si="2"/>
        <v>0</v>
      </c>
      <c r="Q16" s="1253">
        <f t="shared" si="2"/>
        <v>0</v>
      </c>
      <c r="R16" s="1253">
        <f t="shared" si="2"/>
        <v>0</v>
      </c>
      <c r="S16" s="1253"/>
      <c r="T16" s="464"/>
      <c r="U16" s="463"/>
      <c r="V16" s="463"/>
      <c r="W16" s="463"/>
      <c r="X16" s="463"/>
      <c r="Y16" s="463"/>
      <c r="Z16" s="463"/>
      <c r="AA16" s="463"/>
      <c r="AB16" s="463"/>
      <c r="AC16" s="463"/>
      <c r="AD16" s="463"/>
      <c r="AE16" s="463"/>
      <c r="AF16" s="463"/>
      <c r="AG16" s="463"/>
      <c r="AH16" s="463"/>
      <c r="AI16" s="463"/>
      <c r="AJ16" s="463"/>
      <c r="AK16" s="463"/>
      <c r="AL16" s="463"/>
      <c r="AM16" s="463"/>
      <c r="AN16" s="463"/>
      <c r="AO16" s="463"/>
    </row>
    <row r="17" spans="1:41" ht="19.95" customHeight="1" x14ac:dyDescent="0.2">
      <c r="A17" s="462"/>
      <c r="B17" s="1243">
        <v>1.6</v>
      </c>
      <c r="C17" s="1260" t="s">
        <v>1636</v>
      </c>
      <c r="D17" s="1253">
        <f>IF(ABS(D14)&gt;ABS(D15),D14+D15,D15+D14)</f>
        <v>0</v>
      </c>
      <c r="E17" s="1253">
        <f>IF(ABS(E14)&gt;ABS(E15),E14+E15,E15+E14)</f>
        <v>0</v>
      </c>
      <c r="F17" s="1253">
        <f t="shared" ref="F17:R17" si="3">IF(ABS(F14)&gt;ABS(F15),F14+F15,F15+F14)</f>
        <v>0</v>
      </c>
      <c r="G17" s="1253">
        <f t="shared" si="3"/>
        <v>0</v>
      </c>
      <c r="H17" s="1253">
        <f t="shared" si="3"/>
        <v>0</v>
      </c>
      <c r="I17" s="1253">
        <f t="shared" si="3"/>
        <v>0</v>
      </c>
      <c r="J17" s="1253">
        <f t="shared" si="3"/>
        <v>0</v>
      </c>
      <c r="K17" s="1253">
        <f t="shared" si="3"/>
        <v>0</v>
      </c>
      <c r="L17" s="1253">
        <f t="shared" si="3"/>
        <v>0</v>
      </c>
      <c r="M17" s="1253">
        <f t="shared" si="3"/>
        <v>0</v>
      </c>
      <c r="N17" s="1253">
        <f t="shared" si="3"/>
        <v>0</v>
      </c>
      <c r="O17" s="1253">
        <f t="shared" si="3"/>
        <v>0</v>
      </c>
      <c r="P17" s="1253">
        <f t="shared" si="3"/>
        <v>0</v>
      </c>
      <c r="Q17" s="1253">
        <f t="shared" si="3"/>
        <v>0</v>
      </c>
      <c r="R17" s="1253">
        <f t="shared" si="3"/>
        <v>0</v>
      </c>
      <c r="S17" s="1253"/>
      <c r="T17" s="464"/>
      <c r="U17" s="463"/>
      <c r="V17" s="463"/>
      <c r="W17" s="463"/>
      <c r="X17" s="463"/>
      <c r="Y17" s="463"/>
      <c r="Z17" s="463"/>
      <c r="AA17" s="463"/>
      <c r="AB17" s="463"/>
      <c r="AC17" s="463"/>
      <c r="AD17" s="463"/>
      <c r="AE17" s="463"/>
      <c r="AF17" s="463"/>
      <c r="AG17" s="463"/>
      <c r="AH17" s="463"/>
      <c r="AI17" s="463"/>
      <c r="AJ17" s="463"/>
      <c r="AK17" s="463"/>
      <c r="AL17" s="463"/>
      <c r="AM17" s="463"/>
      <c r="AN17" s="463"/>
      <c r="AO17" s="463"/>
    </row>
    <row r="18" spans="1:41" ht="19.95" customHeight="1" x14ac:dyDescent="0.2">
      <c r="A18" s="462"/>
      <c r="B18" s="1243" t="s">
        <v>1637</v>
      </c>
      <c r="C18" s="1258" t="s">
        <v>1585</v>
      </c>
      <c r="D18" s="1253">
        <v>10</v>
      </c>
      <c r="E18" s="1253">
        <v>10</v>
      </c>
      <c r="F18" s="1253">
        <v>10</v>
      </c>
      <c r="G18" s="1253">
        <v>10</v>
      </c>
      <c r="H18" s="1253">
        <v>10</v>
      </c>
      <c r="I18" s="1253">
        <v>10</v>
      </c>
      <c r="J18" s="1253">
        <v>10</v>
      </c>
      <c r="K18" s="1253">
        <v>10</v>
      </c>
      <c r="L18" s="1253">
        <v>10</v>
      </c>
      <c r="M18" s="1253">
        <v>10</v>
      </c>
      <c r="N18" s="1253">
        <v>10</v>
      </c>
      <c r="O18" s="1253">
        <v>10</v>
      </c>
      <c r="P18" s="1253">
        <v>10</v>
      </c>
      <c r="Q18" s="1253">
        <v>10</v>
      </c>
      <c r="R18" s="1253">
        <v>10</v>
      </c>
      <c r="S18" s="1253"/>
      <c r="T18" s="464"/>
      <c r="U18" s="463"/>
      <c r="V18" s="463"/>
      <c r="W18" s="463"/>
      <c r="X18" s="463"/>
      <c r="Y18" s="463"/>
      <c r="Z18" s="463"/>
      <c r="AA18" s="463"/>
      <c r="AB18" s="463"/>
      <c r="AC18" s="463"/>
      <c r="AD18" s="463"/>
      <c r="AE18" s="463"/>
      <c r="AF18" s="463"/>
      <c r="AG18" s="463"/>
      <c r="AH18" s="463"/>
      <c r="AI18" s="463"/>
      <c r="AJ18" s="463"/>
      <c r="AK18" s="463"/>
      <c r="AL18" s="463"/>
      <c r="AM18" s="463"/>
      <c r="AN18" s="463"/>
      <c r="AO18" s="463"/>
    </row>
    <row r="19" spans="1:41" ht="19.95" customHeight="1" x14ac:dyDescent="0.2">
      <c r="A19" s="462"/>
      <c r="B19" s="1243">
        <v>1.7</v>
      </c>
      <c r="C19" s="1261" t="s">
        <v>1638</v>
      </c>
      <c r="D19" s="1255">
        <f>(D18/100)*D16</f>
        <v>0</v>
      </c>
      <c r="E19" s="1255">
        <f t="shared" ref="E19:R19" si="4">(E18/100)*E16</f>
        <v>0</v>
      </c>
      <c r="F19" s="1255">
        <f t="shared" si="4"/>
        <v>0</v>
      </c>
      <c r="G19" s="1255">
        <f t="shared" si="4"/>
        <v>0</v>
      </c>
      <c r="H19" s="1255">
        <f t="shared" si="4"/>
        <v>0</v>
      </c>
      <c r="I19" s="1255">
        <f t="shared" si="4"/>
        <v>0</v>
      </c>
      <c r="J19" s="1255">
        <f t="shared" si="4"/>
        <v>0</v>
      </c>
      <c r="K19" s="1255">
        <f t="shared" si="4"/>
        <v>0</v>
      </c>
      <c r="L19" s="1255">
        <f t="shared" si="4"/>
        <v>0</v>
      </c>
      <c r="M19" s="1255">
        <f t="shared" si="4"/>
        <v>0</v>
      </c>
      <c r="N19" s="1255">
        <f t="shared" si="4"/>
        <v>0</v>
      </c>
      <c r="O19" s="1255">
        <f t="shared" si="4"/>
        <v>0</v>
      </c>
      <c r="P19" s="1255">
        <f t="shared" si="4"/>
        <v>0</v>
      </c>
      <c r="Q19" s="1255">
        <f t="shared" si="4"/>
        <v>0</v>
      </c>
      <c r="R19" s="1255">
        <f t="shared" si="4"/>
        <v>0</v>
      </c>
      <c r="S19" s="1256">
        <f>SUM(D19:R19)</f>
        <v>0</v>
      </c>
      <c r="T19" s="464"/>
      <c r="U19" s="463"/>
      <c r="V19" s="463"/>
      <c r="W19" s="463"/>
      <c r="X19" s="463"/>
      <c r="Y19" s="463"/>
      <c r="Z19" s="463"/>
      <c r="AA19" s="463"/>
      <c r="AB19" s="463"/>
      <c r="AC19" s="463"/>
      <c r="AD19" s="463"/>
      <c r="AE19" s="463"/>
      <c r="AF19" s="463"/>
      <c r="AG19" s="463"/>
      <c r="AH19" s="463"/>
      <c r="AI19" s="463"/>
      <c r="AJ19" s="463"/>
      <c r="AK19" s="463"/>
      <c r="AL19" s="463"/>
      <c r="AM19" s="463"/>
      <c r="AN19" s="463"/>
      <c r="AO19" s="463"/>
    </row>
    <row r="20" spans="1:41" ht="19.95" customHeight="1" x14ac:dyDescent="0.25">
      <c r="A20" s="462"/>
      <c r="B20" s="1243">
        <v>2.1</v>
      </c>
      <c r="C20" s="1258" t="s">
        <v>2015</v>
      </c>
      <c r="D20" s="1253"/>
      <c r="E20" s="1253"/>
      <c r="F20" s="1253"/>
      <c r="G20" s="1253">
        <f>IF(ABS(SUMIF(D17:G17,"&gt;0"))&gt;ABS(SUMIF(D17:G17,"&lt;0")),ABS(SUMIF(D17:G17,"&lt;0")),ABS(SUMIF(D17:G17,"&gt;0")))</f>
        <v>0</v>
      </c>
      <c r="H20" s="1253"/>
      <c r="I20" s="1253"/>
      <c r="J20" s="1253">
        <f>IF(ABS(SUMIF(H17:J17,"&gt;0"))&gt;ABS(SUMIF(H17:J17,"&gt;0")),ABS(SUMIF(H17:J17,"&lt;0")),ABS(SUMIF(H17:J17,"&gt;0")))</f>
        <v>0</v>
      </c>
      <c r="K20" s="1253"/>
      <c r="L20" s="1253"/>
      <c r="M20" s="1253"/>
      <c r="N20" s="1253"/>
      <c r="O20" s="1253"/>
      <c r="P20" s="1253"/>
      <c r="Q20" s="1253"/>
      <c r="R20" s="1253">
        <f>IF(ABS(SUMIF(K17:R17,"&gt;0"))&lt;ABS(SUMIF(K17:R17,"&lt;0")),ABS(SUMIF(K17:R17,"&gt;0")),ABS(SUMIF(K17:R17,"&lt;0")))</f>
        <v>0</v>
      </c>
      <c r="S20" s="1253"/>
      <c r="T20" s="464"/>
      <c r="U20" s="463"/>
      <c r="V20" s="463"/>
      <c r="W20" s="463"/>
      <c r="X20" s="463"/>
      <c r="Y20" s="463"/>
      <c r="Z20" s="463"/>
      <c r="AA20" s="463"/>
      <c r="AB20" s="463"/>
      <c r="AC20" s="463"/>
      <c r="AD20" s="463"/>
      <c r="AE20" s="463"/>
      <c r="AF20" s="463"/>
      <c r="AG20" s="463"/>
      <c r="AH20" s="463"/>
      <c r="AI20" s="463"/>
      <c r="AJ20" s="463"/>
      <c r="AK20" s="463"/>
      <c r="AL20" s="463"/>
      <c r="AM20" s="463"/>
      <c r="AN20" s="463"/>
      <c r="AO20" s="463"/>
    </row>
    <row r="21" spans="1:41" ht="19.95" customHeight="1" x14ac:dyDescent="0.25">
      <c r="A21" s="462"/>
      <c r="B21" s="1243">
        <v>2.2000000000000002</v>
      </c>
      <c r="C21" s="1258" t="s">
        <v>2016</v>
      </c>
      <c r="D21" s="1253"/>
      <c r="E21" s="1253"/>
      <c r="F21" s="1253"/>
      <c r="G21" s="1253">
        <f>IF(ABS(SUMIF(D17:G17,"&gt;0"))&gt;ABS(SUMIF(D17:G17,"&lt;0")),ABS(SUMIF(D17:G17,"&gt;0"))+ABS(SUMIF(D17:G17,"&lt;0")),ABS(SUMIF(D17:G17,"&lt;0"))+ABS(SUMIF(D17:G17,"&gt;0")))</f>
        <v>0</v>
      </c>
      <c r="H21" s="1253"/>
      <c r="I21" s="1253"/>
      <c r="J21" s="1253">
        <f>IF(ABS(SUMIF(H17:J17,"&gt;0"))&gt;ABS(SUMIF(H17:J17,"&gt;0")),SUMIF(H17:J17,"&gt;0")+SUMIF(H17:J17,"&lt;0"),SUMIF(H17:J17,"&lt;0")+SUMIF(H17:J17,"&gt;0"))</f>
        <v>0</v>
      </c>
      <c r="K21" s="1253"/>
      <c r="L21" s="1253"/>
      <c r="M21" s="1253"/>
      <c r="N21" s="1253"/>
      <c r="O21" s="1253"/>
      <c r="P21" s="1253"/>
      <c r="Q21" s="1253"/>
      <c r="R21" s="1253">
        <f>IF(ABS(SUMIF(K17:R17,"&gt;0"))&lt;ABS(SUMIF(K17:R17,"&lt;0")),SUMIF(K17:R17,"&lt;0")+SUMIF(K17:R17,"&gt;0"),SUMIF(K17:R17,"&gt;0")+SUMIF(K17:R17,"&lt;0"))</f>
        <v>0</v>
      </c>
      <c r="S21" s="1253"/>
      <c r="T21" s="464"/>
      <c r="U21" s="463"/>
      <c r="V21" s="463"/>
      <c r="W21" s="463"/>
      <c r="X21" s="463"/>
      <c r="Y21" s="463"/>
      <c r="Z21" s="463"/>
      <c r="AA21" s="463"/>
      <c r="AB21" s="463"/>
      <c r="AC21" s="463"/>
      <c r="AD21" s="463"/>
      <c r="AE21" s="463"/>
      <c r="AF21" s="463"/>
      <c r="AG21" s="463"/>
      <c r="AH21" s="463"/>
      <c r="AI21" s="463"/>
      <c r="AJ21" s="463"/>
      <c r="AK21" s="463"/>
      <c r="AL21" s="463"/>
      <c r="AM21" s="463"/>
      <c r="AN21" s="463"/>
      <c r="AO21" s="463"/>
    </row>
    <row r="22" spans="1:41" ht="19.95" customHeight="1" x14ac:dyDescent="0.25">
      <c r="A22" s="462"/>
      <c r="B22" s="1243" t="s">
        <v>1639</v>
      </c>
      <c r="C22" s="1258" t="s">
        <v>1585</v>
      </c>
      <c r="D22" s="1253"/>
      <c r="E22" s="1253"/>
      <c r="F22" s="1253"/>
      <c r="G22" s="1257">
        <v>40</v>
      </c>
      <c r="H22" s="1253"/>
      <c r="I22" s="1253"/>
      <c r="J22" s="1253">
        <v>30</v>
      </c>
      <c r="K22" s="1253"/>
      <c r="L22" s="1253"/>
      <c r="M22" s="1253"/>
      <c r="N22" s="1253"/>
      <c r="O22" s="1253"/>
      <c r="P22" s="1253"/>
      <c r="Q22" s="1253"/>
      <c r="R22" s="1253">
        <v>30</v>
      </c>
      <c r="S22" s="1253"/>
      <c r="T22" s="464"/>
      <c r="U22" s="463"/>
      <c r="V22" s="463"/>
      <c r="W22" s="463"/>
      <c r="X22" s="463"/>
      <c r="Y22" s="463"/>
      <c r="Z22" s="463"/>
      <c r="AA22" s="463"/>
      <c r="AB22" s="463"/>
      <c r="AC22" s="463"/>
      <c r="AD22" s="463"/>
      <c r="AE22" s="463"/>
      <c r="AF22" s="463"/>
      <c r="AG22" s="463"/>
      <c r="AH22" s="463"/>
      <c r="AI22" s="463"/>
      <c r="AJ22" s="463"/>
      <c r="AK22" s="463"/>
      <c r="AL22" s="463"/>
      <c r="AM22" s="463"/>
      <c r="AN22" s="463"/>
      <c r="AO22" s="463"/>
    </row>
    <row r="23" spans="1:41" ht="19.95" customHeight="1" x14ac:dyDescent="0.25">
      <c r="A23" s="462"/>
      <c r="B23" s="1243">
        <v>2.2999999999999998</v>
      </c>
      <c r="C23" s="1261" t="s">
        <v>1640</v>
      </c>
      <c r="D23" s="1253"/>
      <c r="E23" s="1253"/>
      <c r="F23" s="1253"/>
      <c r="G23" s="1257">
        <f>(G22/100)*G20</f>
        <v>0</v>
      </c>
      <c r="H23" s="1253"/>
      <c r="I23" s="1253"/>
      <c r="J23" s="1253">
        <f>(J22/100)*J20</f>
        <v>0</v>
      </c>
      <c r="K23" s="1253"/>
      <c r="L23" s="1253"/>
      <c r="M23" s="1253"/>
      <c r="N23" s="1253"/>
      <c r="O23" s="1253"/>
      <c r="P23" s="1253"/>
      <c r="Q23" s="1253"/>
      <c r="R23" s="1253">
        <f>(R22/100)*R20</f>
        <v>0</v>
      </c>
      <c r="S23" s="1256">
        <f>SUM(D23:R23)</f>
        <v>0</v>
      </c>
      <c r="T23" s="464"/>
      <c r="U23" s="463"/>
      <c r="V23" s="463"/>
      <c r="W23" s="463"/>
      <c r="X23" s="463"/>
      <c r="Y23" s="463"/>
      <c r="Z23" s="463"/>
      <c r="AA23" s="463"/>
      <c r="AB23" s="463"/>
      <c r="AC23" s="463"/>
      <c r="AD23" s="463"/>
      <c r="AE23" s="463"/>
      <c r="AF23" s="463"/>
      <c r="AG23" s="463"/>
      <c r="AH23" s="463"/>
      <c r="AI23" s="463"/>
      <c r="AJ23" s="463"/>
      <c r="AK23" s="463"/>
      <c r="AL23" s="463"/>
      <c r="AM23" s="463"/>
      <c r="AN23" s="463"/>
      <c r="AO23" s="463"/>
    </row>
    <row r="24" spans="1:41" ht="19.95" customHeight="1" x14ac:dyDescent="0.25">
      <c r="A24" s="462"/>
      <c r="B24" s="1243">
        <v>3.1</v>
      </c>
      <c r="C24" s="1259" t="s">
        <v>2015</v>
      </c>
      <c r="D24" s="1253"/>
      <c r="E24" s="1253"/>
      <c r="F24" s="1253"/>
      <c r="G24" s="1253"/>
      <c r="H24" s="1253"/>
      <c r="I24" s="1253"/>
      <c r="J24" s="1253">
        <f>IF(ABS(G21)&lt;ABS(J21),ABS(G21),ABS(J21))</f>
        <v>0</v>
      </c>
      <c r="K24" s="1253"/>
      <c r="L24" s="1253"/>
      <c r="M24" s="1253"/>
      <c r="N24" s="1253"/>
      <c r="O24" s="1253"/>
      <c r="P24" s="1253"/>
      <c r="Q24" s="1253"/>
      <c r="R24" s="1253"/>
      <c r="S24" s="1253"/>
      <c r="T24" s="464"/>
      <c r="U24" s="463"/>
      <c r="V24" s="463"/>
      <c r="W24" s="463"/>
      <c r="X24" s="463"/>
      <c r="Y24" s="463"/>
      <c r="Z24" s="463"/>
      <c r="AA24" s="463"/>
      <c r="AB24" s="463"/>
      <c r="AC24" s="463"/>
      <c r="AD24" s="463"/>
      <c r="AE24" s="463"/>
      <c r="AF24" s="463"/>
      <c r="AG24" s="463"/>
      <c r="AH24" s="463"/>
      <c r="AI24" s="463"/>
      <c r="AJ24" s="463"/>
      <c r="AK24" s="463"/>
      <c r="AL24" s="463"/>
      <c r="AM24" s="463"/>
      <c r="AN24" s="463"/>
      <c r="AO24" s="463"/>
    </row>
    <row r="25" spans="1:41" ht="19.95" customHeight="1" x14ac:dyDescent="0.25">
      <c r="A25" s="462"/>
      <c r="B25" s="1243">
        <v>3.2</v>
      </c>
      <c r="C25" s="1260" t="s">
        <v>2017</v>
      </c>
      <c r="D25" s="1253"/>
      <c r="E25" s="1253"/>
      <c r="F25" s="1253"/>
      <c r="G25" s="1253"/>
      <c r="H25" s="1253"/>
      <c r="I25" s="1253"/>
      <c r="J25" s="1253">
        <f>IF(ABS(G21)&gt;ABS(J21),(G21)+(J21),(J21)+(G21))</f>
        <v>0</v>
      </c>
      <c r="K25" s="1253"/>
      <c r="L25" s="1253"/>
      <c r="M25" s="1253"/>
      <c r="N25" s="1253"/>
      <c r="O25" s="1253"/>
      <c r="P25" s="1253"/>
      <c r="Q25" s="1253"/>
      <c r="R25" s="1253"/>
      <c r="S25" s="1253"/>
      <c r="T25" s="464"/>
      <c r="U25" s="463"/>
      <c r="V25" s="463"/>
      <c r="W25" s="463"/>
      <c r="X25" s="463"/>
      <c r="Y25" s="463"/>
      <c r="Z25" s="463"/>
      <c r="AA25" s="463"/>
      <c r="AB25" s="463"/>
      <c r="AC25" s="463"/>
      <c r="AD25" s="463"/>
      <c r="AE25" s="463"/>
      <c r="AF25" s="463"/>
      <c r="AG25" s="463"/>
      <c r="AH25" s="463"/>
      <c r="AI25" s="463"/>
      <c r="AJ25" s="463"/>
      <c r="AK25" s="463"/>
      <c r="AL25" s="463"/>
      <c r="AM25" s="463"/>
      <c r="AN25" s="463"/>
      <c r="AO25" s="463"/>
    </row>
    <row r="26" spans="1:41" ht="19.95" customHeight="1" x14ac:dyDescent="0.25">
      <c r="A26" s="462"/>
      <c r="B26" s="1243" t="s">
        <v>395</v>
      </c>
      <c r="C26" s="1259" t="s">
        <v>1585</v>
      </c>
      <c r="D26" s="1253"/>
      <c r="E26" s="1253"/>
      <c r="F26" s="1253"/>
      <c r="G26" s="1253"/>
      <c r="H26" s="1253"/>
      <c r="I26" s="1253"/>
      <c r="J26" s="1253">
        <v>40</v>
      </c>
      <c r="K26" s="1253"/>
      <c r="L26" s="1253"/>
      <c r="M26" s="1253"/>
      <c r="N26" s="1253"/>
      <c r="O26" s="1253"/>
      <c r="P26" s="1253"/>
      <c r="Q26" s="1253"/>
      <c r="R26" s="1253"/>
      <c r="S26" s="1253"/>
      <c r="T26" s="464"/>
      <c r="U26" s="463"/>
      <c r="V26" s="463"/>
      <c r="W26" s="463"/>
      <c r="X26" s="463"/>
      <c r="Y26" s="463"/>
      <c r="Z26" s="463"/>
      <c r="AA26" s="463"/>
      <c r="AB26" s="463"/>
      <c r="AC26" s="463"/>
      <c r="AD26" s="463"/>
      <c r="AE26" s="463"/>
      <c r="AF26" s="463"/>
      <c r="AG26" s="463"/>
      <c r="AH26" s="463"/>
      <c r="AI26" s="463"/>
      <c r="AJ26" s="463"/>
      <c r="AK26" s="463"/>
      <c r="AL26" s="463"/>
      <c r="AM26" s="463"/>
      <c r="AN26" s="463"/>
      <c r="AO26" s="463"/>
    </row>
    <row r="27" spans="1:41" ht="19.95" customHeight="1" x14ac:dyDescent="0.25">
      <c r="A27" s="462"/>
      <c r="B27" s="1243">
        <v>3.3</v>
      </c>
      <c r="C27" s="1261" t="s">
        <v>1641</v>
      </c>
      <c r="D27" s="1253"/>
      <c r="E27" s="1253"/>
      <c r="F27" s="1253"/>
      <c r="G27" s="1253"/>
      <c r="H27" s="1253"/>
      <c r="I27" s="1253"/>
      <c r="J27" s="1253">
        <f>(J26/100)*J24</f>
        <v>0</v>
      </c>
      <c r="K27" s="1253"/>
      <c r="L27" s="1253"/>
      <c r="M27" s="1253"/>
      <c r="N27" s="1253"/>
      <c r="O27" s="1253"/>
      <c r="P27" s="1253"/>
      <c r="Q27" s="1253"/>
      <c r="R27" s="1253"/>
      <c r="S27" s="1256">
        <f>SUM(D27:R27)</f>
        <v>0</v>
      </c>
      <c r="T27" s="464"/>
      <c r="U27" s="463"/>
      <c r="V27" s="463"/>
      <c r="W27" s="463"/>
      <c r="X27" s="463"/>
      <c r="Y27" s="463"/>
      <c r="Z27" s="463"/>
      <c r="AA27" s="463"/>
      <c r="AB27" s="463"/>
      <c r="AC27" s="463"/>
      <c r="AD27" s="463"/>
      <c r="AE27" s="463"/>
      <c r="AF27" s="463"/>
      <c r="AG27" s="463"/>
      <c r="AH27" s="463"/>
      <c r="AI27" s="463"/>
      <c r="AJ27" s="463"/>
      <c r="AK27" s="463"/>
      <c r="AL27" s="463"/>
      <c r="AM27" s="463"/>
      <c r="AN27" s="463"/>
      <c r="AO27" s="463"/>
    </row>
    <row r="28" spans="1:41" ht="19.95" customHeight="1" x14ac:dyDescent="0.25">
      <c r="A28" s="462"/>
      <c r="B28" s="1243">
        <v>4.0999999999999996</v>
      </c>
      <c r="C28" s="1259" t="s">
        <v>2015</v>
      </c>
      <c r="D28" s="1253"/>
      <c r="E28" s="1253"/>
      <c r="F28" s="1253"/>
      <c r="G28" s="1253"/>
      <c r="H28" s="1253"/>
      <c r="I28" s="1253"/>
      <c r="J28" s="1253"/>
      <c r="K28" s="1253"/>
      <c r="L28" s="1253"/>
      <c r="M28" s="1253"/>
      <c r="N28" s="1253"/>
      <c r="O28" s="1253"/>
      <c r="P28" s="1253"/>
      <c r="Q28" s="1253"/>
      <c r="R28" s="1253">
        <f>IF(ABS(R21)&lt;ABS(J25),ABS(R21),ABS(J25))</f>
        <v>0</v>
      </c>
      <c r="S28" s="1253"/>
      <c r="T28" s="464"/>
      <c r="U28" s="463"/>
      <c r="V28" s="463"/>
      <c r="W28" s="463"/>
      <c r="X28" s="463"/>
      <c r="Y28" s="463"/>
      <c r="Z28" s="463"/>
      <c r="AA28" s="463"/>
      <c r="AB28" s="463"/>
      <c r="AC28" s="463"/>
      <c r="AD28" s="463"/>
      <c r="AE28" s="463"/>
      <c r="AF28" s="463"/>
      <c r="AG28" s="463"/>
      <c r="AH28" s="463"/>
      <c r="AI28" s="463"/>
      <c r="AJ28" s="463"/>
      <c r="AK28" s="463"/>
      <c r="AL28" s="463"/>
      <c r="AM28" s="463"/>
      <c r="AN28" s="463"/>
      <c r="AO28" s="463"/>
    </row>
    <row r="29" spans="1:41" ht="19.95" customHeight="1" x14ac:dyDescent="0.25">
      <c r="A29" s="462"/>
      <c r="B29" s="1243">
        <v>4.2</v>
      </c>
      <c r="C29" s="1260" t="s">
        <v>2017</v>
      </c>
      <c r="D29" s="1253"/>
      <c r="E29" s="1253"/>
      <c r="F29" s="1253"/>
      <c r="G29" s="1253"/>
      <c r="H29" s="1253"/>
      <c r="I29" s="1253"/>
      <c r="J29" s="1253"/>
      <c r="K29" s="1253"/>
      <c r="L29" s="1253"/>
      <c r="M29" s="1253"/>
      <c r="N29" s="1253"/>
      <c r="O29" s="1253"/>
      <c r="P29" s="1253"/>
      <c r="Q29" s="1253"/>
      <c r="R29" s="1253">
        <f>IF(ABS(R21)&gt;ABS(J25),(R21)+(J25),(J25)+(R21))</f>
        <v>0</v>
      </c>
      <c r="S29" s="1253"/>
      <c r="T29" s="464"/>
      <c r="U29" s="463"/>
      <c r="V29" s="463"/>
      <c r="W29" s="463"/>
      <c r="X29" s="463"/>
      <c r="Y29" s="463"/>
      <c r="Z29" s="463"/>
      <c r="AA29" s="463"/>
      <c r="AB29" s="463"/>
      <c r="AC29" s="463"/>
      <c r="AD29" s="463"/>
      <c r="AE29" s="463"/>
      <c r="AF29" s="463"/>
      <c r="AG29" s="463"/>
      <c r="AH29" s="463"/>
      <c r="AI29" s="463"/>
      <c r="AJ29" s="463"/>
      <c r="AK29" s="463"/>
      <c r="AL29" s="463"/>
      <c r="AM29" s="463"/>
      <c r="AN29" s="463"/>
      <c r="AO29" s="463"/>
    </row>
    <row r="30" spans="1:41" ht="19.95" customHeight="1" x14ac:dyDescent="0.25">
      <c r="A30" s="462"/>
      <c r="B30" s="1243" t="s">
        <v>1642</v>
      </c>
      <c r="C30" s="1259" t="s">
        <v>1585</v>
      </c>
      <c r="D30" s="1253"/>
      <c r="E30" s="1253"/>
      <c r="F30" s="1253"/>
      <c r="G30" s="1253"/>
      <c r="H30" s="1253"/>
      <c r="I30" s="1253"/>
      <c r="J30" s="1253"/>
      <c r="K30" s="1253"/>
      <c r="L30" s="1253"/>
      <c r="M30" s="1253"/>
      <c r="N30" s="1253"/>
      <c r="O30" s="1253"/>
      <c r="P30" s="1253"/>
      <c r="Q30" s="1253"/>
      <c r="R30" s="1253">
        <v>40</v>
      </c>
      <c r="S30" s="1253"/>
      <c r="T30" s="464"/>
      <c r="U30" s="463"/>
      <c r="V30" s="463"/>
      <c r="W30" s="463"/>
      <c r="X30" s="463"/>
      <c r="Y30" s="463"/>
      <c r="Z30" s="463"/>
      <c r="AA30" s="463"/>
      <c r="AB30" s="463"/>
      <c r="AC30" s="463"/>
      <c r="AD30" s="463"/>
      <c r="AE30" s="463"/>
      <c r="AF30" s="463"/>
      <c r="AG30" s="463"/>
      <c r="AH30" s="463"/>
      <c r="AI30" s="463"/>
      <c r="AJ30" s="463"/>
      <c r="AK30" s="463"/>
      <c r="AL30" s="463"/>
      <c r="AM30" s="463"/>
      <c r="AN30" s="463"/>
      <c r="AO30" s="463"/>
    </row>
    <row r="31" spans="1:41" ht="19.95" customHeight="1" x14ac:dyDescent="0.25">
      <c r="A31" s="462"/>
      <c r="B31" s="1243">
        <v>4.3</v>
      </c>
      <c r="C31" s="1262" t="s">
        <v>1643</v>
      </c>
      <c r="D31" s="1253"/>
      <c r="E31" s="1253"/>
      <c r="F31" s="1253"/>
      <c r="G31" s="1253"/>
      <c r="H31" s="1253"/>
      <c r="I31" s="1253"/>
      <c r="J31" s="1253"/>
      <c r="K31" s="1253"/>
      <c r="L31" s="1253"/>
      <c r="M31" s="1253"/>
      <c r="N31" s="1253"/>
      <c r="O31" s="1253"/>
      <c r="P31" s="1253"/>
      <c r="Q31" s="1253"/>
      <c r="R31" s="1253">
        <f>(R30/100)*R28</f>
        <v>0</v>
      </c>
      <c r="S31" s="1256">
        <f>R31</f>
        <v>0</v>
      </c>
      <c r="T31" s="464"/>
      <c r="U31" s="463"/>
      <c r="V31" s="463"/>
      <c r="W31" s="463"/>
      <c r="X31" s="463"/>
      <c r="Y31" s="463"/>
      <c r="Z31" s="463"/>
      <c r="AA31" s="463"/>
      <c r="AB31" s="463"/>
      <c r="AC31" s="463"/>
      <c r="AD31" s="463"/>
      <c r="AE31" s="463"/>
      <c r="AF31" s="463"/>
      <c r="AG31" s="463"/>
      <c r="AH31" s="463"/>
      <c r="AI31" s="463"/>
      <c r="AJ31" s="463"/>
      <c r="AK31" s="463"/>
      <c r="AL31" s="463"/>
      <c r="AM31" s="463"/>
      <c r="AN31" s="463"/>
      <c r="AO31" s="463"/>
    </row>
    <row r="32" spans="1:41" ht="19.95" customHeight="1" x14ac:dyDescent="0.25">
      <c r="A32" s="462"/>
      <c r="B32" s="1243">
        <v>5.0999999999999996</v>
      </c>
      <c r="C32" s="1263" t="s">
        <v>1644</v>
      </c>
      <c r="D32" s="1253"/>
      <c r="E32" s="1253"/>
      <c r="F32" s="1253"/>
      <c r="G32" s="1253"/>
      <c r="H32" s="1253"/>
      <c r="I32" s="1253"/>
      <c r="J32" s="1253"/>
      <c r="K32" s="1253"/>
      <c r="L32" s="1253"/>
      <c r="M32" s="1253"/>
      <c r="N32" s="1253"/>
      <c r="O32" s="1253"/>
      <c r="P32" s="1253"/>
      <c r="Q32" s="1253"/>
      <c r="R32" s="1253"/>
      <c r="S32" s="1256">
        <f>R29</f>
        <v>0</v>
      </c>
      <c r="T32" s="464"/>
      <c r="U32" s="463"/>
      <c r="V32" s="463"/>
      <c r="W32" s="463"/>
      <c r="X32" s="463"/>
      <c r="Y32" s="463"/>
      <c r="Z32" s="463"/>
      <c r="AA32" s="463"/>
      <c r="AB32" s="463"/>
      <c r="AC32" s="463"/>
      <c r="AD32" s="463"/>
      <c r="AE32" s="463"/>
      <c r="AF32" s="463"/>
      <c r="AG32" s="463"/>
      <c r="AH32" s="463"/>
      <c r="AI32" s="463"/>
      <c r="AJ32" s="463"/>
      <c r="AK32" s="463"/>
      <c r="AL32" s="463"/>
      <c r="AM32" s="463"/>
      <c r="AN32" s="463"/>
      <c r="AO32" s="463"/>
    </row>
    <row r="33" spans="1:41" ht="19.95" customHeight="1" x14ac:dyDescent="0.25">
      <c r="A33" s="462"/>
      <c r="B33" s="1243">
        <v>6</v>
      </c>
      <c r="C33" s="1262" t="s">
        <v>1645</v>
      </c>
      <c r="D33" s="1253"/>
      <c r="E33" s="1253"/>
      <c r="F33" s="1253"/>
      <c r="G33" s="1253"/>
      <c r="H33" s="1253"/>
      <c r="I33" s="1253"/>
      <c r="J33" s="1253"/>
      <c r="K33" s="1253"/>
      <c r="L33" s="1253"/>
      <c r="M33" s="1253"/>
      <c r="N33" s="1253"/>
      <c r="O33" s="1253"/>
      <c r="P33" s="1253"/>
      <c r="Q33" s="1253"/>
      <c r="R33" s="1253"/>
      <c r="S33" s="1256">
        <f>SUM(S19 + S23 + S27+S31 + S32)</f>
        <v>0</v>
      </c>
      <c r="T33" s="464"/>
      <c r="U33" s="463"/>
      <c r="V33" s="463"/>
      <c r="W33" s="463"/>
      <c r="X33" s="463"/>
      <c r="Y33" s="463"/>
      <c r="Z33" s="463"/>
      <c r="AA33" s="463"/>
      <c r="AB33" s="463"/>
      <c r="AC33" s="463"/>
      <c r="AD33" s="463"/>
      <c r="AE33" s="463"/>
      <c r="AF33" s="463"/>
      <c r="AG33" s="463"/>
      <c r="AH33" s="463"/>
      <c r="AI33" s="463"/>
      <c r="AJ33" s="463"/>
      <c r="AK33" s="463"/>
      <c r="AL33" s="463"/>
      <c r="AM33" s="463"/>
      <c r="AN33" s="463"/>
      <c r="AO33" s="463"/>
    </row>
    <row r="34" spans="1:41" ht="19.95" customHeight="1" x14ac:dyDescent="0.25">
      <c r="A34" s="462"/>
      <c r="B34" s="1244">
        <v>7</v>
      </c>
      <c r="C34" s="1262" t="s">
        <v>2009</v>
      </c>
      <c r="D34" s="1253"/>
      <c r="E34" s="1253"/>
      <c r="F34" s="1253"/>
      <c r="G34" s="1253"/>
      <c r="H34" s="1253"/>
      <c r="I34" s="1253"/>
      <c r="J34" s="1253"/>
      <c r="K34" s="1253"/>
      <c r="L34" s="1253"/>
      <c r="M34" s="1253"/>
      <c r="N34" s="1253"/>
      <c r="O34" s="1253"/>
      <c r="P34" s="1253"/>
      <c r="Q34" s="1253"/>
      <c r="R34" s="1253"/>
      <c r="S34" s="1256">
        <f>S33*12.5</f>
        <v>0</v>
      </c>
      <c r="T34" s="464"/>
      <c r="U34" s="463"/>
      <c r="V34" s="463"/>
      <c r="W34" s="463"/>
      <c r="X34" s="463"/>
      <c r="Y34" s="463"/>
      <c r="Z34" s="463"/>
      <c r="AA34" s="463"/>
      <c r="AB34" s="463"/>
      <c r="AC34" s="463"/>
      <c r="AD34" s="463"/>
      <c r="AE34" s="463"/>
      <c r="AF34" s="463"/>
      <c r="AG34" s="463"/>
      <c r="AH34" s="463"/>
      <c r="AI34" s="463"/>
      <c r="AJ34" s="463"/>
      <c r="AK34" s="463"/>
      <c r="AL34" s="463"/>
      <c r="AM34" s="463"/>
      <c r="AN34" s="463"/>
      <c r="AO34" s="463"/>
    </row>
    <row r="35" spans="1:41" ht="15" customHeight="1" x14ac:dyDescent="0.25">
      <c r="A35" s="462"/>
      <c r="D35" s="463"/>
      <c r="E35" s="463"/>
      <c r="F35" s="463"/>
      <c r="G35" s="463"/>
      <c r="H35" s="463"/>
      <c r="I35" s="463"/>
      <c r="J35" s="463"/>
      <c r="K35" s="463"/>
      <c r="L35" s="463"/>
      <c r="M35" s="463"/>
      <c r="N35" s="463"/>
      <c r="O35" s="463"/>
      <c r="P35" s="463"/>
      <c r="Q35" s="463"/>
      <c r="R35" s="463"/>
      <c r="S35" s="463"/>
      <c r="T35" s="464"/>
      <c r="U35" s="463"/>
      <c r="V35" s="463"/>
      <c r="W35" s="463"/>
      <c r="X35" s="463"/>
      <c r="Y35" s="463"/>
      <c r="Z35" s="463"/>
      <c r="AA35" s="463"/>
      <c r="AB35" s="463"/>
      <c r="AC35" s="463"/>
      <c r="AD35" s="463"/>
      <c r="AE35" s="463"/>
      <c r="AF35" s="463"/>
      <c r="AG35" s="463"/>
      <c r="AH35" s="463"/>
      <c r="AI35" s="463"/>
      <c r="AJ35" s="463"/>
      <c r="AK35" s="463"/>
      <c r="AL35" s="463"/>
      <c r="AM35" s="463"/>
      <c r="AN35" s="463"/>
      <c r="AO35" s="463"/>
    </row>
    <row r="36" spans="1:41" ht="15" customHeight="1" x14ac:dyDescent="0.25">
      <c r="A36" s="462"/>
      <c r="B36" s="1252" t="s">
        <v>2013</v>
      </c>
      <c r="C36" s="2887" t="s">
        <v>2014</v>
      </c>
      <c r="D36" s="2887"/>
      <c r="E36" s="2887"/>
      <c r="F36" s="2887"/>
      <c r="G36" s="2887"/>
      <c r="H36" s="2887"/>
      <c r="I36" s="2887"/>
      <c r="J36" s="2887"/>
      <c r="K36" s="463"/>
      <c r="L36" s="463"/>
      <c r="M36" s="463"/>
      <c r="N36" s="463"/>
      <c r="O36" s="463"/>
      <c r="P36" s="463"/>
      <c r="Q36" s="463"/>
      <c r="R36" s="463"/>
      <c r="S36" s="463"/>
      <c r="T36" s="464"/>
      <c r="U36" s="463"/>
      <c r="V36" s="463"/>
      <c r="W36" s="463"/>
      <c r="X36" s="463"/>
      <c r="Y36" s="463"/>
      <c r="Z36" s="463"/>
      <c r="AA36" s="463"/>
      <c r="AB36" s="463"/>
      <c r="AC36" s="463"/>
      <c r="AD36" s="463"/>
      <c r="AE36" s="463"/>
      <c r="AF36" s="463"/>
      <c r="AG36" s="463"/>
      <c r="AH36" s="463"/>
      <c r="AI36" s="463"/>
      <c r="AJ36" s="463"/>
      <c r="AK36" s="463"/>
      <c r="AL36" s="463"/>
      <c r="AM36" s="463"/>
      <c r="AN36" s="463"/>
      <c r="AO36" s="463"/>
    </row>
    <row r="37" spans="1:41" ht="15" customHeight="1" x14ac:dyDescent="0.25">
      <c r="A37" s="462"/>
      <c r="B37" s="463"/>
      <c r="C37" s="2887" t="s">
        <v>1646</v>
      </c>
      <c r="D37" s="2887"/>
      <c r="E37" s="2887"/>
      <c r="F37" s="2887"/>
      <c r="G37" s="2887"/>
      <c r="H37" s="2887"/>
      <c r="I37" s="2887"/>
      <c r="J37" s="2887"/>
      <c r="K37" s="463"/>
      <c r="L37" s="463"/>
      <c r="M37" s="463"/>
      <c r="N37" s="463"/>
      <c r="O37" s="463"/>
      <c r="P37" s="463"/>
      <c r="Q37" s="463"/>
      <c r="R37" s="463"/>
      <c r="S37" s="463"/>
      <c r="T37" s="464"/>
      <c r="U37" s="463"/>
      <c r="V37" s="463"/>
      <c r="W37" s="463"/>
      <c r="X37" s="463"/>
      <c r="Y37" s="463"/>
      <c r="Z37" s="463"/>
      <c r="AA37" s="463"/>
      <c r="AB37" s="463"/>
      <c r="AC37" s="463"/>
      <c r="AD37" s="463"/>
      <c r="AE37" s="463"/>
      <c r="AF37" s="463"/>
      <c r="AG37" s="463"/>
      <c r="AH37" s="463"/>
      <c r="AI37" s="463"/>
      <c r="AJ37" s="463"/>
      <c r="AK37" s="463"/>
      <c r="AL37" s="463"/>
      <c r="AM37" s="463"/>
      <c r="AN37" s="463"/>
      <c r="AO37" s="463"/>
    </row>
    <row r="38" spans="1:41" ht="15" customHeight="1" x14ac:dyDescent="0.25">
      <c r="A38" s="462"/>
      <c r="B38" s="463"/>
      <c r="C38" s="2887" t="s">
        <v>1647</v>
      </c>
      <c r="D38" s="2887"/>
      <c r="E38" s="2887"/>
      <c r="F38" s="2887"/>
      <c r="G38" s="2887"/>
      <c r="H38" s="2887"/>
      <c r="I38" s="2887"/>
      <c r="J38" s="2887"/>
      <c r="K38" s="463"/>
      <c r="L38" s="463"/>
      <c r="M38" s="463"/>
      <c r="N38" s="463"/>
      <c r="O38" s="463"/>
      <c r="P38" s="463"/>
      <c r="Q38" s="463"/>
      <c r="R38" s="463"/>
      <c r="S38" s="463"/>
      <c r="T38" s="464"/>
      <c r="U38" s="463"/>
      <c r="V38" s="463"/>
      <c r="W38" s="463"/>
      <c r="X38" s="463"/>
      <c r="Y38" s="463"/>
      <c r="Z38" s="463"/>
      <c r="AA38" s="463"/>
      <c r="AB38" s="463"/>
      <c r="AC38" s="463"/>
      <c r="AD38" s="463"/>
      <c r="AE38" s="463"/>
      <c r="AF38" s="463"/>
      <c r="AG38" s="463"/>
      <c r="AH38" s="463"/>
      <c r="AI38" s="463"/>
      <c r="AJ38" s="463"/>
      <c r="AK38" s="463"/>
      <c r="AL38" s="463"/>
      <c r="AM38" s="463"/>
      <c r="AN38" s="463"/>
      <c r="AO38" s="463"/>
    </row>
    <row r="39" spans="1:41" ht="15" customHeight="1" x14ac:dyDescent="0.25">
      <c r="A39" s="462"/>
      <c r="B39" s="463"/>
      <c r="C39" s="2887" t="s">
        <v>1648</v>
      </c>
      <c r="D39" s="2887"/>
      <c r="E39" s="2887"/>
      <c r="F39" s="2887"/>
      <c r="G39" s="2887"/>
      <c r="H39" s="2887"/>
      <c r="I39" s="2887"/>
      <c r="J39" s="2887"/>
      <c r="K39" s="463"/>
      <c r="L39" s="463"/>
      <c r="M39" s="463"/>
      <c r="N39" s="463"/>
      <c r="O39" s="463"/>
      <c r="P39" s="463"/>
      <c r="Q39" s="463"/>
      <c r="R39" s="463"/>
      <c r="S39" s="463"/>
      <c r="T39" s="464"/>
      <c r="U39" s="463"/>
      <c r="V39" s="463"/>
      <c r="W39" s="463"/>
      <c r="X39" s="463"/>
      <c r="Y39" s="463"/>
      <c r="Z39" s="463"/>
      <c r="AA39" s="463"/>
      <c r="AB39" s="463"/>
      <c r="AC39" s="463"/>
      <c r="AD39" s="463"/>
      <c r="AE39" s="463"/>
      <c r="AF39" s="463"/>
      <c r="AG39" s="463"/>
      <c r="AH39" s="463"/>
      <c r="AI39" s="463"/>
      <c r="AJ39" s="463"/>
      <c r="AK39" s="463"/>
      <c r="AL39" s="463"/>
      <c r="AM39" s="463"/>
      <c r="AN39" s="463"/>
      <c r="AO39" s="463"/>
    </row>
    <row r="40" spans="1:41" ht="15" customHeight="1" x14ac:dyDescent="0.25">
      <c r="A40" s="462"/>
      <c r="B40" s="463"/>
      <c r="C40" s="2885" t="s">
        <v>1649</v>
      </c>
      <c r="D40" s="2885"/>
      <c r="E40" s="2885"/>
      <c r="F40" s="2885"/>
      <c r="G40" s="2885"/>
      <c r="H40" s="2885"/>
      <c r="I40" s="2885"/>
      <c r="J40" s="2885"/>
      <c r="K40" s="463"/>
      <c r="L40" s="463"/>
      <c r="M40" s="463"/>
      <c r="N40" s="463"/>
      <c r="O40" s="463"/>
      <c r="P40" s="463"/>
      <c r="Q40" s="463"/>
      <c r="R40" s="463"/>
      <c r="S40" s="463"/>
      <c r="T40" s="464"/>
      <c r="U40" s="463"/>
      <c r="V40" s="463"/>
      <c r="W40" s="463"/>
      <c r="X40" s="463"/>
      <c r="Y40" s="463"/>
      <c r="Z40" s="463"/>
      <c r="AA40" s="463"/>
      <c r="AB40" s="463"/>
      <c r="AC40" s="463"/>
      <c r="AD40" s="463"/>
      <c r="AE40" s="463"/>
      <c r="AF40" s="463"/>
      <c r="AG40" s="463"/>
      <c r="AH40" s="463"/>
      <c r="AI40" s="463"/>
      <c r="AJ40" s="463"/>
      <c r="AK40" s="463"/>
      <c r="AL40" s="463"/>
      <c r="AM40" s="463"/>
      <c r="AN40" s="463"/>
      <c r="AO40" s="463"/>
    </row>
    <row r="41" spans="1:41" ht="15" customHeight="1" x14ac:dyDescent="0.25">
      <c r="A41" s="462"/>
      <c r="B41" s="463"/>
      <c r="C41" s="2885" t="s">
        <v>1650</v>
      </c>
      <c r="D41" s="2885"/>
      <c r="E41" s="2885"/>
      <c r="F41" s="2885"/>
      <c r="G41" s="2885"/>
      <c r="H41" s="2885"/>
      <c r="I41" s="2885"/>
      <c r="J41" s="2885"/>
      <c r="K41" s="463"/>
      <c r="L41" s="463"/>
      <c r="M41" s="463"/>
      <c r="N41" s="463"/>
      <c r="O41" s="463"/>
      <c r="P41" s="463"/>
      <c r="Q41" s="463"/>
      <c r="R41" s="463"/>
      <c r="S41" s="463"/>
      <c r="T41" s="464"/>
      <c r="U41" s="463"/>
      <c r="V41" s="463"/>
      <c r="W41" s="463"/>
      <c r="X41" s="463"/>
      <c r="Y41" s="463"/>
      <c r="Z41" s="463"/>
      <c r="AA41" s="463"/>
      <c r="AB41" s="463"/>
      <c r="AC41" s="463"/>
      <c r="AD41" s="463"/>
      <c r="AE41" s="463"/>
      <c r="AF41" s="463"/>
      <c r="AG41" s="463"/>
      <c r="AH41" s="463"/>
      <c r="AI41" s="463"/>
      <c r="AJ41" s="463"/>
      <c r="AK41" s="463"/>
      <c r="AL41" s="463"/>
      <c r="AM41" s="463"/>
      <c r="AN41" s="463"/>
      <c r="AO41" s="463"/>
    </row>
    <row r="42" spans="1:41" ht="15" customHeight="1" x14ac:dyDescent="0.25">
      <c r="A42" s="462"/>
      <c r="B42" s="463"/>
      <c r="C42" s="2885" t="s">
        <v>2019</v>
      </c>
      <c r="D42" s="2885"/>
      <c r="E42" s="2885"/>
      <c r="F42" s="2885"/>
      <c r="G42" s="2885"/>
      <c r="H42" s="2885"/>
      <c r="I42" s="2885"/>
      <c r="J42" s="2885"/>
      <c r="K42" s="463"/>
      <c r="L42" s="463"/>
      <c r="M42" s="463"/>
      <c r="N42" s="463"/>
      <c r="O42" s="463"/>
      <c r="P42" s="463"/>
      <c r="Q42" s="463"/>
      <c r="R42" s="463"/>
      <c r="S42" s="463"/>
      <c r="T42" s="464"/>
      <c r="U42" s="463"/>
      <c r="V42" s="463"/>
      <c r="W42" s="463"/>
      <c r="X42" s="463"/>
      <c r="Y42" s="463"/>
      <c r="Z42" s="463"/>
      <c r="AA42" s="463"/>
      <c r="AB42" s="463"/>
      <c r="AC42" s="463"/>
      <c r="AD42" s="463"/>
      <c r="AE42" s="463"/>
      <c r="AF42" s="463"/>
      <c r="AG42" s="463"/>
      <c r="AH42" s="463"/>
      <c r="AI42" s="463"/>
      <c r="AJ42" s="463"/>
      <c r="AK42" s="463"/>
      <c r="AL42" s="463"/>
      <c r="AM42" s="463"/>
      <c r="AN42" s="463"/>
      <c r="AO42" s="463"/>
    </row>
    <row r="43" spans="1:41" ht="15" customHeight="1" x14ac:dyDescent="0.25">
      <c r="A43" s="462"/>
      <c r="B43" s="463"/>
      <c r="C43" s="2885" t="s">
        <v>1651</v>
      </c>
      <c r="D43" s="2885"/>
      <c r="E43" s="2885"/>
      <c r="F43" s="2885"/>
      <c r="G43" s="2885"/>
      <c r="H43" s="2885"/>
      <c r="I43" s="2885"/>
      <c r="J43" s="2885"/>
      <c r="K43" s="463"/>
      <c r="L43" s="463"/>
      <c r="M43" s="463"/>
      <c r="N43" s="463"/>
      <c r="O43" s="463"/>
      <c r="P43" s="463"/>
      <c r="Q43" s="463"/>
      <c r="R43" s="463"/>
      <c r="S43" s="463"/>
      <c r="T43" s="464"/>
      <c r="U43" s="463"/>
      <c r="V43" s="463"/>
      <c r="W43" s="463"/>
      <c r="X43" s="463"/>
      <c r="Y43" s="463"/>
      <c r="Z43" s="463"/>
      <c r="AA43" s="463"/>
      <c r="AB43" s="463"/>
      <c r="AC43" s="463"/>
      <c r="AD43" s="463"/>
      <c r="AE43" s="463"/>
      <c r="AF43" s="463"/>
      <c r="AG43" s="463"/>
      <c r="AH43" s="463"/>
      <c r="AI43" s="463"/>
      <c r="AJ43" s="463"/>
      <c r="AK43" s="463"/>
      <c r="AL43" s="463"/>
      <c r="AM43" s="463"/>
      <c r="AN43" s="463"/>
      <c r="AO43" s="463"/>
    </row>
    <row r="44" spans="1:41" ht="15" customHeight="1" x14ac:dyDescent="0.25">
      <c r="A44" s="462"/>
      <c r="B44" s="463"/>
      <c r="C44" s="2885" t="s">
        <v>1652</v>
      </c>
      <c r="D44" s="2885"/>
      <c r="E44" s="2885"/>
      <c r="F44" s="2885"/>
      <c r="G44" s="2885"/>
      <c r="H44" s="2885"/>
      <c r="I44" s="2885"/>
      <c r="J44" s="2885"/>
      <c r="K44" s="463"/>
      <c r="L44" s="463"/>
      <c r="M44" s="463"/>
      <c r="N44" s="463"/>
      <c r="O44" s="463"/>
      <c r="P44" s="463"/>
      <c r="Q44" s="463"/>
      <c r="R44" s="463"/>
      <c r="S44" s="463"/>
      <c r="T44" s="464"/>
      <c r="U44" s="463"/>
      <c r="V44" s="463"/>
      <c r="W44" s="463"/>
      <c r="X44" s="463"/>
      <c r="Y44" s="463"/>
      <c r="Z44" s="463"/>
      <c r="AA44" s="463"/>
      <c r="AB44" s="463"/>
      <c r="AC44" s="463"/>
      <c r="AD44" s="463"/>
      <c r="AE44" s="463"/>
      <c r="AF44" s="463"/>
      <c r="AG44" s="463"/>
      <c r="AH44" s="463"/>
      <c r="AI44" s="463"/>
      <c r="AJ44" s="463"/>
      <c r="AK44" s="463"/>
      <c r="AL44" s="463"/>
      <c r="AM44" s="463"/>
      <c r="AN44" s="463"/>
      <c r="AO44" s="463"/>
    </row>
    <row r="45" spans="1:41" ht="15" customHeight="1" x14ac:dyDescent="0.25">
      <c r="A45" s="462"/>
      <c r="B45" s="463"/>
      <c r="C45" s="2885" t="s">
        <v>2020</v>
      </c>
      <c r="D45" s="2885"/>
      <c r="E45" s="2885"/>
      <c r="F45" s="2885"/>
      <c r="G45" s="2885"/>
      <c r="H45" s="2885"/>
      <c r="I45" s="2885"/>
      <c r="J45" s="2885"/>
      <c r="K45" s="463"/>
      <c r="L45" s="463"/>
      <c r="M45" s="463"/>
      <c r="N45" s="463"/>
      <c r="O45" s="463"/>
      <c r="P45" s="463"/>
      <c r="Q45" s="463"/>
      <c r="R45" s="463"/>
      <c r="S45" s="463"/>
      <c r="T45" s="464"/>
      <c r="U45" s="463"/>
      <c r="V45" s="463"/>
      <c r="W45" s="463"/>
      <c r="X45" s="463"/>
      <c r="Y45" s="463"/>
      <c r="Z45" s="463"/>
      <c r="AA45" s="463"/>
      <c r="AB45" s="463"/>
      <c r="AC45" s="463"/>
      <c r="AD45" s="463"/>
      <c r="AE45" s="463"/>
      <c r="AF45" s="463"/>
      <c r="AG45" s="463"/>
      <c r="AH45" s="463"/>
      <c r="AI45" s="463"/>
      <c r="AJ45" s="463"/>
      <c r="AK45" s="463"/>
      <c r="AL45" s="463"/>
      <c r="AM45" s="463"/>
      <c r="AN45" s="463"/>
      <c r="AO45" s="463"/>
    </row>
    <row r="46" spans="1:41" ht="15" customHeight="1" thickBot="1" x14ac:dyDescent="0.3">
      <c r="A46" s="467"/>
      <c r="B46" s="468"/>
      <c r="C46" s="468"/>
      <c r="D46" s="468"/>
      <c r="E46" s="468"/>
      <c r="F46" s="468"/>
      <c r="G46" s="468"/>
      <c r="H46" s="468"/>
      <c r="I46" s="468"/>
      <c r="J46" s="468"/>
      <c r="K46" s="468"/>
      <c r="L46" s="468"/>
      <c r="M46" s="468"/>
      <c r="N46" s="468"/>
      <c r="O46" s="468"/>
      <c r="P46" s="468"/>
      <c r="Q46" s="468"/>
      <c r="R46" s="468"/>
      <c r="S46" s="468"/>
      <c r="T46" s="469"/>
      <c r="U46" s="463"/>
      <c r="V46" s="463"/>
      <c r="W46" s="463"/>
      <c r="X46" s="463"/>
      <c r="Y46" s="463"/>
      <c r="Z46" s="463"/>
      <c r="AA46" s="463"/>
      <c r="AB46" s="463"/>
      <c r="AC46" s="463"/>
      <c r="AD46" s="463"/>
      <c r="AE46" s="463"/>
      <c r="AF46" s="463"/>
      <c r="AG46" s="463"/>
      <c r="AH46" s="463"/>
      <c r="AI46" s="463"/>
      <c r="AJ46" s="463"/>
      <c r="AK46" s="463"/>
      <c r="AL46" s="463"/>
      <c r="AM46" s="463"/>
      <c r="AN46" s="463"/>
      <c r="AO46" s="463"/>
    </row>
    <row r="47" spans="1:41" ht="15" customHeight="1" x14ac:dyDescent="0.25">
      <c r="A47" s="463"/>
      <c r="B47" s="463"/>
      <c r="C47" s="463"/>
      <c r="D47" s="463"/>
      <c r="E47" s="463"/>
      <c r="F47" s="463"/>
      <c r="G47" s="463"/>
      <c r="H47" s="463"/>
      <c r="I47" s="463"/>
      <c r="J47" s="463"/>
      <c r="K47" s="463"/>
      <c r="L47" s="463"/>
      <c r="M47" s="463"/>
      <c r="N47" s="463"/>
      <c r="O47" s="463"/>
      <c r="P47" s="463"/>
      <c r="Q47" s="463"/>
      <c r="R47" s="463"/>
      <c r="S47" s="463"/>
      <c r="T47" s="463"/>
      <c r="U47" s="463"/>
      <c r="V47" s="463"/>
      <c r="W47" s="463"/>
      <c r="X47" s="463"/>
      <c r="Y47" s="463"/>
      <c r="Z47" s="463"/>
      <c r="AA47" s="463"/>
      <c r="AB47" s="463"/>
      <c r="AC47" s="463"/>
      <c r="AD47" s="463"/>
      <c r="AE47" s="463"/>
      <c r="AF47" s="463"/>
      <c r="AG47" s="463"/>
      <c r="AH47" s="463"/>
      <c r="AI47" s="463"/>
      <c r="AJ47" s="463"/>
      <c r="AK47" s="463"/>
      <c r="AL47" s="463"/>
      <c r="AM47" s="463"/>
      <c r="AN47" s="463"/>
      <c r="AO47" s="463"/>
    </row>
    <row r="48" spans="1:41" x14ac:dyDescent="0.25">
      <c r="A48" s="463"/>
      <c r="B48" s="463"/>
      <c r="C48" s="463"/>
      <c r="D48" s="463"/>
      <c r="E48" s="463"/>
      <c r="F48" s="463"/>
      <c r="G48" s="463"/>
      <c r="H48" s="463"/>
      <c r="I48" s="463"/>
      <c r="J48" s="463"/>
      <c r="K48" s="463"/>
      <c r="L48" s="463"/>
      <c r="M48" s="463"/>
      <c r="N48" s="463"/>
      <c r="O48" s="463"/>
      <c r="P48" s="463"/>
      <c r="Q48" s="463"/>
      <c r="R48" s="463"/>
      <c r="S48" s="463"/>
      <c r="T48" s="463"/>
      <c r="U48" s="463"/>
      <c r="V48" s="463"/>
      <c r="W48" s="463"/>
      <c r="X48" s="463"/>
      <c r="Y48" s="463"/>
      <c r="Z48" s="463"/>
      <c r="AA48" s="463"/>
      <c r="AB48" s="463"/>
      <c r="AC48" s="463"/>
      <c r="AD48" s="463"/>
      <c r="AE48" s="463"/>
      <c r="AF48" s="463"/>
      <c r="AG48" s="463"/>
      <c r="AH48" s="463"/>
      <c r="AI48" s="463"/>
      <c r="AJ48" s="463"/>
      <c r="AK48" s="463"/>
      <c r="AL48" s="463"/>
      <c r="AM48" s="463"/>
      <c r="AN48" s="463"/>
      <c r="AO48" s="463"/>
    </row>
    <row r="49" spans="1:41" x14ac:dyDescent="0.25">
      <c r="A49" s="463"/>
      <c r="B49" s="463"/>
      <c r="C49" s="463"/>
      <c r="D49" s="463"/>
      <c r="E49" s="463"/>
      <c r="F49" s="463"/>
      <c r="G49" s="463"/>
      <c r="H49" s="463"/>
      <c r="I49" s="463"/>
      <c r="J49" s="463"/>
      <c r="K49" s="463"/>
      <c r="L49" s="463"/>
      <c r="M49" s="463"/>
      <c r="N49" s="463"/>
      <c r="O49" s="463"/>
      <c r="P49" s="463"/>
      <c r="Q49" s="463"/>
      <c r="R49" s="463"/>
      <c r="S49" s="463"/>
      <c r="T49" s="463"/>
      <c r="U49" s="463"/>
      <c r="V49" s="463"/>
      <c r="W49" s="463"/>
      <c r="X49" s="463"/>
      <c r="Y49" s="463"/>
      <c r="Z49" s="463"/>
      <c r="AA49" s="463"/>
      <c r="AB49" s="463"/>
      <c r="AC49" s="463"/>
      <c r="AD49" s="463"/>
      <c r="AE49" s="463"/>
      <c r="AF49" s="463"/>
      <c r="AG49" s="463"/>
      <c r="AH49" s="463"/>
      <c r="AI49" s="463"/>
      <c r="AJ49" s="463"/>
      <c r="AK49" s="463"/>
      <c r="AL49" s="463"/>
      <c r="AM49" s="463"/>
      <c r="AN49" s="463"/>
      <c r="AO49" s="463"/>
    </row>
    <row r="50" spans="1:41" x14ac:dyDescent="0.25">
      <c r="A50" s="463"/>
      <c r="B50" s="463"/>
      <c r="C50" s="463"/>
      <c r="D50" s="463"/>
      <c r="E50" s="463"/>
      <c r="F50" s="463"/>
      <c r="G50" s="463"/>
      <c r="H50" s="463"/>
      <c r="I50" s="463"/>
      <c r="J50" s="463"/>
      <c r="K50" s="463"/>
      <c r="L50" s="463"/>
      <c r="M50" s="463"/>
      <c r="N50" s="463"/>
      <c r="O50" s="463"/>
      <c r="P50" s="463"/>
      <c r="Q50" s="463"/>
      <c r="R50" s="463"/>
      <c r="S50" s="463"/>
      <c r="T50" s="463"/>
      <c r="U50" s="463"/>
      <c r="V50" s="463"/>
      <c r="W50" s="463"/>
      <c r="X50" s="463"/>
      <c r="Y50" s="463"/>
      <c r="Z50" s="463"/>
      <c r="AA50" s="463"/>
      <c r="AB50" s="463"/>
      <c r="AC50" s="463"/>
      <c r="AD50" s="463"/>
      <c r="AE50" s="463"/>
      <c r="AF50" s="463"/>
      <c r="AG50" s="463"/>
      <c r="AH50" s="463"/>
      <c r="AI50" s="463"/>
      <c r="AJ50" s="463"/>
      <c r="AK50" s="463"/>
      <c r="AL50" s="463"/>
      <c r="AM50" s="463"/>
      <c r="AN50" s="463"/>
      <c r="AO50" s="463"/>
    </row>
    <row r="51" spans="1:41" x14ac:dyDescent="0.25">
      <c r="A51" s="463"/>
      <c r="B51" s="463"/>
      <c r="C51" s="463"/>
      <c r="D51" s="463"/>
      <c r="E51" s="463"/>
      <c r="F51" s="463"/>
      <c r="G51" s="463"/>
      <c r="H51" s="463"/>
      <c r="I51" s="463"/>
      <c r="J51" s="463"/>
      <c r="K51" s="463"/>
      <c r="L51" s="463"/>
      <c r="M51" s="463"/>
      <c r="N51" s="463"/>
      <c r="O51" s="463"/>
      <c r="P51" s="463"/>
      <c r="Q51" s="463"/>
      <c r="R51" s="463"/>
      <c r="S51" s="463"/>
      <c r="T51" s="463"/>
      <c r="U51" s="463"/>
      <c r="V51" s="463"/>
      <c r="W51" s="463"/>
      <c r="X51" s="463"/>
      <c r="Y51" s="463"/>
      <c r="Z51" s="463"/>
      <c r="AA51" s="463"/>
      <c r="AB51" s="463"/>
      <c r="AC51" s="463"/>
      <c r="AD51" s="463"/>
      <c r="AE51" s="463"/>
      <c r="AF51" s="463"/>
      <c r="AG51" s="463"/>
      <c r="AH51" s="463"/>
      <c r="AI51" s="463"/>
      <c r="AJ51" s="463"/>
      <c r="AK51" s="463"/>
      <c r="AL51" s="463"/>
      <c r="AM51" s="463"/>
      <c r="AN51" s="463"/>
      <c r="AO51" s="463"/>
    </row>
    <row r="52" spans="1:41" x14ac:dyDescent="0.25">
      <c r="A52" s="463"/>
      <c r="B52" s="463"/>
      <c r="C52" s="463"/>
      <c r="D52" s="463"/>
      <c r="E52" s="463"/>
      <c r="F52" s="463"/>
      <c r="G52" s="463"/>
      <c r="H52" s="463"/>
      <c r="I52" s="463"/>
      <c r="J52" s="463"/>
      <c r="K52" s="463"/>
      <c r="L52" s="463"/>
      <c r="M52" s="463"/>
      <c r="N52" s="463"/>
      <c r="O52" s="463"/>
      <c r="P52" s="463"/>
      <c r="Q52" s="463"/>
      <c r="R52" s="463"/>
      <c r="S52" s="463"/>
      <c r="T52" s="463"/>
      <c r="U52" s="463"/>
      <c r="V52" s="463"/>
      <c r="W52" s="463"/>
      <c r="X52" s="463"/>
      <c r="Y52" s="463"/>
      <c r="Z52" s="463"/>
      <c r="AA52" s="463"/>
      <c r="AB52" s="463"/>
      <c r="AC52" s="463"/>
      <c r="AD52" s="463"/>
      <c r="AE52" s="463"/>
      <c r="AF52" s="463"/>
      <c r="AG52" s="463"/>
      <c r="AH52" s="463"/>
      <c r="AI52" s="463"/>
      <c r="AJ52" s="463"/>
      <c r="AK52" s="463"/>
      <c r="AL52" s="463"/>
      <c r="AM52" s="463"/>
      <c r="AN52" s="463"/>
      <c r="AO52" s="463"/>
    </row>
    <row r="53" spans="1:41" x14ac:dyDescent="0.25">
      <c r="A53" s="463"/>
      <c r="B53" s="463"/>
      <c r="C53" s="463"/>
      <c r="D53" s="463"/>
      <c r="E53" s="463"/>
      <c r="F53" s="463"/>
      <c r="G53" s="463"/>
      <c r="H53" s="463"/>
      <c r="I53" s="463"/>
      <c r="J53" s="463"/>
      <c r="K53" s="463"/>
      <c r="L53" s="463"/>
      <c r="M53" s="463"/>
      <c r="N53" s="463"/>
      <c r="O53" s="463"/>
      <c r="P53" s="463"/>
      <c r="Q53" s="463"/>
      <c r="R53" s="463"/>
      <c r="S53" s="463"/>
      <c r="T53" s="463"/>
      <c r="U53" s="463"/>
      <c r="V53" s="463"/>
      <c r="W53" s="463"/>
      <c r="X53" s="463"/>
      <c r="Y53" s="463"/>
      <c r="Z53" s="463"/>
      <c r="AA53" s="463"/>
      <c r="AB53" s="463"/>
      <c r="AC53" s="463"/>
      <c r="AD53" s="463"/>
      <c r="AE53" s="463"/>
      <c r="AF53" s="463"/>
      <c r="AG53" s="463"/>
      <c r="AH53" s="463"/>
      <c r="AI53" s="463"/>
      <c r="AJ53" s="463"/>
      <c r="AK53" s="463"/>
      <c r="AL53" s="463"/>
      <c r="AM53" s="463"/>
      <c r="AN53" s="463"/>
      <c r="AO53" s="463"/>
    </row>
    <row r="54" spans="1:41" x14ac:dyDescent="0.25">
      <c r="A54" s="463"/>
      <c r="B54" s="463"/>
      <c r="C54" s="463"/>
      <c r="D54" s="463"/>
      <c r="E54" s="463"/>
      <c r="F54" s="463"/>
      <c r="G54" s="463"/>
      <c r="H54" s="463"/>
      <c r="I54" s="463"/>
      <c r="J54" s="463"/>
      <c r="K54" s="463"/>
      <c r="L54" s="463"/>
      <c r="M54" s="463"/>
      <c r="N54" s="463"/>
      <c r="O54" s="463"/>
      <c r="P54" s="463"/>
      <c r="Q54" s="463"/>
      <c r="R54" s="463"/>
      <c r="S54" s="463"/>
      <c r="T54" s="463"/>
      <c r="U54" s="463"/>
      <c r="V54" s="463"/>
      <c r="W54" s="463"/>
      <c r="X54" s="463"/>
      <c r="Y54" s="463"/>
      <c r="Z54" s="463"/>
      <c r="AA54" s="463"/>
      <c r="AB54" s="463"/>
      <c r="AC54" s="463"/>
      <c r="AD54" s="463"/>
      <c r="AE54" s="463"/>
      <c r="AF54" s="463"/>
      <c r="AG54" s="463"/>
      <c r="AH54" s="463"/>
      <c r="AI54" s="463"/>
      <c r="AJ54" s="463"/>
      <c r="AK54" s="463"/>
      <c r="AL54" s="463"/>
      <c r="AM54" s="463"/>
      <c r="AN54" s="463"/>
      <c r="AO54" s="463"/>
    </row>
    <row r="55" spans="1:41" x14ac:dyDescent="0.25">
      <c r="A55" s="463"/>
      <c r="B55" s="463"/>
      <c r="C55" s="463"/>
      <c r="D55" s="463"/>
      <c r="E55" s="463"/>
      <c r="F55" s="463"/>
      <c r="G55" s="463"/>
      <c r="H55" s="463"/>
      <c r="I55" s="463"/>
      <c r="J55" s="463"/>
      <c r="K55" s="463"/>
      <c r="L55" s="463"/>
      <c r="M55" s="463"/>
      <c r="N55" s="463"/>
      <c r="O55" s="463"/>
      <c r="P55" s="463"/>
      <c r="Q55" s="463"/>
      <c r="R55" s="463"/>
      <c r="S55" s="463"/>
      <c r="T55" s="463"/>
      <c r="U55" s="463"/>
      <c r="V55" s="463"/>
      <c r="W55" s="463"/>
      <c r="X55" s="463"/>
      <c r="Y55" s="463"/>
      <c r="Z55" s="463"/>
      <c r="AA55" s="463"/>
      <c r="AB55" s="463"/>
      <c r="AC55" s="463"/>
      <c r="AD55" s="463"/>
      <c r="AE55" s="463"/>
      <c r="AF55" s="463"/>
      <c r="AG55" s="463"/>
      <c r="AH55" s="463"/>
      <c r="AI55" s="463"/>
      <c r="AJ55" s="463"/>
      <c r="AK55" s="463"/>
      <c r="AL55" s="463"/>
      <c r="AM55" s="463"/>
      <c r="AN55" s="463"/>
      <c r="AO55" s="463"/>
    </row>
    <row r="56" spans="1:41" x14ac:dyDescent="0.25">
      <c r="A56" s="463"/>
      <c r="B56" s="463"/>
      <c r="C56" s="463"/>
      <c r="D56" s="463"/>
      <c r="E56" s="463"/>
      <c r="F56" s="463"/>
      <c r="G56" s="463"/>
      <c r="H56" s="463"/>
      <c r="I56" s="463"/>
      <c r="J56" s="463"/>
      <c r="K56" s="463"/>
      <c r="L56" s="463"/>
      <c r="M56" s="463"/>
      <c r="N56" s="463"/>
      <c r="O56" s="463"/>
      <c r="P56" s="463"/>
      <c r="Q56" s="463"/>
      <c r="R56" s="463"/>
      <c r="S56" s="463"/>
      <c r="T56" s="463"/>
      <c r="U56" s="463"/>
      <c r="V56" s="463"/>
      <c r="W56" s="463"/>
      <c r="X56" s="463"/>
      <c r="Y56" s="463"/>
      <c r="Z56" s="463"/>
      <c r="AA56" s="463"/>
      <c r="AB56" s="463"/>
      <c r="AC56" s="463"/>
      <c r="AD56" s="463"/>
      <c r="AE56" s="463"/>
      <c r="AF56" s="463"/>
      <c r="AG56" s="463"/>
      <c r="AH56" s="463"/>
      <c r="AI56" s="463"/>
      <c r="AJ56" s="463"/>
      <c r="AK56" s="463"/>
      <c r="AL56" s="463"/>
      <c r="AM56" s="463"/>
      <c r="AN56" s="463"/>
      <c r="AO56" s="463"/>
    </row>
    <row r="57" spans="1:41" x14ac:dyDescent="0.25">
      <c r="A57" s="463"/>
      <c r="B57" s="463"/>
      <c r="C57" s="463"/>
      <c r="D57" s="463"/>
      <c r="E57" s="463"/>
      <c r="F57" s="463"/>
      <c r="G57" s="463"/>
      <c r="H57" s="463"/>
      <c r="I57" s="463"/>
      <c r="J57" s="463"/>
      <c r="K57" s="463"/>
      <c r="L57" s="463"/>
      <c r="M57" s="463"/>
      <c r="N57" s="463"/>
      <c r="O57" s="463"/>
      <c r="P57" s="463"/>
      <c r="Q57" s="463"/>
      <c r="R57" s="463"/>
      <c r="S57" s="463"/>
      <c r="T57" s="463"/>
      <c r="U57" s="463"/>
      <c r="V57" s="463"/>
      <c r="W57" s="463"/>
      <c r="X57" s="463"/>
      <c r="Y57" s="463"/>
      <c r="Z57" s="463"/>
      <c r="AA57" s="463"/>
      <c r="AB57" s="463"/>
      <c r="AC57" s="463"/>
      <c r="AD57" s="463"/>
      <c r="AE57" s="463"/>
      <c r="AF57" s="463"/>
      <c r="AG57" s="463"/>
      <c r="AH57" s="463"/>
      <c r="AI57" s="463"/>
      <c r="AJ57" s="463"/>
      <c r="AK57" s="463"/>
      <c r="AL57" s="463"/>
      <c r="AM57" s="463"/>
      <c r="AN57" s="463"/>
      <c r="AO57" s="463"/>
    </row>
    <row r="58" spans="1:41" x14ac:dyDescent="0.25">
      <c r="A58" s="463"/>
      <c r="B58" s="463"/>
      <c r="C58" s="463"/>
      <c r="D58" s="463"/>
      <c r="E58" s="463"/>
      <c r="F58" s="463"/>
      <c r="G58" s="463"/>
      <c r="H58" s="463"/>
      <c r="I58" s="463"/>
      <c r="J58" s="463"/>
      <c r="K58" s="463"/>
      <c r="L58" s="463"/>
      <c r="M58" s="463"/>
      <c r="N58" s="463"/>
      <c r="O58" s="463"/>
      <c r="P58" s="463"/>
      <c r="Q58" s="463"/>
      <c r="R58" s="463"/>
      <c r="S58" s="463"/>
      <c r="T58" s="463"/>
      <c r="U58" s="463"/>
      <c r="V58" s="463"/>
      <c r="W58" s="463"/>
      <c r="X58" s="463"/>
      <c r="Y58" s="463"/>
      <c r="Z58" s="463"/>
      <c r="AA58" s="463"/>
      <c r="AB58" s="463"/>
      <c r="AC58" s="463"/>
      <c r="AD58" s="463"/>
      <c r="AE58" s="463"/>
      <c r="AF58" s="463"/>
      <c r="AG58" s="463"/>
      <c r="AH58" s="463"/>
      <c r="AI58" s="463"/>
      <c r="AJ58" s="463"/>
      <c r="AK58" s="463"/>
      <c r="AL58" s="463"/>
      <c r="AM58" s="463"/>
      <c r="AN58" s="463"/>
      <c r="AO58" s="463"/>
    </row>
    <row r="59" spans="1:41" x14ac:dyDescent="0.25">
      <c r="A59" s="463"/>
      <c r="B59" s="463"/>
      <c r="C59" s="463"/>
      <c r="D59" s="463"/>
      <c r="E59" s="463"/>
      <c r="F59" s="463"/>
      <c r="G59" s="463"/>
      <c r="H59" s="463"/>
      <c r="I59" s="463"/>
      <c r="J59" s="463"/>
      <c r="K59" s="463"/>
      <c r="L59" s="463"/>
      <c r="M59" s="463"/>
      <c r="N59" s="463"/>
      <c r="O59" s="463"/>
      <c r="P59" s="463"/>
      <c r="Q59" s="463"/>
      <c r="R59" s="463"/>
      <c r="S59" s="463"/>
      <c r="T59" s="463"/>
      <c r="U59" s="463"/>
      <c r="V59" s="463"/>
      <c r="W59" s="463"/>
      <c r="X59" s="463"/>
      <c r="Y59" s="463"/>
      <c r="Z59" s="463"/>
      <c r="AA59" s="463"/>
      <c r="AB59" s="463"/>
      <c r="AC59" s="463"/>
      <c r="AD59" s="463"/>
      <c r="AE59" s="463"/>
      <c r="AF59" s="463"/>
      <c r="AG59" s="463"/>
      <c r="AH59" s="463"/>
      <c r="AI59" s="463"/>
      <c r="AJ59" s="463"/>
      <c r="AK59" s="463"/>
      <c r="AL59" s="463"/>
      <c r="AM59" s="463"/>
      <c r="AN59" s="463"/>
      <c r="AO59" s="463"/>
    </row>
    <row r="60" spans="1:41" x14ac:dyDescent="0.25">
      <c r="A60" s="463"/>
      <c r="B60" s="463"/>
      <c r="C60" s="463"/>
      <c r="D60" s="463"/>
      <c r="E60" s="463"/>
      <c r="F60" s="463"/>
      <c r="G60" s="463"/>
      <c r="H60" s="463"/>
      <c r="I60" s="463"/>
      <c r="J60" s="463"/>
      <c r="K60" s="463"/>
      <c r="L60" s="463"/>
      <c r="M60" s="463"/>
      <c r="N60" s="463"/>
      <c r="O60" s="463"/>
      <c r="P60" s="463"/>
      <c r="Q60" s="463"/>
      <c r="R60" s="463"/>
      <c r="S60" s="463"/>
      <c r="T60" s="463"/>
      <c r="U60" s="463"/>
      <c r="V60" s="463"/>
      <c r="W60" s="463"/>
      <c r="X60" s="463"/>
      <c r="Y60" s="463"/>
      <c r="Z60" s="463"/>
      <c r="AA60" s="463"/>
      <c r="AB60" s="463"/>
      <c r="AC60" s="463"/>
      <c r="AD60" s="463"/>
      <c r="AE60" s="463"/>
      <c r="AF60" s="463"/>
      <c r="AG60" s="463"/>
      <c r="AH60" s="463"/>
      <c r="AI60" s="463"/>
      <c r="AJ60" s="463"/>
      <c r="AK60" s="463"/>
      <c r="AL60" s="463"/>
      <c r="AM60" s="463"/>
      <c r="AN60" s="463"/>
      <c r="AO60" s="463"/>
    </row>
    <row r="61" spans="1:41" x14ac:dyDescent="0.25">
      <c r="A61" s="463"/>
      <c r="B61" s="463"/>
      <c r="C61" s="463"/>
      <c r="D61" s="463"/>
      <c r="E61" s="463"/>
      <c r="F61" s="463"/>
      <c r="G61" s="463"/>
      <c r="H61" s="463"/>
      <c r="I61" s="463"/>
      <c r="J61" s="463"/>
      <c r="K61" s="463"/>
      <c r="L61" s="463"/>
      <c r="M61" s="463"/>
      <c r="N61" s="463"/>
      <c r="O61" s="463"/>
      <c r="P61" s="463"/>
      <c r="Q61" s="463"/>
      <c r="R61" s="463"/>
      <c r="S61" s="463"/>
      <c r="T61" s="463"/>
      <c r="U61" s="463"/>
      <c r="V61" s="463"/>
      <c r="W61" s="463"/>
      <c r="X61" s="463"/>
      <c r="Y61" s="463"/>
      <c r="Z61" s="463"/>
      <c r="AA61" s="463"/>
      <c r="AB61" s="463"/>
      <c r="AC61" s="463"/>
      <c r="AD61" s="463"/>
      <c r="AE61" s="463"/>
      <c r="AF61" s="463"/>
      <c r="AG61" s="463"/>
      <c r="AH61" s="463"/>
      <c r="AI61" s="463"/>
      <c r="AJ61" s="463"/>
      <c r="AK61" s="463"/>
      <c r="AL61" s="463"/>
      <c r="AM61" s="463"/>
      <c r="AN61" s="463"/>
      <c r="AO61" s="463"/>
    </row>
    <row r="62" spans="1:41" x14ac:dyDescent="0.25">
      <c r="A62" s="463"/>
      <c r="B62" s="463"/>
      <c r="C62" s="463"/>
      <c r="D62" s="463"/>
      <c r="E62" s="463"/>
      <c r="F62" s="463"/>
      <c r="G62" s="463"/>
      <c r="H62" s="463"/>
      <c r="I62" s="463"/>
      <c r="J62" s="463"/>
      <c r="K62" s="463"/>
      <c r="L62" s="463"/>
      <c r="M62" s="463"/>
      <c r="N62" s="463"/>
      <c r="O62" s="463"/>
      <c r="P62" s="463"/>
      <c r="Q62" s="463"/>
      <c r="R62" s="463"/>
      <c r="S62" s="463"/>
      <c r="T62" s="463"/>
      <c r="U62" s="463"/>
      <c r="V62" s="463"/>
      <c r="W62" s="463"/>
      <c r="X62" s="463"/>
      <c r="Y62" s="463"/>
      <c r="Z62" s="463"/>
      <c r="AA62" s="463"/>
      <c r="AB62" s="463"/>
      <c r="AC62" s="463"/>
      <c r="AD62" s="463"/>
      <c r="AE62" s="463"/>
      <c r="AF62" s="463"/>
      <c r="AG62" s="463"/>
      <c r="AH62" s="463"/>
      <c r="AI62" s="463"/>
      <c r="AJ62" s="463"/>
      <c r="AK62" s="463"/>
      <c r="AL62" s="463"/>
      <c r="AM62" s="463"/>
      <c r="AN62" s="463"/>
      <c r="AO62" s="463"/>
    </row>
    <row r="63" spans="1:41" x14ac:dyDescent="0.25">
      <c r="A63" s="463"/>
      <c r="B63" s="463"/>
      <c r="C63" s="463"/>
      <c r="D63" s="463"/>
      <c r="E63" s="463"/>
      <c r="F63" s="463"/>
      <c r="G63" s="463"/>
      <c r="H63" s="463"/>
      <c r="I63" s="463"/>
      <c r="J63" s="463"/>
      <c r="K63" s="463"/>
      <c r="L63" s="463"/>
      <c r="M63" s="463"/>
      <c r="N63" s="463"/>
      <c r="O63" s="463"/>
      <c r="P63" s="463"/>
      <c r="Q63" s="463"/>
      <c r="R63" s="463"/>
      <c r="S63" s="463"/>
      <c r="T63" s="463"/>
      <c r="U63" s="463"/>
      <c r="V63" s="463"/>
      <c r="W63" s="463"/>
      <c r="X63" s="463"/>
      <c r="Y63" s="463"/>
      <c r="Z63" s="463"/>
      <c r="AA63" s="463"/>
      <c r="AB63" s="463"/>
      <c r="AC63" s="463"/>
      <c r="AD63" s="463"/>
      <c r="AE63" s="463"/>
      <c r="AF63" s="463"/>
      <c r="AG63" s="463"/>
      <c r="AH63" s="463"/>
      <c r="AI63" s="463"/>
      <c r="AJ63" s="463"/>
      <c r="AK63" s="463"/>
      <c r="AL63" s="463"/>
      <c r="AM63" s="463"/>
      <c r="AN63" s="463"/>
      <c r="AO63" s="463"/>
    </row>
    <row r="64" spans="1:41" x14ac:dyDescent="0.25">
      <c r="A64" s="463"/>
      <c r="B64" s="463"/>
      <c r="C64" s="463"/>
      <c r="D64" s="463"/>
      <c r="E64" s="463"/>
      <c r="F64" s="463"/>
      <c r="G64" s="463"/>
      <c r="H64" s="463"/>
      <c r="I64" s="463"/>
      <c r="J64" s="463"/>
      <c r="K64" s="463"/>
      <c r="L64" s="463"/>
      <c r="M64" s="463"/>
      <c r="N64" s="463"/>
      <c r="O64" s="463"/>
      <c r="P64" s="463"/>
      <c r="Q64" s="463"/>
      <c r="R64" s="463"/>
      <c r="S64" s="463"/>
      <c r="T64" s="463"/>
      <c r="U64" s="463"/>
      <c r="V64" s="463"/>
      <c r="W64" s="463"/>
      <c r="X64" s="463"/>
      <c r="Y64" s="463"/>
      <c r="Z64" s="463"/>
      <c r="AA64" s="463"/>
      <c r="AB64" s="463"/>
      <c r="AC64" s="463"/>
      <c r="AD64" s="463"/>
      <c r="AE64" s="463"/>
      <c r="AF64" s="463"/>
      <c r="AG64" s="463"/>
      <c r="AH64" s="463"/>
      <c r="AI64" s="463"/>
      <c r="AJ64" s="463"/>
      <c r="AK64" s="463"/>
      <c r="AL64" s="463"/>
      <c r="AM64" s="463"/>
      <c r="AN64" s="463"/>
      <c r="AO64" s="463"/>
    </row>
    <row r="65" spans="1:41" x14ac:dyDescent="0.25">
      <c r="A65" s="463"/>
      <c r="B65" s="463"/>
      <c r="C65" s="463"/>
      <c r="D65" s="463"/>
      <c r="E65" s="463"/>
      <c r="F65" s="463"/>
      <c r="G65" s="463"/>
      <c r="H65" s="463"/>
      <c r="I65" s="463"/>
      <c r="J65" s="463"/>
      <c r="K65" s="463"/>
      <c r="L65" s="463"/>
      <c r="M65" s="463"/>
      <c r="N65" s="463"/>
      <c r="O65" s="463"/>
      <c r="P65" s="463"/>
      <c r="Q65" s="463"/>
      <c r="R65" s="463"/>
      <c r="S65" s="463"/>
      <c r="T65" s="463"/>
      <c r="U65" s="463"/>
      <c r="V65" s="463"/>
      <c r="W65" s="463"/>
      <c r="X65" s="463"/>
      <c r="Y65" s="463"/>
      <c r="Z65" s="463"/>
      <c r="AA65" s="463"/>
      <c r="AB65" s="463"/>
      <c r="AC65" s="463"/>
      <c r="AD65" s="463"/>
      <c r="AE65" s="463"/>
      <c r="AF65" s="463"/>
      <c r="AG65" s="463"/>
      <c r="AH65" s="463"/>
      <c r="AI65" s="463"/>
      <c r="AJ65" s="463"/>
      <c r="AK65" s="463"/>
      <c r="AL65" s="463"/>
      <c r="AM65" s="463"/>
      <c r="AN65" s="463"/>
      <c r="AO65" s="463"/>
    </row>
    <row r="66" spans="1:41" x14ac:dyDescent="0.25">
      <c r="A66" s="463"/>
      <c r="B66" s="463"/>
      <c r="C66" s="463"/>
      <c r="D66" s="463"/>
      <c r="E66" s="463"/>
      <c r="F66" s="463"/>
      <c r="G66" s="463"/>
      <c r="H66" s="463"/>
      <c r="I66" s="463"/>
      <c r="J66" s="463"/>
      <c r="K66" s="463"/>
      <c r="L66" s="463"/>
      <c r="M66" s="463"/>
      <c r="N66" s="463"/>
      <c r="O66" s="463"/>
      <c r="P66" s="463"/>
      <c r="Q66" s="463"/>
      <c r="R66" s="463"/>
      <c r="S66" s="463"/>
      <c r="T66" s="463"/>
      <c r="U66" s="463"/>
      <c r="V66" s="463"/>
      <c r="W66" s="463"/>
      <c r="X66" s="463"/>
      <c r="Y66" s="463"/>
      <c r="Z66" s="463"/>
      <c r="AA66" s="463"/>
      <c r="AB66" s="463"/>
      <c r="AC66" s="463"/>
      <c r="AD66" s="463"/>
      <c r="AE66" s="463"/>
      <c r="AF66" s="463"/>
      <c r="AG66" s="463"/>
      <c r="AH66" s="463"/>
      <c r="AI66" s="463"/>
      <c r="AJ66" s="463"/>
      <c r="AK66" s="463"/>
      <c r="AL66" s="463"/>
      <c r="AM66" s="463"/>
      <c r="AN66" s="463"/>
      <c r="AO66" s="463"/>
    </row>
    <row r="67" spans="1:41" x14ac:dyDescent="0.25">
      <c r="A67" s="463"/>
      <c r="B67" s="463"/>
      <c r="C67" s="463"/>
      <c r="D67" s="463"/>
      <c r="E67" s="463"/>
      <c r="F67" s="463"/>
      <c r="G67" s="463"/>
      <c r="H67" s="463"/>
      <c r="I67" s="463"/>
      <c r="J67" s="463"/>
      <c r="K67" s="463"/>
      <c r="L67" s="463"/>
      <c r="M67" s="463"/>
      <c r="N67" s="463"/>
      <c r="O67" s="463"/>
      <c r="P67" s="463"/>
      <c r="Q67" s="463"/>
      <c r="R67" s="463"/>
      <c r="S67" s="463"/>
      <c r="T67" s="463"/>
      <c r="U67" s="463"/>
      <c r="V67" s="463"/>
      <c r="W67" s="463"/>
      <c r="X67" s="463"/>
      <c r="Y67" s="463"/>
      <c r="Z67" s="463"/>
      <c r="AA67" s="463"/>
      <c r="AB67" s="463"/>
      <c r="AC67" s="463"/>
      <c r="AD67" s="463"/>
      <c r="AE67" s="463"/>
      <c r="AF67" s="463"/>
      <c r="AG67" s="463"/>
      <c r="AH67" s="463"/>
      <c r="AI67" s="463"/>
      <c r="AJ67" s="463"/>
      <c r="AK67" s="463"/>
      <c r="AL67" s="463"/>
      <c r="AM67" s="463"/>
      <c r="AN67" s="463"/>
      <c r="AO67" s="463"/>
    </row>
    <row r="68" spans="1:41" x14ac:dyDescent="0.25">
      <c r="A68" s="463"/>
      <c r="B68" s="463"/>
      <c r="C68" s="463"/>
      <c r="D68" s="463"/>
      <c r="E68" s="463"/>
      <c r="F68" s="463"/>
      <c r="G68" s="463"/>
      <c r="H68" s="463"/>
      <c r="I68" s="463"/>
      <c r="J68" s="463"/>
      <c r="K68" s="463"/>
      <c r="L68" s="463"/>
      <c r="M68" s="463"/>
      <c r="N68" s="463"/>
      <c r="O68" s="463"/>
      <c r="P68" s="463"/>
      <c r="Q68" s="463"/>
      <c r="R68" s="463"/>
      <c r="S68" s="463"/>
      <c r="T68" s="463"/>
      <c r="U68" s="463"/>
      <c r="V68" s="463"/>
      <c r="W68" s="463"/>
      <c r="X68" s="463"/>
      <c r="Y68" s="463"/>
      <c r="Z68" s="463"/>
      <c r="AA68" s="463"/>
      <c r="AB68" s="463"/>
      <c r="AC68" s="463"/>
      <c r="AD68" s="463"/>
      <c r="AE68" s="463"/>
      <c r="AF68" s="463"/>
      <c r="AG68" s="463"/>
      <c r="AH68" s="463"/>
      <c r="AI68" s="463"/>
      <c r="AJ68" s="463"/>
      <c r="AK68" s="463"/>
      <c r="AL68" s="463"/>
      <c r="AM68" s="463"/>
      <c r="AN68" s="463"/>
      <c r="AO68" s="463"/>
    </row>
    <row r="69" spans="1:41" x14ac:dyDescent="0.25">
      <c r="A69" s="463"/>
      <c r="B69" s="463"/>
      <c r="C69" s="463"/>
      <c r="D69" s="463"/>
      <c r="E69" s="463"/>
      <c r="F69" s="463"/>
      <c r="G69" s="463"/>
      <c r="H69" s="463"/>
      <c r="I69" s="463"/>
      <c r="J69" s="463"/>
      <c r="K69" s="463"/>
      <c r="L69" s="463"/>
      <c r="M69" s="463"/>
      <c r="N69" s="463"/>
      <c r="O69" s="463"/>
      <c r="P69" s="463"/>
      <c r="Q69" s="463"/>
      <c r="R69" s="463"/>
      <c r="S69" s="463"/>
      <c r="T69" s="463"/>
      <c r="U69" s="463"/>
      <c r="V69" s="463"/>
      <c r="W69" s="463"/>
      <c r="X69" s="463"/>
      <c r="Y69" s="463"/>
      <c r="Z69" s="463"/>
      <c r="AA69" s="463"/>
      <c r="AB69" s="463"/>
      <c r="AC69" s="463"/>
      <c r="AD69" s="463"/>
      <c r="AE69" s="463"/>
      <c r="AF69" s="463"/>
      <c r="AG69" s="463"/>
      <c r="AH69" s="463"/>
      <c r="AI69" s="463"/>
      <c r="AJ69" s="463"/>
      <c r="AK69" s="463"/>
      <c r="AL69" s="463"/>
      <c r="AM69" s="463"/>
      <c r="AN69" s="463"/>
      <c r="AO69" s="463"/>
    </row>
    <row r="70" spans="1:41" x14ac:dyDescent="0.25">
      <c r="A70" s="463"/>
      <c r="B70" s="463"/>
      <c r="C70" s="463"/>
      <c r="D70" s="463"/>
      <c r="E70" s="463"/>
      <c r="F70" s="463"/>
      <c r="G70" s="463"/>
      <c r="H70" s="463"/>
      <c r="I70" s="463"/>
      <c r="J70" s="463"/>
      <c r="K70" s="463"/>
      <c r="L70" s="463"/>
      <c r="M70" s="463"/>
      <c r="N70" s="463"/>
      <c r="O70" s="463"/>
      <c r="P70" s="463"/>
      <c r="Q70" s="463"/>
      <c r="R70" s="463"/>
      <c r="S70" s="463"/>
      <c r="T70" s="463"/>
      <c r="U70" s="463"/>
      <c r="V70" s="463"/>
      <c r="W70" s="463"/>
      <c r="X70" s="463"/>
      <c r="Y70" s="463"/>
      <c r="Z70" s="463"/>
      <c r="AA70" s="463"/>
      <c r="AB70" s="463"/>
      <c r="AC70" s="463"/>
      <c r="AD70" s="463"/>
      <c r="AE70" s="463"/>
      <c r="AF70" s="463"/>
      <c r="AG70" s="463"/>
      <c r="AH70" s="463"/>
      <c r="AI70" s="463"/>
      <c r="AJ70" s="463"/>
      <c r="AK70" s="463"/>
      <c r="AL70" s="463"/>
      <c r="AM70" s="463"/>
      <c r="AN70" s="463"/>
      <c r="AO70" s="463"/>
    </row>
    <row r="71" spans="1:41" x14ac:dyDescent="0.25">
      <c r="A71" s="463"/>
      <c r="B71" s="463"/>
      <c r="C71" s="463"/>
      <c r="D71" s="463"/>
      <c r="E71" s="463"/>
      <c r="F71" s="463"/>
      <c r="G71" s="463"/>
      <c r="H71" s="463"/>
      <c r="I71" s="463"/>
      <c r="J71" s="463"/>
      <c r="K71" s="463"/>
      <c r="L71" s="463"/>
      <c r="M71" s="463"/>
      <c r="N71" s="463"/>
      <c r="O71" s="463"/>
      <c r="P71" s="463"/>
      <c r="Q71" s="463"/>
      <c r="R71" s="463"/>
      <c r="S71" s="463"/>
      <c r="T71" s="463"/>
      <c r="U71" s="463"/>
      <c r="V71" s="463"/>
      <c r="W71" s="463"/>
      <c r="X71" s="463"/>
      <c r="Y71" s="463"/>
      <c r="Z71" s="463"/>
      <c r="AA71" s="463"/>
      <c r="AB71" s="463"/>
      <c r="AC71" s="463"/>
      <c r="AD71" s="463"/>
      <c r="AE71" s="463"/>
      <c r="AF71" s="463"/>
      <c r="AG71" s="463"/>
      <c r="AH71" s="463"/>
      <c r="AI71" s="463"/>
      <c r="AJ71" s="463"/>
      <c r="AK71" s="463"/>
      <c r="AL71" s="463"/>
      <c r="AM71" s="463"/>
      <c r="AN71" s="463"/>
      <c r="AO71" s="463"/>
    </row>
    <row r="72" spans="1:41" x14ac:dyDescent="0.25">
      <c r="A72" s="463"/>
      <c r="B72" s="463"/>
      <c r="C72" s="463"/>
      <c r="D72" s="463"/>
      <c r="E72" s="463"/>
      <c r="F72" s="463"/>
      <c r="G72" s="463"/>
      <c r="H72" s="463"/>
      <c r="I72" s="463"/>
      <c r="J72" s="463"/>
      <c r="K72" s="463"/>
      <c r="L72" s="463"/>
      <c r="M72" s="463"/>
      <c r="N72" s="463"/>
      <c r="O72" s="463"/>
      <c r="P72" s="463"/>
      <c r="Q72" s="463"/>
      <c r="R72" s="463"/>
      <c r="S72" s="463"/>
      <c r="T72" s="463"/>
      <c r="U72" s="463"/>
      <c r="V72" s="463"/>
      <c r="W72" s="463"/>
      <c r="X72" s="463"/>
      <c r="Y72" s="463"/>
      <c r="Z72" s="463"/>
      <c r="AA72" s="463"/>
      <c r="AB72" s="463"/>
      <c r="AC72" s="463"/>
      <c r="AD72" s="463"/>
      <c r="AE72" s="463"/>
      <c r="AF72" s="463"/>
      <c r="AG72" s="463"/>
      <c r="AH72" s="463"/>
      <c r="AI72" s="463"/>
      <c r="AJ72" s="463"/>
      <c r="AK72" s="463"/>
      <c r="AL72" s="463"/>
      <c r="AM72" s="463"/>
      <c r="AN72" s="463"/>
      <c r="AO72" s="463"/>
    </row>
    <row r="73" spans="1:41" x14ac:dyDescent="0.25">
      <c r="A73" s="463"/>
      <c r="B73" s="463"/>
      <c r="C73" s="463"/>
      <c r="D73" s="463"/>
      <c r="E73" s="463"/>
      <c r="F73" s="463"/>
      <c r="G73" s="463"/>
      <c r="H73" s="463"/>
      <c r="I73" s="463"/>
      <c r="J73" s="463"/>
      <c r="K73" s="463"/>
      <c r="L73" s="463"/>
      <c r="M73" s="463"/>
      <c r="N73" s="463"/>
      <c r="O73" s="463"/>
      <c r="P73" s="463"/>
      <c r="Q73" s="463"/>
      <c r="R73" s="463"/>
      <c r="S73" s="463"/>
      <c r="T73" s="463"/>
      <c r="U73" s="463"/>
      <c r="V73" s="463"/>
      <c r="W73" s="463"/>
      <c r="X73" s="463"/>
      <c r="Y73" s="463"/>
      <c r="Z73" s="463"/>
      <c r="AA73" s="463"/>
      <c r="AB73" s="463"/>
      <c r="AC73" s="463"/>
      <c r="AD73" s="463"/>
      <c r="AE73" s="463"/>
      <c r="AF73" s="463"/>
      <c r="AG73" s="463"/>
      <c r="AH73" s="463"/>
      <c r="AI73" s="463"/>
      <c r="AJ73" s="463"/>
      <c r="AK73" s="463"/>
      <c r="AL73" s="463"/>
      <c r="AM73" s="463"/>
      <c r="AN73" s="463"/>
      <c r="AO73" s="463"/>
    </row>
    <row r="74" spans="1:41" x14ac:dyDescent="0.25">
      <c r="A74" s="463"/>
      <c r="B74" s="463"/>
      <c r="C74" s="463"/>
      <c r="D74" s="463"/>
      <c r="E74" s="463"/>
      <c r="F74" s="463"/>
      <c r="G74" s="463"/>
      <c r="H74" s="463"/>
      <c r="I74" s="463"/>
      <c r="J74" s="463"/>
      <c r="K74" s="463"/>
      <c r="L74" s="463"/>
      <c r="M74" s="463"/>
      <c r="N74" s="463"/>
      <c r="O74" s="463"/>
      <c r="P74" s="463"/>
      <c r="Q74" s="463"/>
      <c r="R74" s="463"/>
      <c r="S74" s="463"/>
      <c r="T74" s="463"/>
      <c r="U74" s="463"/>
      <c r="V74" s="463"/>
      <c r="W74" s="463"/>
      <c r="X74" s="463"/>
      <c r="Y74" s="463"/>
      <c r="Z74" s="463"/>
      <c r="AA74" s="463"/>
      <c r="AB74" s="463"/>
      <c r="AC74" s="463"/>
      <c r="AD74" s="463"/>
      <c r="AE74" s="463"/>
      <c r="AF74" s="463"/>
      <c r="AG74" s="463"/>
      <c r="AH74" s="463"/>
      <c r="AI74" s="463"/>
      <c r="AJ74" s="463"/>
      <c r="AK74" s="463"/>
      <c r="AL74" s="463"/>
      <c r="AM74" s="463"/>
      <c r="AN74" s="463"/>
      <c r="AO74" s="463"/>
    </row>
    <row r="75" spans="1:41" x14ac:dyDescent="0.25">
      <c r="A75" s="463"/>
      <c r="B75" s="463"/>
      <c r="C75" s="463"/>
      <c r="D75" s="463"/>
      <c r="E75" s="463"/>
      <c r="F75" s="463"/>
      <c r="G75" s="463"/>
      <c r="H75" s="463"/>
      <c r="I75" s="463"/>
      <c r="J75" s="463"/>
      <c r="K75" s="463"/>
      <c r="L75" s="463"/>
      <c r="M75" s="463"/>
      <c r="N75" s="463"/>
      <c r="O75" s="463"/>
      <c r="P75" s="463"/>
      <c r="Q75" s="463"/>
      <c r="R75" s="463"/>
      <c r="S75" s="463"/>
      <c r="T75" s="463"/>
      <c r="U75" s="463"/>
      <c r="V75" s="463"/>
      <c r="W75" s="463"/>
      <c r="X75" s="463"/>
      <c r="Y75" s="463"/>
      <c r="Z75" s="463"/>
      <c r="AA75" s="463"/>
      <c r="AB75" s="463"/>
      <c r="AC75" s="463"/>
      <c r="AD75" s="463"/>
      <c r="AE75" s="463"/>
      <c r="AF75" s="463"/>
      <c r="AG75" s="463"/>
      <c r="AH75" s="463"/>
      <c r="AI75" s="463"/>
      <c r="AJ75" s="463"/>
      <c r="AK75" s="463"/>
      <c r="AL75" s="463"/>
      <c r="AM75" s="463"/>
      <c r="AN75" s="463"/>
      <c r="AO75" s="463"/>
    </row>
    <row r="76" spans="1:41" x14ac:dyDescent="0.25">
      <c r="A76" s="463"/>
      <c r="B76" s="463"/>
      <c r="C76" s="463"/>
      <c r="D76" s="463"/>
      <c r="E76" s="463"/>
      <c r="F76" s="463"/>
      <c r="G76" s="463"/>
      <c r="H76" s="463"/>
      <c r="I76" s="463"/>
      <c r="J76" s="463"/>
      <c r="K76" s="463"/>
      <c r="L76" s="463"/>
      <c r="M76" s="463"/>
      <c r="N76" s="463"/>
      <c r="O76" s="463"/>
      <c r="P76" s="463"/>
      <c r="Q76" s="463"/>
      <c r="R76" s="463"/>
      <c r="S76" s="463"/>
      <c r="T76" s="463"/>
      <c r="U76" s="463"/>
      <c r="V76" s="463"/>
      <c r="W76" s="463"/>
      <c r="X76" s="463"/>
      <c r="Y76" s="463"/>
      <c r="Z76" s="463"/>
      <c r="AA76" s="463"/>
      <c r="AB76" s="463"/>
      <c r="AC76" s="463"/>
      <c r="AD76" s="463"/>
      <c r="AE76" s="463"/>
      <c r="AF76" s="463"/>
      <c r="AG76" s="463"/>
      <c r="AH76" s="463"/>
      <c r="AI76" s="463"/>
      <c r="AJ76" s="463"/>
      <c r="AK76" s="463"/>
      <c r="AL76" s="463"/>
      <c r="AM76" s="463"/>
      <c r="AN76" s="463"/>
      <c r="AO76" s="463"/>
    </row>
    <row r="77" spans="1:41" x14ac:dyDescent="0.25">
      <c r="A77" s="463"/>
      <c r="B77" s="463"/>
      <c r="C77" s="463"/>
      <c r="D77" s="463"/>
      <c r="E77" s="463"/>
      <c r="F77" s="463"/>
      <c r="G77" s="463"/>
      <c r="H77" s="463"/>
      <c r="I77" s="463"/>
      <c r="J77" s="463"/>
      <c r="K77" s="463"/>
      <c r="L77" s="463"/>
      <c r="M77" s="463"/>
      <c r="N77" s="463"/>
      <c r="O77" s="463"/>
      <c r="P77" s="463"/>
      <c r="Q77" s="463"/>
      <c r="R77" s="463"/>
      <c r="S77" s="463"/>
      <c r="T77" s="463"/>
      <c r="U77" s="463"/>
      <c r="V77" s="463"/>
      <c r="W77" s="463"/>
      <c r="X77" s="463"/>
      <c r="Y77" s="463"/>
      <c r="Z77" s="463"/>
      <c r="AA77" s="463"/>
      <c r="AB77" s="463"/>
      <c r="AC77" s="463"/>
      <c r="AD77" s="463"/>
      <c r="AE77" s="463"/>
      <c r="AF77" s="463"/>
      <c r="AG77" s="463"/>
      <c r="AH77" s="463"/>
      <c r="AI77" s="463"/>
      <c r="AJ77" s="463"/>
      <c r="AK77" s="463"/>
      <c r="AL77" s="463"/>
      <c r="AM77" s="463"/>
      <c r="AN77" s="463"/>
      <c r="AO77" s="463"/>
    </row>
    <row r="78" spans="1:41" x14ac:dyDescent="0.25">
      <c r="A78" s="463"/>
      <c r="B78" s="463"/>
      <c r="C78" s="463"/>
      <c r="D78" s="463"/>
      <c r="E78" s="463"/>
      <c r="F78" s="463"/>
      <c r="G78" s="463"/>
      <c r="H78" s="463"/>
      <c r="I78" s="463"/>
      <c r="J78" s="463"/>
      <c r="K78" s="463"/>
      <c r="L78" s="463"/>
      <c r="M78" s="463"/>
      <c r="N78" s="463"/>
      <c r="O78" s="463"/>
      <c r="P78" s="463"/>
      <c r="Q78" s="463"/>
      <c r="R78" s="463"/>
      <c r="S78" s="463"/>
      <c r="T78" s="463"/>
      <c r="U78" s="463"/>
      <c r="V78" s="463"/>
      <c r="W78" s="463"/>
      <c r="X78" s="463"/>
      <c r="Y78" s="463"/>
      <c r="Z78" s="463"/>
      <c r="AA78" s="463"/>
      <c r="AB78" s="463"/>
      <c r="AC78" s="463"/>
      <c r="AD78" s="463"/>
      <c r="AE78" s="463"/>
      <c r="AF78" s="463"/>
      <c r="AG78" s="463"/>
      <c r="AH78" s="463"/>
      <c r="AI78" s="463"/>
      <c r="AJ78" s="463"/>
      <c r="AK78" s="463"/>
      <c r="AL78" s="463"/>
      <c r="AM78" s="463"/>
      <c r="AN78" s="463"/>
      <c r="AO78" s="463"/>
    </row>
    <row r="79" spans="1:41" x14ac:dyDescent="0.25">
      <c r="A79" s="463"/>
      <c r="B79" s="463"/>
      <c r="C79" s="463"/>
      <c r="D79" s="463"/>
      <c r="E79" s="463"/>
      <c r="F79" s="463"/>
      <c r="G79" s="463"/>
      <c r="H79" s="463"/>
      <c r="I79" s="463"/>
      <c r="J79" s="463"/>
      <c r="K79" s="463"/>
      <c r="L79" s="463"/>
      <c r="M79" s="463"/>
      <c r="N79" s="463"/>
      <c r="O79" s="463"/>
      <c r="P79" s="463"/>
      <c r="Q79" s="463"/>
      <c r="R79" s="463"/>
      <c r="S79" s="463"/>
      <c r="T79" s="463"/>
      <c r="U79" s="463"/>
      <c r="V79" s="463"/>
      <c r="W79" s="463"/>
      <c r="X79" s="463"/>
      <c r="Y79" s="463"/>
      <c r="Z79" s="463"/>
      <c r="AA79" s="463"/>
      <c r="AB79" s="463"/>
      <c r="AC79" s="463"/>
      <c r="AD79" s="463"/>
      <c r="AE79" s="463"/>
      <c r="AF79" s="463"/>
      <c r="AG79" s="463"/>
      <c r="AH79" s="463"/>
      <c r="AI79" s="463"/>
      <c r="AJ79" s="463"/>
      <c r="AK79" s="463"/>
      <c r="AL79" s="463"/>
      <c r="AM79" s="463"/>
      <c r="AN79" s="463"/>
      <c r="AO79" s="463"/>
    </row>
    <row r="80" spans="1:41" x14ac:dyDescent="0.25">
      <c r="A80" s="463"/>
      <c r="B80" s="463"/>
      <c r="C80" s="463"/>
      <c r="D80" s="463"/>
      <c r="E80" s="463"/>
      <c r="F80" s="463"/>
      <c r="G80" s="463"/>
      <c r="H80" s="463"/>
      <c r="I80" s="463"/>
      <c r="J80" s="463"/>
      <c r="K80" s="463"/>
      <c r="L80" s="463"/>
      <c r="M80" s="463"/>
      <c r="N80" s="463"/>
      <c r="O80" s="463"/>
      <c r="P80" s="463"/>
      <c r="Q80" s="463"/>
      <c r="R80" s="463"/>
      <c r="S80" s="463"/>
      <c r="T80" s="463"/>
      <c r="U80" s="463"/>
      <c r="V80" s="463"/>
      <c r="W80" s="463"/>
      <c r="X80" s="463"/>
      <c r="Y80" s="463"/>
      <c r="Z80" s="463"/>
      <c r="AA80" s="463"/>
      <c r="AB80" s="463"/>
      <c r="AC80" s="463"/>
      <c r="AD80" s="463"/>
      <c r="AE80" s="463"/>
      <c r="AF80" s="463"/>
      <c r="AG80" s="463"/>
      <c r="AH80" s="463"/>
      <c r="AI80" s="463"/>
      <c r="AJ80" s="463"/>
      <c r="AK80" s="463"/>
      <c r="AL80" s="463"/>
      <c r="AM80" s="463"/>
      <c r="AN80" s="463"/>
      <c r="AO80" s="463"/>
    </row>
    <row r="81" spans="1:41" x14ac:dyDescent="0.25">
      <c r="A81" s="463"/>
      <c r="B81" s="463"/>
      <c r="C81" s="463"/>
      <c r="D81" s="463"/>
      <c r="E81" s="463"/>
      <c r="F81" s="463"/>
      <c r="G81" s="463"/>
      <c r="H81" s="463"/>
      <c r="I81" s="463"/>
      <c r="J81" s="463"/>
      <c r="K81" s="463"/>
      <c r="L81" s="463"/>
      <c r="M81" s="463"/>
      <c r="N81" s="463"/>
      <c r="O81" s="463"/>
      <c r="P81" s="463"/>
      <c r="Q81" s="463"/>
      <c r="R81" s="463"/>
      <c r="S81" s="463"/>
      <c r="T81" s="463"/>
      <c r="U81" s="463"/>
      <c r="V81" s="463"/>
      <c r="W81" s="463"/>
      <c r="X81" s="463"/>
      <c r="Y81" s="463"/>
      <c r="Z81" s="463"/>
      <c r="AA81" s="463"/>
      <c r="AB81" s="463"/>
      <c r="AC81" s="463"/>
      <c r="AD81" s="463"/>
      <c r="AE81" s="463"/>
      <c r="AF81" s="463"/>
      <c r="AG81" s="463"/>
      <c r="AH81" s="463"/>
      <c r="AI81" s="463"/>
      <c r="AJ81" s="463"/>
      <c r="AK81" s="463"/>
      <c r="AL81" s="463"/>
      <c r="AM81" s="463"/>
      <c r="AN81" s="463"/>
      <c r="AO81" s="463"/>
    </row>
    <row r="82" spans="1:41" x14ac:dyDescent="0.25">
      <c r="A82" s="463"/>
      <c r="B82" s="463"/>
      <c r="C82" s="463"/>
      <c r="D82" s="463"/>
      <c r="E82" s="463"/>
      <c r="F82" s="463"/>
      <c r="G82" s="463"/>
      <c r="H82" s="463"/>
      <c r="I82" s="463"/>
      <c r="J82" s="463"/>
      <c r="K82" s="463"/>
      <c r="L82" s="463"/>
      <c r="M82" s="463"/>
      <c r="N82" s="463"/>
      <c r="O82" s="463"/>
      <c r="P82" s="463"/>
      <c r="Q82" s="463"/>
      <c r="R82" s="463"/>
      <c r="S82" s="463"/>
      <c r="T82" s="463"/>
      <c r="U82" s="463"/>
      <c r="V82" s="463"/>
      <c r="W82" s="463"/>
      <c r="X82" s="463"/>
      <c r="Y82" s="463"/>
      <c r="Z82" s="463"/>
      <c r="AA82" s="463"/>
      <c r="AB82" s="463"/>
      <c r="AC82" s="463"/>
      <c r="AD82" s="463"/>
      <c r="AE82" s="463"/>
      <c r="AF82" s="463"/>
      <c r="AG82" s="463"/>
      <c r="AH82" s="463"/>
      <c r="AI82" s="463"/>
      <c r="AJ82" s="463"/>
      <c r="AK82" s="463"/>
      <c r="AL82" s="463"/>
      <c r="AM82" s="463"/>
      <c r="AN82" s="463"/>
      <c r="AO82" s="463"/>
    </row>
    <row r="83" spans="1:41" x14ac:dyDescent="0.25">
      <c r="A83" s="463"/>
      <c r="B83" s="463"/>
      <c r="C83" s="463"/>
      <c r="D83" s="463"/>
      <c r="E83" s="463"/>
      <c r="F83" s="463"/>
      <c r="G83" s="463"/>
      <c r="H83" s="463"/>
      <c r="I83" s="463"/>
      <c r="J83" s="463"/>
      <c r="K83" s="463"/>
      <c r="L83" s="463"/>
      <c r="M83" s="463"/>
      <c r="N83" s="463"/>
      <c r="O83" s="463"/>
      <c r="P83" s="463"/>
      <c r="Q83" s="463"/>
      <c r="R83" s="463"/>
      <c r="S83" s="463"/>
      <c r="T83" s="463"/>
      <c r="U83" s="463"/>
      <c r="V83" s="463"/>
      <c r="W83" s="463"/>
      <c r="X83" s="463"/>
      <c r="Y83" s="463"/>
      <c r="Z83" s="463"/>
      <c r="AA83" s="463"/>
      <c r="AB83" s="463"/>
      <c r="AC83" s="463"/>
      <c r="AD83" s="463"/>
      <c r="AE83" s="463"/>
      <c r="AF83" s="463"/>
      <c r="AG83" s="463"/>
      <c r="AH83" s="463"/>
      <c r="AI83" s="463"/>
      <c r="AJ83" s="463"/>
      <c r="AK83" s="463"/>
      <c r="AL83" s="463"/>
      <c r="AM83" s="463"/>
      <c r="AN83" s="463"/>
      <c r="AO83" s="463"/>
    </row>
    <row r="84" spans="1:41" x14ac:dyDescent="0.25">
      <c r="A84" s="463"/>
      <c r="B84" s="463"/>
      <c r="C84" s="463"/>
      <c r="D84" s="463"/>
      <c r="E84" s="463"/>
      <c r="F84" s="463"/>
      <c r="G84" s="463"/>
      <c r="H84" s="463"/>
      <c r="I84" s="463"/>
      <c r="J84" s="463"/>
      <c r="K84" s="463"/>
      <c r="L84" s="463"/>
      <c r="M84" s="463"/>
      <c r="N84" s="463"/>
      <c r="O84" s="463"/>
      <c r="P84" s="463"/>
      <c r="Q84" s="463"/>
      <c r="R84" s="463"/>
      <c r="S84" s="463"/>
      <c r="T84" s="463"/>
      <c r="U84" s="463"/>
      <c r="V84" s="463"/>
      <c r="W84" s="463"/>
      <c r="X84" s="463"/>
      <c r="Y84" s="463"/>
      <c r="Z84" s="463"/>
      <c r="AA84" s="463"/>
      <c r="AB84" s="463"/>
      <c r="AC84" s="463"/>
      <c r="AD84" s="463"/>
      <c r="AE84" s="463"/>
      <c r="AF84" s="463"/>
      <c r="AG84" s="463"/>
      <c r="AH84" s="463"/>
      <c r="AI84" s="463"/>
      <c r="AJ84" s="463"/>
      <c r="AK84" s="463"/>
      <c r="AL84" s="463"/>
      <c r="AM84" s="463"/>
      <c r="AN84" s="463"/>
      <c r="AO84" s="463"/>
    </row>
    <row r="85" spans="1:41" x14ac:dyDescent="0.25">
      <c r="A85" s="463"/>
      <c r="B85" s="463"/>
      <c r="C85" s="463"/>
      <c r="D85" s="463"/>
      <c r="E85" s="463"/>
      <c r="F85" s="463"/>
      <c r="G85" s="463"/>
      <c r="H85" s="463"/>
      <c r="I85" s="463"/>
      <c r="J85" s="463"/>
      <c r="K85" s="463"/>
      <c r="L85" s="463"/>
      <c r="M85" s="463"/>
      <c r="N85" s="463"/>
      <c r="O85" s="463"/>
      <c r="P85" s="463"/>
      <c r="Q85" s="463"/>
      <c r="R85" s="463"/>
      <c r="S85" s="463"/>
      <c r="T85" s="463"/>
      <c r="U85" s="463"/>
      <c r="V85" s="463"/>
      <c r="W85" s="463"/>
      <c r="X85" s="463"/>
      <c r="Y85" s="463"/>
      <c r="Z85" s="463"/>
      <c r="AA85" s="463"/>
      <c r="AB85" s="463"/>
      <c r="AC85" s="463"/>
      <c r="AD85" s="463"/>
      <c r="AE85" s="463"/>
      <c r="AF85" s="463"/>
      <c r="AG85" s="463"/>
      <c r="AH85" s="463"/>
      <c r="AI85" s="463"/>
      <c r="AJ85" s="463"/>
      <c r="AK85" s="463"/>
      <c r="AL85" s="463"/>
      <c r="AM85" s="463"/>
      <c r="AN85" s="463"/>
      <c r="AO85" s="463"/>
    </row>
    <row r="86" spans="1:41" x14ac:dyDescent="0.25">
      <c r="A86" s="463"/>
      <c r="B86" s="463"/>
      <c r="C86" s="463"/>
      <c r="D86" s="463"/>
      <c r="E86" s="463"/>
      <c r="F86" s="463"/>
      <c r="G86" s="463"/>
      <c r="H86" s="463"/>
      <c r="I86" s="463"/>
      <c r="J86" s="463"/>
      <c r="K86" s="463"/>
      <c r="L86" s="463"/>
      <c r="M86" s="463"/>
      <c r="N86" s="463"/>
      <c r="O86" s="463"/>
      <c r="P86" s="463"/>
      <c r="Q86" s="463"/>
      <c r="R86" s="463"/>
      <c r="S86" s="463"/>
      <c r="T86" s="463"/>
      <c r="U86" s="463"/>
      <c r="V86" s="463"/>
      <c r="W86" s="463"/>
      <c r="X86" s="463"/>
      <c r="Y86" s="463"/>
      <c r="Z86" s="463"/>
      <c r="AA86" s="463"/>
      <c r="AB86" s="463"/>
      <c r="AC86" s="463"/>
      <c r="AD86" s="463"/>
      <c r="AE86" s="463"/>
      <c r="AF86" s="463"/>
      <c r="AG86" s="463"/>
      <c r="AH86" s="463"/>
      <c r="AI86" s="463"/>
      <c r="AJ86" s="463"/>
      <c r="AK86" s="463"/>
      <c r="AL86" s="463"/>
      <c r="AM86" s="463"/>
      <c r="AN86" s="463"/>
      <c r="AO86" s="463"/>
    </row>
    <row r="87" spans="1:41" x14ac:dyDescent="0.25">
      <c r="A87" s="463"/>
      <c r="B87" s="463"/>
      <c r="C87" s="463"/>
      <c r="D87" s="463"/>
      <c r="E87" s="463"/>
      <c r="F87" s="463"/>
      <c r="G87" s="463"/>
      <c r="H87" s="463"/>
      <c r="I87" s="463"/>
      <c r="J87" s="463"/>
      <c r="K87" s="463"/>
      <c r="L87" s="463"/>
      <c r="M87" s="463"/>
      <c r="N87" s="463"/>
      <c r="O87" s="463"/>
      <c r="P87" s="463"/>
      <c r="Q87" s="463"/>
      <c r="R87" s="463"/>
      <c r="S87" s="463"/>
      <c r="T87" s="463"/>
      <c r="U87" s="463"/>
      <c r="V87" s="463"/>
      <c r="W87" s="463"/>
      <c r="X87" s="463"/>
      <c r="Y87" s="463"/>
      <c r="Z87" s="463"/>
      <c r="AA87" s="463"/>
      <c r="AB87" s="463"/>
      <c r="AC87" s="463"/>
      <c r="AD87" s="463"/>
      <c r="AE87" s="463"/>
      <c r="AF87" s="463"/>
      <c r="AG87" s="463"/>
      <c r="AH87" s="463"/>
      <c r="AI87" s="463"/>
      <c r="AJ87" s="463"/>
      <c r="AK87" s="463"/>
      <c r="AL87" s="463"/>
      <c r="AM87" s="463"/>
      <c r="AN87" s="463"/>
      <c r="AO87" s="463"/>
    </row>
    <row r="88" spans="1:41" x14ac:dyDescent="0.25">
      <c r="A88" s="463"/>
      <c r="B88" s="463"/>
      <c r="C88" s="463"/>
      <c r="D88" s="463"/>
      <c r="E88" s="463"/>
      <c r="F88" s="463"/>
      <c r="G88" s="463"/>
      <c r="H88" s="463"/>
      <c r="I88" s="463"/>
      <c r="J88" s="463"/>
      <c r="K88" s="463"/>
      <c r="L88" s="463"/>
      <c r="M88" s="463"/>
      <c r="N88" s="463"/>
      <c r="O88" s="463"/>
      <c r="P88" s="463"/>
      <c r="Q88" s="463"/>
      <c r="R88" s="463"/>
      <c r="S88" s="463"/>
      <c r="T88" s="463"/>
      <c r="U88" s="463"/>
      <c r="V88" s="463"/>
      <c r="W88" s="463"/>
      <c r="X88" s="463"/>
      <c r="Y88" s="463"/>
      <c r="Z88" s="463"/>
      <c r="AA88" s="463"/>
      <c r="AB88" s="463"/>
      <c r="AC88" s="463"/>
      <c r="AD88" s="463"/>
      <c r="AE88" s="463"/>
      <c r="AF88" s="463"/>
      <c r="AG88" s="463"/>
      <c r="AH88" s="463"/>
      <c r="AI88" s="463"/>
      <c r="AJ88" s="463"/>
      <c r="AK88" s="463"/>
      <c r="AL88" s="463"/>
      <c r="AM88" s="463"/>
      <c r="AN88" s="463"/>
      <c r="AO88" s="463"/>
    </row>
    <row r="89" spans="1:41" x14ac:dyDescent="0.25">
      <c r="A89" s="463"/>
      <c r="B89" s="463"/>
      <c r="C89" s="463"/>
      <c r="D89" s="463"/>
      <c r="E89" s="463"/>
      <c r="F89" s="463"/>
      <c r="G89" s="463"/>
      <c r="H89" s="463"/>
      <c r="I89" s="463"/>
      <c r="J89" s="463"/>
      <c r="K89" s="463"/>
      <c r="L89" s="463"/>
      <c r="M89" s="463"/>
      <c r="N89" s="463"/>
      <c r="O89" s="463"/>
      <c r="P89" s="463"/>
      <c r="Q89" s="463"/>
      <c r="R89" s="463"/>
      <c r="S89" s="463"/>
      <c r="T89" s="463"/>
      <c r="U89" s="463"/>
      <c r="V89" s="463"/>
      <c r="W89" s="463"/>
      <c r="X89" s="463"/>
      <c r="Y89" s="463"/>
      <c r="Z89" s="463"/>
      <c r="AA89" s="463"/>
      <c r="AB89" s="463"/>
      <c r="AC89" s="463"/>
      <c r="AD89" s="463"/>
      <c r="AE89" s="463"/>
      <c r="AF89" s="463"/>
      <c r="AG89" s="463"/>
      <c r="AH89" s="463"/>
      <c r="AI89" s="463"/>
      <c r="AJ89" s="463"/>
      <c r="AK89" s="463"/>
      <c r="AL89" s="463"/>
      <c r="AM89" s="463"/>
      <c r="AN89" s="463"/>
      <c r="AO89" s="463"/>
    </row>
    <row r="90" spans="1:41" x14ac:dyDescent="0.25">
      <c r="A90" s="463"/>
      <c r="B90" s="463"/>
      <c r="C90" s="463"/>
      <c r="D90" s="463"/>
      <c r="E90" s="463"/>
      <c r="F90" s="463"/>
      <c r="G90" s="463"/>
      <c r="H90" s="463"/>
      <c r="I90" s="463"/>
      <c r="J90" s="463"/>
      <c r="K90" s="463"/>
      <c r="L90" s="463"/>
      <c r="M90" s="463"/>
      <c r="N90" s="463"/>
      <c r="O90" s="463"/>
      <c r="P90" s="463"/>
      <c r="Q90" s="463"/>
      <c r="R90" s="463"/>
      <c r="S90" s="463"/>
      <c r="T90" s="463"/>
      <c r="U90" s="463"/>
      <c r="V90" s="463"/>
      <c r="W90" s="463"/>
      <c r="X90" s="463"/>
      <c r="Y90" s="463"/>
      <c r="Z90" s="463"/>
      <c r="AA90" s="463"/>
      <c r="AB90" s="463"/>
      <c r="AC90" s="463"/>
      <c r="AD90" s="463"/>
      <c r="AE90" s="463"/>
      <c r="AF90" s="463"/>
      <c r="AG90" s="463"/>
      <c r="AH90" s="463"/>
      <c r="AI90" s="463"/>
      <c r="AJ90" s="463"/>
      <c r="AK90" s="463"/>
      <c r="AL90" s="463"/>
      <c r="AM90" s="463"/>
      <c r="AN90" s="463"/>
      <c r="AO90" s="463"/>
    </row>
    <row r="91" spans="1:41" x14ac:dyDescent="0.25">
      <c r="A91" s="463"/>
      <c r="B91" s="463"/>
      <c r="C91" s="463"/>
      <c r="D91" s="463"/>
      <c r="E91" s="463"/>
      <c r="F91" s="463"/>
      <c r="G91" s="463"/>
      <c r="H91" s="463"/>
      <c r="I91" s="463"/>
      <c r="J91" s="463"/>
      <c r="K91" s="463"/>
      <c r="L91" s="463"/>
      <c r="M91" s="463"/>
      <c r="N91" s="463"/>
      <c r="O91" s="463"/>
      <c r="P91" s="463"/>
      <c r="Q91" s="463"/>
      <c r="R91" s="463"/>
      <c r="S91" s="463"/>
      <c r="T91" s="463"/>
      <c r="U91" s="463"/>
      <c r="V91" s="463"/>
      <c r="W91" s="463"/>
      <c r="X91" s="463"/>
      <c r="Y91" s="463"/>
      <c r="Z91" s="463"/>
      <c r="AA91" s="463"/>
      <c r="AB91" s="463"/>
      <c r="AC91" s="463"/>
      <c r="AD91" s="463"/>
      <c r="AE91" s="463"/>
      <c r="AF91" s="463"/>
      <c r="AG91" s="463"/>
      <c r="AH91" s="463"/>
      <c r="AI91" s="463"/>
      <c r="AJ91" s="463"/>
      <c r="AK91" s="463"/>
      <c r="AL91" s="463"/>
      <c r="AM91" s="463"/>
      <c r="AN91" s="463"/>
      <c r="AO91" s="463"/>
    </row>
    <row r="92" spans="1:41" x14ac:dyDescent="0.25">
      <c r="A92" s="463"/>
      <c r="B92" s="463"/>
      <c r="C92" s="463"/>
      <c r="D92" s="463"/>
      <c r="E92" s="463"/>
      <c r="F92" s="463"/>
      <c r="G92" s="463"/>
      <c r="H92" s="463"/>
      <c r="I92" s="463"/>
      <c r="J92" s="463"/>
      <c r="K92" s="463"/>
      <c r="L92" s="463"/>
      <c r="M92" s="463"/>
      <c r="N92" s="463"/>
      <c r="O92" s="463"/>
      <c r="P92" s="463"/>
      <c r="Q92" s="463"/>
      <c r="R92" s="463"/>
      <c r="S92" s="463"/>
      <c r="T92" s="463"/>
      <c r="U92" s="463"/>
      <c r="V92" s="463"/>
      <c r="W92" s="463"/>
      <c r="X92" s="463"/>
      <c r="Y92" s="463"/>
      <c r="Z92" s="463"/>
      <c r="AA92" s="463"/>
      <c r="AB92" s="463"/>
      <c r="AC92" s="463"/>
      <c r="AD92" s="463"/>
      <c r="AE92" s="463"/>
      <c r="AF92" s="463"/>
      <c r="AG92" s="463"/>
      <c r="AH92" s="463"/>
      <c r="AI92" s="463"/>
      <c r="AJ92" s="463"/>
      <c r="AK92" s="463"/>
      <c r="AL92" s="463"/>
      <c r="AM92" s="463"/>
      <c r="AN92" s="463"/>
      <c r="AO92" s="463"/>
    </row>
    <row r="93" spans="1:41" x14ac:dyDescent="0.25">
      <c r="A93" s="463"/>
      <c r="B93" s="463"/>
      <c r="C93" s="463"/>
      <c r="D93" s="463"/>
      <c r="E93" s="463"/>
      <c r="F93" s="463"/>
      <c r="G93" s="463"/>
      <c r="H93" s="463"/>
      <c r="I93" s="463"/>
      <c r="J93" s="463"/>
      <c r="K93" s="463"/>
      <c r="L93" s="463"/>
      <c r="M93" s="463"/>
      <c r="N93" s="463"/>
      <c r="O93" s="463"/>
      <c r="P93" s="463"/>
      <c r="Q93" s="463"/>
      <c r="R93" s="463"/>
      <c r="S93" s="463"/>
      <c r="T93" s="463"/>
      <c r="U93" s="463"/>
      <c r="V93" s="463"/>
      <c r="W93" s="463"/>
      <c r="X93" s="463"/>
      <c r="Y93" s="463"/>
      <c r="Z93" s="463"/>
      <c r="AA93" s="463"/>
      <c r="AB93" s="463"/>
      <c r="AC93" s="463"/>
      <c r="AD93" s="463"/>
      <c r="AE93" s="463"/>
      <c r="AF93" s="463"/>
      <c r="AG93" s="463"/>
      <c r="AH93" s="463"/>
      <c r="AI93" s="463"/>
      <c r="AJ93" s="463"/>
      <c r="AK93" s="463"/>
      <c r="AL93" s="463"/>
      <c r="AM93" s="463"/>
      <c r="AN93" s="463"/>
      <c r="AO93" s="463"/>
    </row>
    <row r="94" spans="1:41" x14ac:dyDescent="0.25">
      <c r="A94" s="463"/>
      <c r="B94" s="463"/>
      <c r="C94" s="463"/>
      <c r="D94" s="463"/>
      <c r="E94" s="463"/>
      <c r="F94" s="463"/>
      <c r="G94" s="463"/>
      <c r="H94" s="463"/>
      <c r="I94" s="463"/>
      <c r="J94" s="463"/>
      <c r="K94" s="463"/>
      <c r="L94" s="463"/>
      <c r="M94" s="463"/>
      <c r="N94" s="463"/>
      <c r="O94" s="463"/>
      <c r="P94" s="463"/>
      <c r="Q94" s="463"/>
      <c r="R94" s="463"/>
      <c r="S94" s="463"/>
      <c r="T94" s="463"/>
      <c r="U94" s="463"/>
      <c r="V94" s="463"/>
      <c r="W94" s="463"/>
      <c r="X94" s="463"/>
      <c r="Y94" s="463"/>
      <c r="Z94" s="463"/>
      <c r="AA94" s="463"/>
      <c r="AB94" s="463"/>
      <c r="AC94" s="463"/>
      <c r="AD94" s="463"/>
      <c r="AE94" s="463"/>
      <c r="AF94" s="463"/>
      <c r="AG94" s="463"/>
      <c r="AH94" s="463"/>
      <c r="AI94" s="463"/>
      <c r="AJ94" s="463"/>
      <c r="AK94" s="463"/>
      <c r="AL94" s="463"/>
      <c r="AM94" s="463"/>
      <c r="AN94" s="463"/>
      <c r="AO94" s="463"/>
    </row>
    <row r="95" spans="1:41" x14ac:dyDescent="0.25">
      <c r="A95" s="463"/>
      <c r="B95" s="463"/>
      <c r="C95" s="463"/>
      <c r="D95" s="463"/>
      <c r="E95" s="463"/>
      <c r="F95" s="463"/>
      <c r="G95" s="463"/>
      <c r="H95" s="463"/>
      <c r="I95" s="463"/>
      <c r="J95" s="463"/>
      <c r="K95" s="463"/>
      <c r="L95" s="463"/>
      <c r="M95" s="463"/>
      <c r="N95" s="463"/>
      <c r="O95" s="463"/>
      <c r="P95" s="463"/>
      <c r="Q95" s="463"/>
      <c r="R95" s="463"/>
      <c r="S95" s="463"/>
      <c r="T95" s="463"/>
      <c r="U95" s="463"/>
      <c r="V95" s="463"/>
      <c r="W95" s="463"/>
      <c r="X95" s="463"/>
      <c r="Y95" s="463"/>
      <c r="Z95" s="463"/>
      <c r="AA95" s="463"/>
      <c r="AB95" s="463"/>
      <c r="AC95" s="463"/>
      <c r="AD95" s="463"/>
      <c r="AE95" s="463"/>
      <c r="AF95" s="463"/>
      <c r="AG95" s="463"/>
      <c r="AH95" s="463"/>
      <c r="AI95" s="463"/>
      <c r="AJ95" s="463"/>
      <c r="AK95" s="463"/>
      <c r="AL95" s="463"/>
      <c r="AM95" s="463"/>
      <c r="AN95" s="463"/>
      <c r="AO95" s="463"/>
    </row>
    <row r="96" spans="1:41" x14ac:dyDescent="0.25">
      <c r="A96" s="463"/>
      <c r="B96" s="463"/>
      <c r="C96" s="463"/>
      <c r="D96" s="463"/>
      <c r="E96" s="463"/>
      <c r="F96" s="463"/>
      <c r="G96" s="463"/>
      <c r="H96" s="463"/>
      <c r="I96" s="463"/>
      <c r="J96" s="463"/>
      <c r="K96" s="463"/>
      <c r="L96" s="463"/>
      <c r="M96" s="463"/>
      <c r="N96" s="463"/>
      <c r="O96" s="463"/>
      <c r="P96" s="463"/>
      <c r="Q96" s="463"/>
      <c r="R96" s="463"/>
      <c r="S96" s="463"/>
      <c r="T96" s="463"/>
      <c r="U96" s="463"/>
      <c r="V96" s="463"/>
      <c r="W96" s="463"/>
      <c r="X96" s="463"/>
      <c r="Y96" s="463"/>
      <c r="Z96" s="463"/>
      <c r="AA96" s="463"/>
      <c r="AB96" s="463"/>
      <c r="AC96" s="463"/>
      <c r="AD96" s="463"/>
      <c r="AE96" s="463"/>
      <c r="AF96" s="463"/>
      <c r="AG96" s="463"/>
      <c r="AH96" s="463"/>
      <c r="AI96" s="463"/>
      <c r="AJ96" s="463"/>
      <c r="AK96" s="463"/>
      <c r="AL96" s="463"/>
      <c r="AM96" s="463"/>
      <c r="AN96" s="463"/>
      <c r="AO96" s="463"/>
    </row>
    <row r="97" spans="1:41" x14ac:dyDescent="0.25">
      <c r="A97" s="463"/>
      <c r="B97" s="463"/>
      <c r="C97" s="463"/>
      <c r="D97" s="463"/>
      <c r="E97" s="463"/>
      <c r="F97" s="463"/>
      <c r="G97" s="463"/>
      <c r="H97" s="463"/>
      <c r="I97" s="463"/>
      <c r="J97" s="463"/>
      <c r="K97" s="463"/>
      <c r="L97" s="463"/>
      <c r="M97" s="463"/>
      <c r="N97" s="463"/>
      <c r="O97" s="463"/>
      <c r="P97" s="463"/>
      <c r="Q97" s="463"/>
      <c r="R97" s="463"/>
      <c r="S97" s="463"/>
      <c r="T97" s="463"/>
      <c r="U97" s="463"/>
      <c r="V97" s="463"/>
      <c r="W97" s="463"/>
      <c r="X97" s="463"/>
      <c r="Y97" s="463"/>
      <c r="Z97" s="463"/>
      <c r="AA97" s="463"/>
      <c r="AB97" s="463"/>
      <c r="AC97" s="463"/>
      <c r="AD97" s="463"/>
      <c r="AE97" s="463"/>
      <c r="AF97" s="463"/>
      <c r="AG97" s="463"/>
      <c r="AH97" s="463"/>
      <c r="AI97" s="463"/>
      <c r="AJ97" s="463"/>
      <c r="AK97" s="463"/>
      <c r="AL97" s="463"/>
      <c r="AM97" s="463"/>
      <c r="AN97" s="463"/>
      <c r="AO97" s="463"/>
    </row>
    <row r="98" spans="1:41" x14ac:dyDescent="0.25">
      <c r="A98" s="463"/>
      <c r="B98" s="463"/>
      <c r="C98" s="463"/>
      <c r="D98" s="463"/>
      <c r="E98" s="463"/>
      <c r="F98" s="463"/>
      <c r="G98" s="463"/>
      <c r="H98" s="463"/>
      <c r="I98" s="463"/>
      <c r="J98" s="463"/>
      <c r="K98" s="463"/>
      <c r="L98" s="463"/>
      <c r="M98" s="463"/>
      <c r="N98" s="463"/>
      <c r="O98" s="463"/>
      <c r="P98" s="463"/>
      <c r="Q98" s="463"/>
      <c r="R98" s="463"/>
      <c r="S98" s="463"/>
      <c r="T98" s="463"/>
      <c r="U98" s="463"/>
      <c r="V98" s="463"/>
      <c r="W98" s="463"/>
      <c r="X98" s="463"/>
      <c r="Y98" s="463"/>
      <c r="Z98" s="463"/>
      <c r="AA98" s="463"/>
      <c r="AB98" s="463"/>
      <c r="AC98" s="463"/>
      <c r="AD98" s="463"/>
      <c r="AE98" s="463"/>
      <c r="AF98" s="463"/>
      <c r="AG98" s="463"/>
      <c r="AH98" s="463"/>
      <c r="AI98" s="463"/>
      <c r="AJ98" s="463"/>
      <c r="AK98" s="463"/>
      <c r="AL98" s="463"/>
      <c r="AM98" s="463"/>
      <c r="AN98" s="463"/>
      <c r="AO98" s="463"/>
    </row>
    <row r="99" spans="1:41" x14ac:dyDescent="0.25">
      <c r="A99" s="463"/>
      <c r="B99" s="463"/>
      <c r="C99" s="463"/>
      <c r="D99" s="463"/>
      <c r="E99" s="463"/>
      <c r="F99" s="463"/>
      <c r="G99" s="463"/>
      <c r="H99" s="463"/>
      <c r="I99" s="463"/>
      <c r="J99" s="463"/>
      <c r="K99" s="463"/>
      <c r="L99" s="463"/>
      <c r="M99" s="463"/>
      <c r="N99" s="463"/>
      <c r="O99" s="463"/>
      <c r="P99" s="463"/>
      <c r="Q99" s="463"/>
      <c r="R99" s="463"/>
      <c r="S99" s="463"/>
      <c r="T99" s="463"/>
      <c r="U99" s="463"/>
      <c r="V99" s="463"/>
      <c r="W99" s="463"/>
      <c r="X99" s="463"/>
      <c r="Y99" s="463"/>
      <c r="Z99" s="463"/>
      <c r="AA99" s="463"/>
      <c r="AB99" s="463"/>
      <c r="AC99" s="463"/>
      <c r="AD99" s="463"/>
      <c r="AE99" s="463"/>
      <c r="AF99" s="463"/>
      <c r="AG99" s="463"/>
      <c r="AH99" s="463"/>
      <c r="AI99" s="463"/>
      <c r="AJ99" s="463"/>
      <c r="AK99" s="463"/>
      <c r="AL99" s="463"/>
      <c r="AM99" s="463"/>
      <c r="AN99" s="463"/>
      <c r="AO99" s="463"/>
    </row>
    <row r="100" spans="1:41" x14ac:dyDescent="0.25">
      <c r="A100" s="463"/>
      <c r="B100" s="463"/>
      <c r="C100" s="463"/>
      <c r="D100" s="463"/>
      <c r="E100" s="463"/>
      <c r="F100" s="463"/>
      <c r="G100" s="463"/>
      <c r="H100" s="463"/>
      <c r="I100" s="463"/>
      <c r="J100" s="463"/>
      <c r="K100" s="463"/>
      <c r="L100" s="463"/>
      <c r="M100" s="463"/>
      <c r="N100" s="463"/>
      <c r="O100" s="463"/>
      <c r="P100" s="463"/>
      <c r="Q100" s="463"/>
      <c r="R100" s="463"/>
      <c r="S100" s="463"/>
      <c r="T100" s="463"/>
      <c r="U100" s="463"/>
      <c r="V100" s="463"/>
      <c r="W100" s="463"/>
      <c r="X100" s="463"/>
      <c r="Y100" s="463"/>
      <c r="Z100" s="463"/>
      <c r="AA100" s="463"/>
      <c r="AB100" s="463"/>
      <c r="AC100" s="463"/>
      <c r="AD100" s="463"/>
      <c r="AE100" s="463"/>
      <c r="AF100" s="463"/>
      <c r="AG100" s="463"/>
      <c r="AH100" s="463"/>
      <c r="AI100" s="463"/>
      <c r="AJ100" s="463"/>
      <c r="AK100" s="463"/>
      <c r="AL100" s="463"/>
      <c r="AM100" s="463"/>
      <c r="AN100" s="463"/>
      <c r="AO100" s="463"/>
    </row>
    <row r="101" spans="1:41" x14ac:dyDescent="0.25">
      <c r="A101" s="463"/>
      <c r="B101" s="463"/>
      <c r="C101" s="463"/>
      <c r="D101" s="463"/>
      <c r="E101" s="463"/>
      <c r="F101" s="463"/>
      <c r="G101" s="463"/>
      <c r="H101" s="463"/>
      <c r="I101" s="463"/>
      <c r="J101" s="463"/>
      <c r="K101" s="463"/>
      <c r="L101" s="463"/>
      <c r="M101" s="463"/>
      <c r="N101" s="463"/>
      <c r="O101" s="463"/>
      <c r="P101" s="463"/>
      <c r="Q101" s="463"/>
      <c r="R101" s="463"/>
      <c r="S101" s="463"/>
      <c r="T101" s="463"/>
      <c r="U101" s="463"/>
      <c r="V101" s="463"/>
      <c r="W101" s="463"/>
      <c r="X101" s="463"/>
      <c r="Y101" s="463"/>
      <c r="Z101" s="463"/>
      <c r="AA101" s="463"/>
      <c r="AB101" s="463"/>
      <c r="AC101" s="463"/>
      <c r="AD101" s="463"/>
      <c r="AE101" s="463"/>
      <c r="AF101" s="463"/>
      <c r="AG101" s="463"/>
      <c r="AH101" s="463"/>
      <c r="AI101" s="463"/>
      <c r="AJ101" s="463"/>
      <c r="AK101" s="463"/>
      <c r="AL101" s="463"/>
      <c r="AM101" s="463"/>
      <c r="AN101" s="463"/>
      <c r="AO101" s="463"/>
    </row>
    <row r="102" spans="1:41" x14ac:dyDescent="0.25">
      <c r="A102" s="463"/>
      <c r="B102" s="463"/>
      <c r="C102" s="463"/>
      <c r="D102" s="463"/>
      <c r="E102" s="463"/>
      <c r="F102" s="463"/>
      <c r="G102" s="463"/>
      <c r="H102" s="463"/>
      <c r="I102" s="463"/>
      <c r="J102" s="463"/>
      <c r="K102" s="463"/>
      <c r="L102" s="463"/>
      <c r="M102" s="463"/>
      <c r="N102" s="463"/>
      <c r="O102" s="463"/>
      <c r="P102" s="463"/>
      <c r="Q102" s="463"/>
      <c r="R102" s="463"/>
      <c r="S102" s="463"/>
      <c r="T102" s="463"/>
      <c r="U102" s="463"/>
      <c r="V102" s="463"/>
      <c r="W102" s="463"/>
      <c r="X102" s="463"/>
      <c r="Y102" s="463"/>
      <c r="Z102" s="463"/>
      <c r="AA102" s="463"/>
      <c r="AB102" s="463"/>
      <c r="AC102" s="463"/>
      <c r="AD102" s="463"/>
      <c r="AE102" s="463"/>
      <c r="AF102" s="463"/>
      <c r="AG102" s="463"/>
      <c r="AH102" s="463"/>
      <c r="AI102" s="463"/>
      <c r="AJ102" s="463"/>
      <c r="AK102" s="463"/>
      <c r="AL102" s="463"/>
      <c r="AM102" s="463"/>
      <c r="AN102" s="463"/>
      <c r="AO102" s="463"/>
    </row>
    <row r="103" spans="1:41" x14ac:dyDescent="0.25">
      <c r="A103" s="463"/>
      <c r="B103" s="463"/>
      <c r="C103" s="463"/>
      <c r="D103" s="463"/>
      <c r="E103" s="463"/>
      <c r="F103" s="463"/>
      <c r="G103" s="463"/>
      <c r="H103" s="463"/>
      <c r="I103" s="463"/>
      <c r="J103" s="463"/>
      <c r="K103" s="463"/>
      <c r="L103" s="463"/>
      <c r="M103" s="463"/>
      <c r="N103" s="463"/>
      <c r="O103" s="463"/>
      <c r="P103" s="463"/>
      <c r="Q103" s="463"/>
      <c r="R103" s="463"/>
      <c r="S103" s="463"/>
      <c r="T103" s="463"/>
      <c r="U103" s="463"/>
      <c r="V103" s="463"/>
      <c r="W103" s="463"/>
      <c r="X103" s="463"/>
      <c r="Y103" s="463"/>
      <c r="Z103" s="463"/>
      <c r="AA103" s="463"/>
      <c r="AB103" s="463"/>
      <c r="AC103" s="463"/>
      <c r="AD103" s="463"/>
      <c r="AE103" s="463"/>
      <c r="AF103" s="463"/>
      <c r="AG103" s="463"/>
      <c r="AH103" s="463"/>
      <c r="AI103" s="463"/>
      <c r="AJ103" s="463"/>
      <c r="AK103" s="463"/>
      <c r="AL103" s="463"/>
      <c r="AM103" s="463"/>
      <c r="AN103" s="463"/>
      <c r="AO103" s="463"/>
    </row>
    <row r="104" spans="1:41" x14ac:dyDescent="0.25">
      <c r="A104" s="463"/>
      <c r="B104" s="463"/>
      <c r="C104" s="463"/>
      <c r="D104" s="463"/>
      <c r="E104" s="463"/>
      <c r="F104" s="463"/>
      <c r="G104" s="463"/>
      <c r="H104" s="463"/>
      <c r="I104" s="463"/>
      <c r="J104" s="463"/>
      <c r="K104" s="463"/>
      <c r="L104" s="463"/>
      <c r="M104" s="463"/>
      <c r="N104" s="463"/>
      <c r="O104" s="463"/>
      <c r="P104" s="463"/>
      <c r="Q104" s="463"/>
      <c r="R104" s="463"/>
      <c r="S104" s="463"/>
      <c r="T104" s="463"/>
      <c r="U104" s="463"/>
      <c r="V104" s="463"/>
      <c r="W104" s="463"/>
      <c r="X104" s="463"/>
      <c r="Y104" s="463"/>
      <c r="Z104" s="463"/>
      <c r="AA104" s="463"/>
      <c r="AB104" s="463"/>
      <c r="AC104" s="463"/>
      <c r="AD104" s="463"/>
      <c r="AE104" s="463"/>
      <c r="AF104" s="463"/>
      <c r="AG104" s="463"/>
      <c r="AH104" s="463"/>
      <c r="AI104" s="463"/>
      <c r="AJ104" s="463"/>
      <c r="AK104" s="463"/>
      <c r="AL104" s="463"/>
      <c r="AM104" s="463"/>
      <c r="AN104" s="463"/>
      <c r="AO104" s="463"/>
    </row>
    <row r="105" spans="1:41" x14ac:dyDescent="0.25">
      <c r="A105" s="463"/>
      <c r="B105" s="463"/>
      <c r="C105" s="463"/>
      <c r="D105" s="463"/>
      <c r="E105" s="463"/>
      <c r="F105" s="463"/>
      <c r="G105" s="463"/>
      <c r="H105" s="463"/>
      <c r="I105" s="463"/>
      <c r="J105" s="463"/>
      <c r="K105" s="463"/>
      <c r="L105" s="463"/>
      <c r="M105" s="463"/>
      <c r="N105" s="463"/>
      <c r="O105" s="463"/>
      <c r="P105" s="463"/>
      <c r="Q105" s="463"/>
      <c r="R105" s="463"/>
      <c r="S105" s="463"/>
      <c r="T105" s="463"/>
      <c r="U105" s="463"/>
      <c r="V105" s="463"/>
      <c r="W105" s="463"/>
      <c r="X105" s="463"/>
      <c r="Y105" s="463"/>
      <c r="Z105" s="463"/>
      <c r="AA105" s="463"/>
      <c r="AB105" s="463"/>
      <c r="AC105" s="463"/>
      <c r="AD105" s="463"/>
      <c r="AE105" s="463"/>
      <c r="AF105" s="463"/>
      <c r="AG105" s="463"/>
      <c r="AH105" s="463"/>
      <c r="AI105" s="463"/>
      <c r="AJ105" s="463"/>
      <c r="AK105" s="463"/>
      <c r="AL105" s="463"/>
      <c r="AM105" s="463"/>
      <c r="AN105" s="463"/>
      <c r="AO105" s="463"/>
    </row>
    <row r="106" spans="1:41" x14ac:dyDescent="0.25">
      <c r="A106" s="463"/>
      <c r="B106" s="463"/>
      <c r="C106" s="463"/>
      <c r="D106" s="463"/>
      <c r="E106" s="463"/>
      <c r="F106" s="463"/>
      <c r="G106" s="463"/>
      <c r="H106" s="463"/>
      <c r="I106" s="463"/>
      <c r="J106" s="463"/>
      <c r="K106" s="463"/>
      <c r="L106" s="463"/>
      <c r="M106" s="463"/>
      <c r="N106" s="463"/>
      <c r="O106" s="463"/>
      <c r="P106" s="463"/>
      <c r="Q106" s="463"/>
      <c r="R106" s="463"/>
      <c r="S106" s="463"/>
      <c r="T106" s="463"/>
      <c r="U106" s="463"/>
      <c r="V106" s="463"/>
      <c r="W106" s="463"/>
      <c r="X106" s="463"/>
      <c r="Y106" s="463"/>
      <c r="Z106" s="463"/>
      <c r="AA106" s="463"/>
      <c r="AB106" s="463"/>
      <c r="AC106" s="463"/>
      <c r="AD106" s="463"/>
      <c r="AE106" s="463"/>
      <c r="AF106" s="463"/>
      <c r="AG106" s="463"/>
      <c r="AH106" s="463"/>
      <c r="AI106" s="463"/>
      <c r="AJ106" s="463"/>
      <c r="AK106" s="463"/>
      <c r="AL106" s="463"/>
      <c r="AM106" s="463"/>
      <c r="AN106" s="463"/>
      <c r="AO106" s="463"/>
    </row>
    <row r="107" spans="1:41" x14ac:dyDescent="0.25">
      <c r="A107" s="463"/>
      <c r="B107" s="463"/>
      <c r="C107" s="463"/>
      <c r="D107" s="463"/>
      <c r="E107" s="463"/>
      <c r="F107" s="463"/>
      <c r="G107" s="463"/>
      <c r="H107" s="463"/>
      <c r="I107" s="463"/>
      <c r="J107" s="463"/>
      <c r="K107" s="463"/>
      <c r="L107" s="463"/>
      <c r="M107" s="463"/>
      <c r="N107" s="463"/>
      <c r="O107" s="463"/>
      <c r="P107" s="463"/>
      <c r="Q107" s="463"/>
      <c r="R107" s="463"/>
      <c r="S107" s="463"/>
      <c r="T107" s="463"/>
      <c r="U107" s="463"/>
      <c r="V107" s="463"/>
      <c r="W107" s="463"/>
      <c r="X107" s="463"/>
      <c r="Y107" s="463"/>
      <c r="Z107" s="463"/>
      <c r="AA107" s="463"/>
      <c r="AB107" s="463"/>
      <c r="AC107" s="463"/>
      <c r="AD107" s="463"/>
      <c r="AE107" s="463"/>
      <c r="AF107" s="463"/>
      <c r="AG107" s="463"/>
      <c r="AH107" s="463"/>
      <c r="AI107" s="463"/>
      <c r="AJ107" s="463"/>
      <c r="AK107" s="463"/>
      <c r="AL107" s="463"/>
      <c r="AM107" s="463"/>
      <c r="AN107" s="463"/>
      <c r="AO107" s="463"/>
    </row>
    <row r="108" spans="1:41" x14ac:dyDescent="0.25">
      <c r="A108" s="463"/>
      <c r="B108" s="463"/>
      <c r="C108" s="463"/>
      <c r="D108" s="463"/>
      <c r="E108" s="463"/>
      <c r="F108" s="463"/>
      <c r="G108" s="463"/>
      <c r="H108" s="463"/>
      <c r="I108" s="463"/>
      <c r="J108" s="463"/>
      <c r="K108" s="463"/>
      <c r="L108" s="463"/>
      <c r="M108" s="463"/>
      <c r="N108" s="463"/>
      <c r="O108" s="463"/>
      <c r="P108" s="463"/>
      <c r="Q108" s="463"/>
      <c r="R108" s="463"/>
      <c r="S108" s="463"/>
      <c r="T108" s="463"/>
      <c r="U108" s="463"/>
      <c r="V108" s="463"/>
      <c r="W108" s="463"/>
      <c r="X108" s="463"/>
      <c r="Y108" s="463"/>
      <c r="Z108" s="463"/>
      <c r="AA108" s="463"/>
      <c r="AB108" s="463"/>
      <c r="AC108" s="463"/>
      <c r="AD108" s="463"/>
      <c r="AE108" s="463"/>
      <c r="AF108" s="463"/>
      <c r="AG108" s="463"/>
      <c r="AH108" s="463"/>
      <c r="AI108" s="463"/>
      <c r="AJ108" s="463"/>
      <c r="AK108" s="463"/>
      <c r="AL108" s="463"/>
      <c r="AM108" s="463"/>
      <c r="AN108" s="463"/>
      <c r="AO108" s="463"/>
    </row>
    <row r="109" spans="1:41" x14ac:dyDescent="0.25">
      <c r="A109" s="463"/>
      <c r="B109" s="463"/>
      <c r="C109" s="463"/>
      <c r="D109" s="463"/>
      <c r="E109" s="463"/>
      <c r="F109" s="463"/>
      <c r="G109" s="463"/>
      <c r="H109" s="463"/>
      <c r="I109" s="463"/>
      <c r="J109" s="463"/>
      <c r="K109" s="463"/>
      <c r="L109" s="463"/>
      <c r="M109" s="463"/>
      <c r="N109" s="463"/>
      <c r="O109" s="463"/>
      <c r="P109" s="463"/>
      <c r="Q109" s="463"/>
      <c r="R109" s="463"/>
      <c r="S109" s="463"/>
      <c r="T109" s="463"/>
      <c r="U109" s="463"/>
      <c r="V109" s="463"/>
      <c r="W109" s="463"/>
      <c r="X109" s="463"/>
      <c r="Y109" s="463"/>
      <c r="Z109" s="463"/>
      <c r="AA109" s="463"/>
      <c r="AB109" s="463"/>
      <c r="AC109" s="463"/>
      <c r="AD109" s="463"/>
      <c r="AE109" s="463"/>
      <c r="AF109" s="463"/>
      <c r="AG109" s="463"/>
      <c r="AH109" s="463"/>
      <c r="AI109" s="463"/>
      <c r="AJ109" s="463"/>
      <c r="AK109" s="463"/>
      <c r="AL109" s="463"/>
      <c r="AM109" s="463"/>
      <c r="AN109" s="463"/>
      <c r="AO109" s="463"/>
    </row>
    <row r="110" spans="1:41" x14ac:dyDescent="0.25">
      <c r="A110" s="463"/>
      <c r="B110" s="463"/>
      <c r="C110" s="463"/>
      <c r="D110" s="463"/>
      <c r="E110" s="463"/>
      <c r="F110" s="463"/>
      <c r="G110" s="463"/>
      <c r="H110" s="463"/>
      <c r="I110" s="463"/>
      <c r="J110" s="463"/>
      <c r="K110" s="463"/>
      <c r="L110" s="463"/>
      <c r="M110" s="463"/>
      <c r="N110" s="463"/>
      <c r="O110" s="463"/>
      <c r="P110" s="463"/>
      <c r="Q110" s="463"/>
      <c r="R110" s="463"/>
      <c r="S110" s="463"/>
      <c r="T110" s="463"/>
      <c r="U110" s="463"/>
      <c r="V110" s="463"/>
      <c r="W110" s="463"/>
      <c r="X110" s="463"/>
      <c r="Y110" s="463"/>
      <c r="Z110" s="463"/>
      <c r="AA110" s="463"/>
      <c r="AB110" s="463"/>
      <c r="AC110" s="463"/>
      <c r="AD110" s="463"/>
      <c r="AE110" s="463"/>
      <c r="AF110" s="463"/>
      <c r="AG110" s="463"/>
      <c r="AH110" s="463"/>
      <c r="AI110" s="463"/>
      <c r="AJ110" s="463"/>
      <c r="AK110" s="463"/>
      <c r="AL110" s="463"/>
      <c r="AM110" s="463"/>
      <c r="AN110" s="463"/>
      <c r="AO110" s="463"/>
    </row>
    <row r="111" spans="1:41" x14ac:dyDescent="0.25">
      <c r="A111" s="463"/>
      <c r="B111" s="463"/>
      <c r="C111" s="463"/>
      <c r="D111" s="463"/>
      <c r="E111" s="463"/>
      <c r="F111" s="463"/>
      <c r="G111" s="463"/>
      <c r="H111" s="463"/>
      <c r="I111" s="463"/>
      <c r="J111" s="463"/>
      <c r="K111" s="463"/>
      <c r="L111" s="463"/>
      <c r="M111" s="463"/>
      <c r="N111" s="463"/>
      <c r="O111" s="463"/>
      <c r="P111" s="463"/>
      <c r="Q111" s="463"/>
      <c r="R111" s="463"/>
      <c r="S111" s="463"/>
      <c r="T111" s="463"/>
      <c r="U111" s="463"/>
      <c r="V111" s="463"/>
      <c r="W111" s="463"/>
      <c r="X111" s="463"/>
      <c r="Y111" s="463"/>
      <c r="Z111" s="463"/>
      <c r="AA111" s="463"/>
      <c r="AB111" s="463"/>
      <c r="AC111" s="463"/>
      <c r="AD111" s="463"/>
      <c r="AE111" s="463"/>
      <c r="AF111" s="463"/>
      <c r="AG111" s="463"/>
      <c r="AH111" s="463"/>
      <c r="AI111" s="463"/>
      <c r="AJ111" s="463"/>
      <c r="AK111" s="463"/>
      <c r="AL111" s="463"/>
      <c r="AM111" s="463"/>
      <c r="AN111" s="463"/>
      <c r="AO111" s="463"/>
    </row>
    <row r="112" spans="1:41" x14ac:dyDescent="0.25">
      <c r="A112" s="463"/>
      <c r="B112" s="463"/>
      <c r="C112" s="463"/>
      <c r="D112" s="463"/>
      <c r="E112" s="463"/>
      <c r="F112" s="463"/>
      <c r="G112" s="463"/>
      <c r="H112" s="463"/>
      <c r="I112" s="463"/>
      <c r="J112" s="463"/>
      <c r="K112" s="463"/>
      <c r="L112" s="463"/>
      <c r="M112" s="463"/>
      <c r="N112" s="463"/>
      <c r="O112" s="463"/>
      <c r="P112" s="463"/>
      <c r="Q112" s="463"/>
      <c r="R112" s="463"/>
      <c r="S112" s="463"/>
      <c r="T112" s="463"/>
      <c r="U112" s="463"/>
      <c r="V112" s="463"/>
      <c r="W112" s="463"/>
      <c r="X112" s="463"/>
      <c r="Y112" s="463"/>
      <c r="Z112" s="463"/>
      <c r="AA112" s="463"/>
      <c r="AB112" s="463"/>
      <c r="AC112" s="463"/>
      <c r="AD112" s="463"/>
      <c r="AE112" s="463"/>
      <c r="AF112" s="463"/>
      <c r="AG112" s="463"/>
      <c r="AH112" s="463"/>
      <c r="AI112" s="463"/>
      <c r="AJ112" s="463"/>
      <c r="AK112" s="463"/>
      <c r="AL112" s="463"/>
      <c r="AM112" s="463"/>
      <c r="AN112" s="463"/>
      <c r="AO112" s="463"/>
    </row>
    <row r="113" spans="1:41" x14ac:dyDescent="0.25">
      <c r="A113" s="463"/>
      <c r="B113" s="463"/>
      <c r="C113" s="463"/>
      <c r="D113" s="463"/>
      <c r="E113" s="463"/>
      <c r="F113" s="463"/>
      <c r="G113" s="463"/>
      <c r="H113" s="463"/>
      <c r="I113" s="463"/>
      <c r="J113" s="463"/>
      <c r="K113" s="463"/>
      <c r="L113" s="463"/>
      <c r="M113" s="463"/>
      <c r="N113" s="463"/>
      <c r="O113" s="463"/>
      <c r="P113" s="463"/>
      <c r="Q113" s="463"/>
      <c r="R113" s="463"/>
      <c r="S113" s="463"/>
      <c r="T113" s="463"/>
      <c r="U113" s="463"/>
      <c r="V113" s="463"/>
      <c r="W113" s="463"/>
      <c r="X113" s="463"/>
      <c r="Y113" s="463"/>
      <c r="Z113" s="463"/>
      <c r="AA113" s="463"/>
      <c r="AB113" s="463"/>
      <c r="AC113" s="463"/>
      <c r="AD113" s="463"/>
      <c r="AE113" s="463"/>
      <c r="AF113" s="463"/>
      <c r="AG113" s="463"/>
      <c r="AH113" s="463"/>
      <c r="AI113" s="463"/>
      <c r="AJ113" s="463"/>
      <c r="AK113" s="463"/>
      <c r="AL113" s="463"/>
      <c r="AM113" s="463"/>
      <c r="AN113" s="463"/>
      <c r="AO113" s="463"/>
    </row>
    <row r="114" spans="1:41" x14ac:dyDescent="0.25">
      <c r="A114" s="463"/>
      <c r="B114" s="463"/>
      <c r="C114" s="463"/>
      <c r="D114" s="463"/>
      <c r="E114" s="463"/>
      <c r="F114" s="463"/>
      <c r="G114" s="463"/>
      <c r="H114" s="463"/>
      <c r="I114" s="463"/>
      <c r="J114" s="463"/>
      <c r="K114" s="463"/>
      <c r="L114" s="463"/>
      <c r="M114" s="463"/>
      <c r="N114" s="463"/>
      <c r="O114" s="463"/>
      <c r="P114" s="463"/>
      <c r="Q114" s="463"/>
      <c r="R114" s="463"/>
      <c r="S114" s="463"/>
      <c r="T114" s="463"/>
      <c r="U114" s="463"/>
      <c r="V114" s="463"/>
      <c r="W114" s="463"/>
      <c r="X114" s="463"/>
      <c r="Y114" s="463"/>
      <c r="Z114" s="463"/>
      <c r="AA114" s="463"/>
      <c r="AB114" s="463"/>
      <c r="AC114" s="463"/>
      <c r="AD114" s="463"/>
      <c r="AE114" s="463"/>
      <c r="AF114" s="463"/>
      <c r="AG114" s="463"/>
      <c r="AH114" s="463"/>
      <c r="AI114" s="463"/>
      <c r="AJ114" s="463"/>
      <c r="AK114" s="463"/>
      <c r="AL114" s="463"/>
      <c r="AM114" s="463"/>
      <c r="AN114" s="463"/>
      <c r="AO114" s="463"/>
    </row>
    <row r="115" spans="1:41" x14ac:dyDescent="0.25">
      <c r="A115" s="463"/>
      <c r="B115" s="463"/>
      <c r="C115" s="463"/>
      <c r="D115" s="463"/>
      <c r="E115" s="463"/>
      <c r="F115" s="463"/>
      <c r="G115" s="463"/>
      <c r="H115" s="463"/>
      <c r="I115" s="463"/>
      <c r="J115" s="463"/>
      <c r="K115" s="463"/>
      <c r="L115" s="463"/>
      <c r="M115" s="463"/>
      <c r="N115" s="463"/>
      <c r="O115" s="463"/>
      <c r="P115" s="463"/>
      <c r="Q115" s="463"/>
      <c r="R115" s="463"/>
      <c r="S115" s="463"/>
      <c r="T115" s="463"/>
      <c r="U115" s="463"/>
      <c r="V115" s="463"/>
      <c r="W115" s="463"/>
      <c r="X115" s="463"/>
      <c r="Y115" s="463"/>
      <c r="Z115" s="463"/>
      <c r="AA115" s="463"/>
      <c r="AB115" s="463"/>
      <c r="AC115" s="463"/>
      <c r="AD115" s="463"/>
      <c r="AE115" s="463"/>
      <c r="AF115" s="463"/>
      <c r="AG115" s="463"/>
      <c r="AH115" s="463"/>
      <c r="AI115" s="463"/>
      <c r="AJ115" s="463"/>
      <c r="AK115" s="463"/>
      <c r="AL115" s="463"/>
      <c r="AM115" s="463"/>
      <c r="AN115" s="463"/>
      <c r="AO115" s="463"/>
    </row>
    <row r="116" spans="1:41" x14ac:dyDescent="0.25">
      <c r="A116" s="463"/>
      <c r="B116" s="463"/>
      <c r="C116" s="463"/>
      <c r="D116" s="463"/>
      <c r="E116" s="463"/>
      <c r="F116" s="463"/>
      <c r="G116" s="463"/>
      <c r="H116" s="463"/>
      <c r="I116" s="463"/>
      <c r="J116" s="463"/>
      <c r="K116" s="463"/>
      <c r="L116" s="463"/>
      <c r="M116" s="463"/>
      <c r="N116" s="463"/>
      <c r="O116" s="463"/>
      <c r="P116" s="463"/>
      <c r="Q116" s="463"/>
      <c r="R116" s="463"/>
      <c r="S116" s="463"/>
      <c r="T116" s="463"/>
      <c r="U116" s="463"/>
      <c r="V116" s="463"/>
      <c r="W116" s="463"/>
      <c r="X116" s="463"/>
      <c r="Y116" s="463"/>
      <c r="Z116" s="463"/>
      <c r="AA116" s="463"/>
      <c r="AB116" s="463"/>
      <c r="AC116" s="463"/>
      <c r="AD116" s="463"/>
      <c r="AE116" s="463"/>
      <c r="AF116" s="463"/>
      <c r="AG116" s="463"/>
      <c r="AH116" s="463"/>
      <c r="AI116" s="463"/>
      <c r="AJ116" s="463"/>
      <c r="AK116" s="463"/>
      <c r="AL116" s="463"/>
      <c r="AM116" s="463"/>
      <c r="AN116" s="463"/>
      <c r="AO116" s="463"/>
    </row>
    <row r="117" spans="1:41" x14ac:dyDescent="0.25">
      <c r="A117" s="463"/>
      <c r="B117" s="463"/>
      <c r="C117" s="463"/>
      <c r="D117" s="463"/>
      <c r="E117" s="463"/>
      <c r="F117" s="463"/>
      <c r="G117" s="463"/>
      <c r="H117" s="463"/>
      <c r="I117" s="463"/>
      <c r="J117" s="463"/>
      <c r="K117" s="463"/>
      <c r="L117" s="463"/>
      <c r="M117" s="463"/>
      <c r="N117" s="463"/>
      <c r="O117" s="463"/>
      <c r="P117" s="463"/>
      <c r="Q117" s="463"/>
      <c r="R117" s="463"/>
      <c r="S117" s="463"/>
      <c r="T117" s="463"/>
      <c r="U117" s="463"/>
      <c r="V117" s="463"/>
      <c r="W117" s="463"/>
      <c r="X117" s="463"/>
      <c r="Y117" s="463"/>
      <c r="Z117" s="463"/>
      <c r="AA117" s="463"/>
      <c r="AB117" s="463"/>
      <c r="AC117" s="463"/>
      <c r="AD117" s="463"/>
      <c r="AE117" s="463"/>
      <c r="AF117" s="463"/>
      <c r="AG117" s="463"/>
      <c r="AH117" s="463"/>
      <c r="AI117" s="463"/>
      <c r="AJ117" s="463"/>
      <c r="AK117" s="463"/>
      <c r="AL117" s="463"/>
      <c r="AM117" s="463"/>
      <c r="AN117" s="463"/>
      <c r="AO117" s="463"/>
    </row>
    <row r="118" spans="1:41" x14ac:dyDescent="0.25">
      <c r="A118" s="463"/>
      <c r="B118" s="463"/>
      <c r="C118" s="463"/>
      <c r="D118" s="463"/>
      <c r="E118" s="463"/>
      <c r="F118" s="463"/>
      <c r="G118" s="463"/>
      <c r="H118" s="463"/>
      <c r="I118" s="463"/>
      <c r="J118" s="463"/>
      <c r="K118" s="463"/>
      <c r="L118" s="463"/>
      <c r="M118" s="463"/>
      <c r="N118" s="463"/>
      <c r="O118" s="463"/>
      <c r="P118" s="463"/>
      <c r="Q118" s="463"/>
      <c r="R118" s="463"/>
      <c r="S118" s="463"/>
      <c r="T118" s="463"/>
      <c r="U118" s="463"/>
      <c r="V118" s="463"/>
      <c r="W118" s="463"/>
      <c r="X118" s="463"/>
      <c r="Y118" s="463"/>
      <c r="Z118" s="463"/>
      <c r="AA118" s="463"/>
      <c r="AB118" s="463"/>
      <c r="AC118" s="463"/>
      <c r="AD118" s="463"/>
      <c r="AE118" s="463"/>
      <c r="AF118" s="463"/>
      <c r="AG118" s="463"/>
      <c r="AH118" s="463"/>
      <c r="AI118" s="463"/>
      <c r="AJ118" s="463"/>
      <c r="AK118" s="463"/>
      <c r="AL118" s="463"/>
      <c r="AM118" s="463"/>
      <c r="AN118" s="463"/>
      <c r="AO118" s="463"/>
    </row>
    <row r="119" spans="1:41" x14ac:dyDescent="0.25">
      <c r="A119" s="463"/>
      <c r="B119" s="463"/>
      <c r="C119" s="463"/>
      <c r="D119" s="463"/>
      <c r="E119" s="463"/>
      <c r="F119" s="463"/>
      <c r="G119" s="463"/>
      <c r="H119" s="463"/>
      <c r="I119" s="463"/>
      <c r="J119" s="463"/>
      <c r="K119" s="463"/>
      <c r="L119" s="463"/>
      <c r="M119" s="463"/>
      <c r="N119" s="463"/>
      <c r="O119" s="463"/>
      <c r="P119" s="463"/>
      <c r="Q119" s="463"/>
      <c r="R119" s="463"/>
      <c r="S119" s="463"/>
      <c r="T119" s="463"/>
      <c r="U119" s="463"/>
      <c r="V119" s="463"/>
      <c r="W119" s="463"/>
      <c r="X119" s="463"/>
      <c r="Y119" s="463"/>
      <c r="Z119" s="463"/>
      <c r="AA119" s="463"/>
      <c r="AB119" s="463"/>
      <c r="AC119" s="463"/>
      <c r="AD119" s="463"/>
      <c r="AE119" s="463"/>
      <c r="AF119" s="463"/>
      <c r="AG119" s="463"/>
      <c r="AH119" s="463"/>
      <c r="AI119" s="463"/>
      <c r="AJ119" s="463"/>
      <c r="AK119" s="463"/>
      <c r="AL119" s="463"/>
      <c r="AM119" s="463"/>
      <c r="AN119" s="463"/>
      <c r="AO119" s="463"/>
    </row>
    <row r="120" spans="1:41" x14ac:dyDescent="0.25">
      <c r="A120" s="463"/>
      <c r="B120" s="463"/>
      <c r="C120" s="463"/>
      <c r="D120" s="463"/>
      <c r="E120" s="463"/>
      <c r="F120" s="463"/>
      <c r="G120" s="463"/>
      <c r="H120" s="463"/>
      <c r="I120" s="463"/>
      <c r="J120" s="463"/>
      <c r="K120" s="463"/>
      <c r="L120" s="463"/>
      <c r="M120" s="463"/>
      <c r="N120" s="463"/>
      <c r="O120" s="463"/>
      <c r="P120" s="463"/>
      <c r="Q120" s="463"/>
      <c r="R120" s="463"/>
      <c r="S120" s="463"/>
      <c r="T120" s="463"/>
      <c r="U120" s="463"/>
      <c r="V120" s="463"/>
      <c r="W120" s="463"/>
      <c r="X120" s="463"/>
      <c r="Y120" s="463"/>
      <c r="Z120" s="463"/>
      <c r="AA120" s="463"/>
      <c r="AB120" s="463"/>
      <c r="AC120" s="463"/>
      <c r="AD120" s="463"/>
      <c r="AE120" s="463"/>
      <c r="AF120" s="463"/>
      <c r="AG120" s="463"/>
      <c r="AH120" s="463"/>
      <c r="AI120" s="463"/>
      <c r="AJ120" s="463"/>
      <c r="AK120" s="463"/>
      <c r="AL120" s="463"/>
      <c r="AM120" s="463"/>
      <c r="AN120" s="463"/>
      <c r="AO120" s="463"/>
    </row>
    <row r="121" spans="1:41" x14ac:dyDescent="0.25">
      <c r="A121" s="463"/>
      <c r="B121" s="463"/>
      <c r="C121" s="463"/>
      <c r="D121" s="463"/>
      <c r="E121" s="463"/>
      <c r="F121" s="463"/>
      <c r="G121" s="463"/>
      <c r="H121" s="463"/>
      <c r="I121" s="463"/>
      <c r="J121" s="463"/>
      <c r="K121" s="463"/>
      <c r="L121" s="463"/>
      <c r="M121" s="463"/>
      <c r="N121" s="463"/>
      <c r="O121" s="463"/>
      <c r="P121" s="463"/>
      <c r="Q121" s="463"/>
      <c r="R121" s="463"/>
      <c r="S121" s="463"/>
      <c r="T121" s="463"/>
      <c r="U121" s="463"/>
      <c r="V121" s="463"/>
      <c r="W121" s="463"/>
      <c r="X121" s="463"/>
      <c r="Y121" s="463"/>
      <c r="Z121" s="463"/>
      <c r="AA121" s="463"/>
      <c r="AB121" s="463"/>
      <c r="AC121" s="463"/>
      <c r="AD121" s="463"/>
      <c r="AE121" s="463"/>
      <c r="AF121" s="463"/>
      <c r="AG121" s="463"/>
      <c r="AH121" s="463"/>
      <c r="AI121" s="463"/>
      <c r="AJ121" s="463"/>
      <c r="AK121" s="463"/>
      <c r="AL121" s="463"/>
      <c r="AM121" s="463"/>
      <c r="AN121" s="463"/>
      <c r="AO121" s="463"/>
    </row>
    <row r="122" spans="1:41" x14ac:dyDescent="0.25">
      <c r="A122" s="463"/>
      <c r="B122" s="463"/>
      <c r="C122" s="463"/>
      <c r="D122" s="463"/>
      <c r="E122" s="463"/>
      <c r="F122" s="463"/>
      <c r="G122" s="463"/>
      <c r="H122" s="463"/>
      <c r="I122" s="463"/>
      <c r="J122" s="463"/>
      <c r="K122" s="463"/>
      <c r="L122" s="463"/>
      <c r="M122" s="463"/>
      <c r="N122" s="463"/>
      <c r="O122" s="463"/>
      <c r="P122" s="463"/>
      <c r="Q122" s="463"/>
      <c r="R122" s="463"/>
      <c r="S122" s="463"/>
      <c r="T122" s="463"/>
      <c r="U122" s="463"/>
      <c r="V122" s="463"/>
      <c r="W122" s="463"/>
      <c r="X122" s="463"/>
      <c r="Y122" s="463"/>
      <c r="Z122" s="463"/>
      <c r="AA122" s="463"/>
      <c r="AB122" s="463"/>
      <c r="AC122" s="463"/>
      <c r="AD122" s="463"/>
      <c r="AE122" s="463"/>
      <c r="AF122" s="463"/>
      <c r="AG122" s="463"/>
      <c r="AH122" s="463"/>
      <c r="AI122" s="463"/>
      <c r="AJ122" s="463"/>
      <c r="AK122" s="463"/>
      <c r="AL122" s="463"/>
      <c r="AM122" s="463"/>
      <c r="AN122" s="463"/>
      <c r="AO122" s="463"/>
    </row>
    <row r="123" spans="1:41" x14ac:dyDescent="0.25">
      <c r="A123" s="463"/>
      <c r="B123" s="463"/>
      <c r="C123" s="463"/>
      <c r="D123" s="463"/>
      <c r="E123" s="463"/>
      <c r="F123" s="463"/>
      <c r="G123" s="463"/>
      <c r="H123" s="463"/>
      <c r="I123" s="463"/>
      <c r="J123" s="463"/>
      <c r="K123" s="463"/>
      <c r="L123" s="463"/>
      <c r="M123" s="463"/>
      <c r="N123" s="463"/>
      <c r="O123" s="463"/>
      <c r="P123" s="463"/>
      <c r="Q123" s="463"/>
      <c r="R123" s="463"/>
      <c r="S123" s="463"/>
      <c r="T123" s="463"/>
      <c r="U123" s="463"/>
      <c r="V123" s="463"/>
      <c r="W123" s="463"/>
      <c r="X123" s="463"/>
      <c r="Y123" s="463"/>
      <c r="Z123" s="463"/>
      <c r="AA123" s="463"/>
      <c r="AB123" s="463"/>
      <c r="AC123" s="463"/>
      <c r="AD123" s="463"/>
      <c r="AE123" s="463"/>
      <c r="AF123" s="463"/>
      <c r="AG123" s="463"/>
      <c r="AH123" s="463"/>
      <c r="AI123" s="463"/>
      <c r="AJ123" s="463"/>
      <c r="AK123" s="463"/>
      <c r="AL123" s="463"/>
      <c r="AM123" s="463"/>
      <c r="AN123" s="463"/>
      <c r="AO123" s="463"/>
    </row>
    <row r="124" spans="1:41" x14ac:dyDescent="0.25">
      <c r="A124" s="463"/>
      <c r="B124" s="463"/>
      <c r="C124" s="463"/>
      <c r="D124" s="463"/>
      <c r="E124" s="463"/>
      <c r="F124" s="463"/>
      <c r="G124" s="463"/>
      <c r="H124" s="463"/>
      <c r="I124" s="463"/>
      <c r="J124" s="463"/>
      <c r="K124" s="463"/>
      <c r="L124" s="463"/>
      <c r="M124" s="463"/>
      <c r="N124" s="463"/>
      <c r="O124" s="463"/>
      <c r="P124" s="463"/>
      <c r="Q124" s="463"/>
      <c r="R124" s="463"/>
      <c r="S124" s="463"/>
      <c r="T124" s="463"/>
      <c r="U124" s="463"/>
      <c r="V124" s="463"/>
      <c r="W124" s="463"/>
      <c r="X124" s="463"/>
      <c r="Y124" s="463"/>
      <c r="Z124" s="463"/>
      <c r="AA124" s="463"/>
      <c r="AB124" s="463"/>
      <c r="AC124" s="463"/>
      <c r="AD124" s="463"/>
      <c r="AE124" s="463"/>
      <c r="AF124" s="463"/>
      <c r="AG124" s="463"/>
      <c r="AH124" s="463"/>
      <c r="AI124" s="463"/>
      <c r="AJ124" s="463"/>
      <c r="AK124" s="463"/>
      <c r="AL124" s="463"/>
      <c r="AM124" s="463"/>
      <c r="AN124" s="463"/>
      <c r="AO124" s="463"/>
    </row>
    <row r="125" spans="1:41" x14ac:dyDescent="0.25">
      <c r="A125" s="463"/>
      <c r="B125" s="463"/>
      <c r="C125" s="463"/>
      <c r="D125" s="463"/>
      <c r="E125" s="463"/>
      <c r="F125" s="463"/>
      <c r="G125" s="463"/>
      <c r="H125" s="463"/>
      <c r="I125" s="463"/>
      <c r="J125" s="463"/>
      <c r="K125" s="463"/>
      <c r="L125" s="463"/>
      <c r="M125" s="463"/>
      <c r="N125" s="463"/>
      <c r="O125" s="463"/>
      <c r="P125" s="463"/>
      <c r="Q125" s="463"/>
      <c r="R125" s="463"/>
      <c r="S125" s="463"/>
      <c r="T125" s="463"/>
      <c r="U125" s="463"/>
      <c r="V125" s="463"/>
      <c r="W125" s="463"/>
      <c r="X125" s="463"/>
      <c r="Y125" s="463"/>
      <c r="Z125" s="463"/>
      <c r="AA125" s="463"/>
      <c r="AB125" s="463"/>
      <c r="AC125" s="463"/>
      <c r="AD125" s="463"/>
      <c r="AE125" s="463"/>
      <c r="AF125" s="463"/>
      <c r="AG125" s="463"/>
      <c r="AH125" s="463"/>
      <c r="AI125" s="463"/>
      <c r="AJ125" s="463"/>
      <c r="AK125" s="463"/>
      <c r="AL125" s="463"/>
      <c r="AM125" s="463"/>
      <c r="AN125" s="463"/>
      <c r="AO125" s="463"/>
    </row>
    <row r="126" spans="1:41" x14ac:dyDescent="0.25">
      <c r="A126" s="463"/>
      <c r="B126" s="463"/>
      <c r="C126" s="463"/>
      <c r="D126" s="463"/>
      <c r="E126" s="463"/>
      <c r="F126" s="463"/>
      <c r="G126" s="463"/>
      <c r="H126" s="463"/>
      <c r="I126" s="463"/>
      <c r="J126" s="463"/>
      <c r="K126" s="463"/>
      <c r="L126" s="463"/>
      <c r="M126" s="463"/>
      <c r="N126" s="463"/>
      <c r="O126" s="463"/>
      <c r="P126" s="463"/>
      <c r="Q126" s="463"/>
      <c r="R126" s="463"/>
      <c r="S126" s="463"/>
      <c r="T126" s="463"/>
      <c r="U126" s="463"/>
      <c r="V126" s="463"/>
      <c r="W126" s="463"/>
      <c r="X126" s="463"/>
      <c r="Y126" s="463"/>
      <c r="Z126" s="463"/>
      <c r="AA126" s="463"/>
      <c r="AB126" s="463"/>
      <c r="AC126" s="463"/>
      <c r="AD126" s="463"/>
      <c r="AE126" s="463"/>
      <c r="AF126" s="463"/>
      <c r="AG126" s="463"/>
      <c r="AH126" s="463"/>
      <c r="AI126" s="463"/>
      <c r="AJ126" s="463"/>
      <c r="AK126" s="463"/>
      <c r="AL126" s="463"/>
      <c r="AM126" s="463"/>
      <c r="AN126" s="463"/>
      <c r="AO126" s="463"/>
    </row>
    <row r="127" spans="1:41" x14ac:dyDescent="0.25">
      <c r="A127" s="463"/>
      <c r="B127" s="463"/>
      <c r="C127" s="463"/>
      <c r="D127" s="463"/>
      <c r="E127" s="463"/>
      <c r="F127" s="463"/>
      <c r="G127" s="463"/>
      <c r="H127" s="463"/>
      <c r="I127" s="463"/>
      <c r="J127" s="463"/>
      <c r="K127" s="463"/>
      <c r="L127" s="463"/>
      <c r="M127" s="463"/>
      <c r="N127" s="463"/>
      <c r="O127" s="463"/>
      <c r="P127" s="463"/>
      <c r="Q127" s="463"/>
      <c r="R127" s="463"/>
      <c r="S127" s="463"/>
      <c r="T127" s="463"/>
      <c r="U127" s="463"/>
      <c r="V127" s="463"/>
      <c r="W127" s="463"/>
      <c r="X127" s="463"/>
      <c r="Y127" s="463"/>
      <c r="Z127" s="463"/>
      <c r="AA127" s="463"/>
      <c r="AB127" s="463"/>
      <c r="AC127" s="463"/>
      <c r="AD127" s="463"/>
      <c r="AE127" s="463"/>
      <c r="AF127" s="463"/>
      <c r="AG127" s="463"/>
      <c r="AH127" s="463"/>
      <c r="AI127" s="463"/>
      <c r="AJ127" s="463"/>
      <c r="AK127" s="463"/>
      <c r="AL127" s="463"/>
      <c r="AM127" s="463"/>
      <c r="AN127" s="463"/>
      <c r="AO127" s="463"/>
    </row>
    <row r="128" spans="1:41" x14ac:dyDescent="0.25">
      <c r="A128" s="463"/>
      <c r="B128" s="463"/>
      <c r="C128" s="463"/>
      <c r="D128" s="463"/>
      <c r="E128" s="463"/>
      <c r="F128" s="463"/>
      <c r="G128" s="463"/>
      <c r="H128" s="463"/>
      <c r="I128" s="463"/>
      <c r="J128" s="463"/>
      <c r="K128" s="463"/>
      <c r="L128" s="463"/>
      <c r="M128" s="463"/>
      <c r="N128" s="463"/>
      <c r="O128" s="463"/>
      <c r="P128" s="463"/>
      <c r="Q128" s="463"/>
      <c r="R128" s="463"/>
      <c r="S128" s="463"/>
      <c r="T128" s="463"/>
      <c r="U128" s="463"/>
      <c r="V128" s="463"/>
      <c r="W128" s="463"/>
      <c r="X128" s="463"/>
      <c r="Y128" s="463"/>
      <c r="Z128" s="463"/>
      <c r="AA128" s="463"/>
      <c r="AB128" s="463"/>
      <c r="AC128" s="463"/>
      <c r="AD128" s="463"/>
      <c r="AE128" s="463"/>
      <c r="AF128" s="463"/>
      <c r="AG128" s="463"/>
      <c r="AH128" s="463"/>
      <c r="AI128" s="463"/>
      <c r="AJ128" s="463"/>
      <c r="AK128" s="463"/>
      <c r="AL128" s="463"/>
      <c r="AM128" s="463"/>
      <c r="AN128" s="463"/>
      <c r="AO128" s="463"/>
    </row>
    <row r="129" spans="1:41" x14ac:dyDescent="0.25">
      <c r="A129" s="463"/>
      <c r="B129" s="463"/>
      <c r="C129" s="463"/>
      <c r="D129" s="463"/>
      <c r="E129" s="463"/>
      <c r="F129" s="463"/>
      <c r="G129" s="463"/>
      <c r="H129" s="463"/>
      <c r="I129" s="463"/>
      <c r="J129" s="463"/>
      <c r="K129" s="463"/>
      <c r="L129" s="463"/>
      <c r="M129" s="463"/>
      <c r="N129" s="463"/>
      <c r="O129" s="463"/>
      <c r="P129" s="463"/>
      <c r="Q129" s="463"/>
      <c r="R129" s="463"/>
      <c r="S129" s="463"/>
      <c r="T129" s="463"/>
      <c r="U129" s="463"/>
      <c r="V129" s="463"/>
      <c r="W129" s="463"/>
      <c r="X129" s="463"/>
      <c r="Y129" s="463"/>
      <c r="Z129" s="463"/>
      <c r="AA129" s="463"/>
      <c r="AB129" s="463"/>
      <c r="AC129" s="463"/>
      <c r="AD129" s="463"/>
      <c r="AE129" s="463"/>
      <c r="AF129" s="463"/>
      <c r="AG129" s="463"/>
      <c r="AH129" s="463"/>
      <c r="AI129" s="463"/>
      <c r="AJ129" s="463"/>
      <c r="AK129" s="463"/>
      <c r="AL129" s="463"/>
      <c r="AM129" s="463"/>
      <c r="AN129" s="463"/>
      <c r="AO129" s="463"/>
    </row>
    <row r="130" spans="1:41" x14ac:dyDescent="0.25">
      <c r="A130" s="463"/>
      <c r="B130" s="463"/>
      <c r="C130" s="463"/>
      <c r="D130" s="463"/>
      <c r="E130" s="463"/>
      <c r="F130" s="463"/>
      <c r="G130" s="463"/>
      <c r="H130" s="463"/>
      <c r="I130" s="463"/>
      <c r="J130" s="463"/>
      <c r="K130" s="463"/>
      <c r="L130" s="463"/>
      <c r="M130" s="463"/>
      <c r="N130" s="463"/>
      <c r="O130" s="463"/>
      <c r="P130" s="463"/>
      <c r="Q130" s="463"/>
      <c r="R130" s="463"/>
      <c r="S130" s="463"/>
      <c r="T130" s="463"/>
      <c r="U130" s="463"/>
      <c r="V130" s="463"/>
      <c r="W130" s="463"/>
      <c r="X130" s="463"/>
      <c r="Y130" s="463"/>
      <c r="Z130" s="463"/>
      <c r="AA130" s="463"/>
      <c r="AB130" s="463"/>
      <c r="AC130" s="463"/>
      <c r="AD130" s="463"/>
      <c r="AE130" s="463"/>
      <c r="AF130" s="463"/>
      <c r="AG130" s="463"/>
      <c r="AH130" s="463"/>
      <c r="AI130" s="463"/>
      <c r="AJ130" s="463"/>
      <c r="AK130" s="463"/>
      <c r="AL130" s="463"/>
      <c r="AM130" s="463"/>
      <c r="AN130" s="463"/>
      <c r="AO130" s="463"/>
    </row>
    <row r="131" spans="1:41" x14ac:dyDescent="0.25">
      <c r="A131" s="463"/>
      <c r="B131" s="463"/>
      <c r="C131" s="463"/>
      <c r="D131" s="463"/>
      <c r="E131" s="463"/>
      <c r="F131" s="463"/>
      <c r="G131" s="463"/>
      <c r="H131" s="463"/>
      <c r="I131" s="463"/>
      <c r="J131" s="463"/>
      <c r="K131" s="463"/>
      <c r="L131" s="463"/>
      <c r="M131" s="463"/>
      <c r="N131" s="463"/>
      <c r="O131" s="463"/>
      <c r="P131" s="463"/>
      <c r="Q131" s="463"/>
      <c r="R131" s="463"/>
      <c r="S131" s="463"/>
      <c r="T131" s="463"/>
      <c r="U131" s="463"/>
      <c r="V131" s="463"/>
      <c r="W131" s="463"/>
      <c r="X131" s="463"/>
      <c r="Y131" s="463"/>
      <c r="Z131" s="463"/>
      <c r="AA131" s="463"/>
      <c r="AB131" s="463"/>
      <c r="AC131" s="463"/>
      <c r="AD131" s="463"/>
      <c r="AE131" s="463"/>
      <c r="AF131" s="463"/>
      <c r="AG131" s="463"/>
      <c r="AH131" s="463"/>
      <c r="AI131" s="463"/>
      <c r="AJ131" s="463"/>
      <c r="AK131" s="463"/>
      <c r="AL131" s="463"/>
      <c r="AM131" s="463"/>
      <c r="AN131" s="463"/>
      <c r="AO131" s="463"/>
    </row>
    <row r="132" spans="1:41" x14ac:dyDescent="0.25">
      <c r="A132" s="463"/>
      <c r="B132" s="463"/>
      <c r="C132" s="463"/>
      <c r="D132" s="463"/>
      <c r="E132" s="463"/>
      <c r="F132" s="463"/>
      <c r="G132" s="463"/>
      <c r="H132" s="463"/>
      <c r="I132" s="463"/>
      <c r="J132" s="463"/>
      <c r="K132" s="463"/>
      <c r="L132" s="463"/>
      <c r="M132" s="463"/>
      <c r="N132" s="463"/>
      <c r="O132" s="463"/>
      <c r="P132" s="463"/>
      <c r="Q132" s="463"/>
      <c r="R132" s="463"/>
      <c r="S132" s="463"/>
      <c r="T132" s="463"/>
      <c r="U132" s="463"/>
      <c r="V132" s="463"/>
      <c r="W132" s="463"/>
      <c r="X132" s="463"/>
      <c r="Y132" s="463"/>
      <c r="Z132" s="463"/>
      <c r="AA132" s="463"/>
      <c r="AB132" s="463"/>
      <c r="AC132" s="463"/>
      <c r="AD132" s="463"/>
      <c r="AE132" s="463"/>
      <c r="AF132" s="463"/>
      <c r="AG132" s="463"/>
      <c r="AH132" s="463"/>
      <c r="AI132" s="463"/>
      <c r="AJ132" s="463"/>
      <c r="AK132" s="463"/>
      <c r="AL132" s="463"/>
      <c r="AM132" s="463"/>
      <c r="AN132" s="463"/>
      <c r="AO132" s="463"/>
    </row>
    <row r="133" spans="1:41" x14ac:dyDescent="0.25">
      <c r="A133" s="463"/>
      <c r="B133" s="463"/>
      <c r="C133" s="463"/>
      <c r="D133" s="463"/>
      <c r="E133" s="463"/>
      <c r="F133" s="463"/>
      <c r="G133" s="463"/>
      <c r="H133" s="463"/>
      <c r="I133" s="463"/>
      <c r="J133" s="463"/>
      <c r="K133" s="463"/>
      <c r="L133" s="463"/>
      <c r="M133" s="463"/>
      <c r="N133" s="463"/>
      <c r="O133" s="463"/>
      <c r="P133" s="463"/>
      <c r="Q133" s="463"/>
      <c r="R133" s="463"/>
      <c r="S133" s="463"/>
      <c r="T133" s="463"/>
      <c r="U133" s="463"/>
      <c r="V133" s="463"/>
      <c r="W133" s="463"/>
      <c r="X133" s="463"/>
      <c r="Y133" s="463"/>
      <c r="Z133" s="463"/>
      <c r="AA133" s="463"/>
      <c r="AB133" s="463"/>
      <c r="AC133" s="463"/>
      <c r="AD133" s="463"/>
      <c r="AE133" s="463"/>
      <c r="AF133" s="463"/>
      <c r="AG133" s="463"/>
      <c r="AH133" s="463"/>
      <c r="AI133" s="463"/>
      <c r="AJ133" s="463"/>
      <c r="AK133" s="463"/>
      <c r="AL133" s="463"/>
      <c r="AM133" s="463"/>
      <c r="AN133" s="463"/>
      <c r="AO133" s="463"/>
    </row>
    <row r="134" spans="1:41" x14ac:dyDescent="0.25">
      <c r="A134" s="463"/>
      <c r="B134" s="463"/>
      <c r="C134" s="463"/>
      <c r="D134" s="463"/>
      <c r="E134" s="463"/>
      <c r="F134" s="463"/>
      <c r="G134" s="463"/>
      <c r="H134" s="463"/>
      <c r="I134" s="463"/>
      <c r="J134" s="463"/>
      <c r="K134" s="463"/>
      <c r="L134" s="463"/>
      <c r="M134" s="463"/>
      <c r="N134" s="463"/>
      <c r="O134" s="463"/>
      <c r="P134" s="463"/>
      <c r="Q134" s="463"/>
      <c r="R134" s="463"/>
      <c r="S134" s="463"/>
      <c r="T134" s="463"/>
      <c r="U134" s="463"/>
      <c r="V134" s="463"/>
      <c r="W134" s="463"/>
      <c r="X134" s="463"/>
      <c r="Y134" s="463"/>
      <c r="Z134" s="463"/>
      <c r="AA134" s="463"/>
      <c r="AB134" s="463"/>
      <c r="AC134" s="463"/>
      <c r="AD134" s="463"/>
      <c r="AE134" s="463"/>
      <c r="AF134" s="463"/>
      <c r="AG134" s="463"/>
      <c r="AH134" s="463"/>
      <c r="AI134" s="463"/>
      <c r="AJ134" s="463"/>
      <c r="AK134" s="463"/>
      <c r="AL134" s="463"/>
      <c r="AM134" s="463"/>
      <c r="AN134" s="463"/>
      <c r="AO134" s="463"/>
    </row>
    <row r="135" spans="1:41" x14ac:dyDescent="0.25">
      <c r="A135" s="463"/>
      <c r="B135" s="463"/>
      <c r="C135" s="463"/>
      <c r="D135" s="463"/>
      <c r="E135" s="463"/>
      <c r="F135" s="463"/>
      <c r="G135" s="463"/>
      <c r="H135" s="463"/>
      <c r="I135" s="463"/>
      <c r="J135" s="463"/>
      <c r="K135" s="463"/>
      <c r="L135" s="463"/>
      <c r="M135" s="463"/>
      <c r="N135" s="463"/>
      <c r="O135" s="463"/>
      <c r="P135" s="463"/>
      <c r="Q135" s="463"/>
      <c r="R135" s="463"/>
      <c r="S135" s="463"/>
      <c r="T135" s="463"/>
      <c r="U135" s="463"/>
      <c r="V135" s="463"/>
      <c r="W135" s="463"/>
      <c r="X135" s="463"/>
      <c r="Y135" s="463"/>
      <c r="Z135" s="463"/>
      <c r="AA135" s="463"/>
      <c r="AB135" s="463"/>
      <c r="AC135" s="463"/>
      <c r="AD135" s="463"/>
      <c r="AE135" s="463"/>
      <c r="AF135" s="463"/>
      <c r="AG135" s="463"/>
      <c r="AH135" s="463"/>
      <c r="AI135" s="463"/>
      <c r="AJ135" s="463"/>
      <c r="AK135" s="463"/>
      <c r="AL135" s="463"/>
      <c r="AM135" s="463"/>
      <c r="AN135" s="463"/>
      <c r="AO135" s="463"/>
    </row>
    <row r="136" spans="1:41" x14ac:dyDescent="0.25">
      <c r="A136" s="463"/>
      <c r="B136" s="463"/>
      <c r="C136" s="463"/>
      <c r="D136" s="463"/>
      <c r="E136" s="463"/>
      <c r="F136" s="463"/>
      <c r="G136" s="463"/>
      <c r="H136" s="463"/>
      <c r="I136" s="463"/>
      <c r="J136" s="463"/>
      <c r="K136" s="463"/>
      <c r="L136" s="463"/>
      <c r="M136" s="463"/>
      <c r="N136" s="463"/>
      <c r="O136" s="463"/>
      <c r="P136" s="463"/>
      <c r="Q136" s="463"/>
      <c r="R136" s="463"/>
      <c r="S136" s="463"/>
      <c r="T136" s="463"/>
      <c r="U136" s="463"/>
      <c r="V136" s="463"/>
      <c r="W136" s="463"/>
      <c r="X136" s="463"/>
      <c r="Y136" s="463"/>
      <c r="Z136" s="463"/>
      <c r="AA136" s="463"/>
      <c r="AB136" s="463"/>
      <c r="AC136" s="463"/>
      <c r="AD136" s="463"/>
      <c r="AE136" s="463"/>
      <c r="AF136" s="463"/>
      <c r="AG136" s="463"/>
      <c r="AH136" s="463"/>
      <c r="AI136" s="463"/>
      <c r="AJ136" s="463"/>
      <c r="AK136" s="463"/>
      <c r="AL136" s="463"/>
      <c r="AM136" s="463"/>
      <c r="AN136" s="463"/>
      <c r="AO136" s="463"/>
    </row>
    <row r="137" spans="1:41" x14ac:dyDescent="0.25">
      <c r="A137" s="463"/>
      <c r="B137" s="463"/>
      <c r="C137" s="463"/>
      <c r="D137" s="463"/>
      <c r="E137" s="463"/>
      <c r="F137" s="463"/>
      <c r="G137" s="463"/>
      <c r="H137" s="463"/>
      <c r="I137" s="463"/>
      <c r="J137" s="463"/>
      <c r="K137" s="463"/>
      <c r="L137" s="463"/>
      <c r="M137" s="463"/>
      <c r="N137" s="463"/>
      <c r="O137" s="463"/>
      <c r="P137" s="463"/>
      <c r="Q137" s="463"/>
      <c r="R137" s="463"/>
      <c r="S137" s="463"/>
      <c r="T137" s="463"/>
      <c r="U137" s="463"/>
      <c r="V137" s="463"/>
      <c r="W137" s="463"/>
      <c r="X137" s="463"/>
      <c r="Y137" s="463"/>
      <c r="Z137" s="463"/>
      <c r="AA137" s="463"/>
      <c r="AB137" s="463"/>
      <c r="AC137" s="463"/>
      <c r="AD137" s="463"/>
      <c r="AE137" s="463"/>
      <c r="AF137" s="463"/>
      <c r="AG137" s="463"/>
      <c r="AH137" s="463"/>
      <c r="AI137" s="463"/>
      <c r="AJ137" s="463"/>
      <c r="AK137" s="463"/>
      <c r="AL137" s="463"/>
      <c r="AM137" s="463"/>
      <c r="AN137" s="463"/>
      <c r="AO137" s="463"/>
    </row>
    <row r="138" spans="1:41" x14ac:dyDescent="0.25">
      <c r="A138" s="463"/>
      <c r="B138" s="463"/>
      <c r="C138" s="463"/>
      <c r="D138" s="463"/>
      <c r="E138" s="463"/>
      <c r="F138" s="463"/>
      <c r="G138" s="463"/>
      <c r="H138" s="463"/>
      <c r="I138" s="463"/>
      <c r="J138" s="463"/>
      <c r="K138" s="463"/>
      <c r="L138" s="463"/>
      <c r="M138" s="463"/>
      <c r="N138" s="463"/>
      <c r="O138" s="463"/>
      <c r="P138" s="463"/>
      <c r="Q138" s="463"/>
      <c r="R138" s="463"/>
      <c r="S138" s="463"/>
      <c r="T138" s="463"/>
      <c r="U138" s="463"/>
      <c r="V138" s="463"/>
      <c r="W138" s="463"/>
      <c r="X138" s="463"/>
      <c r="Y138" s="463"/>
      <c r="Z138" s="463"/>
      <c r="AA138" s="463"/>
      <c r="AB138" s="463"/>
      <c r="AC138" s="463"/>
      <c r="AD138" s="463"/>
      <c r="AE138" s="463"/>
      <c r="AF138" s="463"/>
      <c r="AG138" s="463"/>
      <c r="AH138" s="463"/>
      <c r="AI138" s="463"/>
      <c r="AJ138" s="463"/>
      <c r="AK138" s="463"/>
      <c r="AL138" s="463"/>
      <c r="AM138" s="463"/>
      <c r="AN138" s="463"/>
      <c r="AO138" s="463"/>
    </row>
    <row r="139" spans="1:41" x14ac:dyDescent="0.25">
      <c r="A139" s="463"/>
      <c r="B139" s="463"/>
      <c r="C139" s="463"/>
      <c r="D139" s="463"/>
      <c r="E139" s="463"/>
      <c r="F139" s="463"/>
      <c r="G139" s="463"/>
      <c r="H139" s="463"/>
      <c r="I139" s="463"/>
      <c r="J139" s="463"/>
      <c r="K139" s="463"/>
      <c r="L139" s="463"/>
      <c r="M139" s="463"/>
      <c r="N139" s="463"/>
      <c r="O139" s="463"/>
      <c r="P139" s="463"/>
      <c r="Q139" s="463"/>
      <c r="R139" s="463"/>
      <c r="S139" s="463"/>
      <c r="T139" s="463"/>
      <c r="U139" s="463"/>
      <c r="V139" s="463"/>
      <c r="W139" s="463"/>
      <c r="X139" s="463"/>
      <c r="Y139" s="463"/>
      <c r="Z139" s="463"/>
      <c r="AA139" s="463"/>
      <c r="AB139" s="463"/>
      <c r="AC139" s="463"/>
      <c r="AD139" s="463"/>
      <c r="AE139" s="463"/>
      <c r="AF139" s="463"/>
      <c r="AG139" s="463"/>
      <c r="AH139" s="463"/>
      <c r="AI139" s="463"/>
      <c r="AJ139" s="463"/>
      <c r="AK139" s="463"/>
      <c r="AL139" s="463"/>
      <c r="AM139" s="463"/>
      <c r="AN139" s="463"/>
      <c r="AO139" s="463"/>
    </row>
    <row r="140" spans="1:41" x14ac:dyDescent="0.25">
      <c r="A140" s="463"/>
      <c r="B140" s="463"/>
      <c r="C140" s="463"/>
      <c r="D140" s="463"/>
      <c r="E140" s="463"/>
      <c r="F140" s="463"/>
      <c r="G140" s="463"/>
      <c r="H140" s="463"/>
      <c r="I140" s="463"/>
      <c r="J140" s="463"/>
      <c r="K140" s="463"/>
      <c r="L140" s="463"/>
      <c r="M140" s="463"/>
      <c r="N140" s="463"/>
      <c r="O140" s="463"/>
      <c r="P140" s="463"/>
      <c r="Q140" s="463"/>
      <c r="R140" s="463"/>
      <c r="S140" s="463"/>
      <c r="T140" s="463"/>
      <c r="U140" s="463"/>
      <c r="V140" s="463"/>
      <c r="W140" s="463"/>
      <c r="X140" s="463"/>
      <c r="Y140" s="463"/>
      <c r="Z140" s="463"/>
      <c r="AA140" s="463"/>
      <c r="AB140" s="463"/>
      <c r="AC140" s="463"/>
      <c r="AD140" s="463"/>
      <c r="AE140" s="463"/>
      <c r="AF140" s="463"/>
      <c r="AG140" s="463"/>
      <c r="AH140" s="463"/>
      <c r="AI140" s="463"/>
      <c r="AJ140" s="463"/>
      <c r="AK140" s="463"/>
      <c r="AL140" s="463"/>
      <c r="AM140" s="463"/>
      <c r="AN140" s="463"/>
      <c r="AO140" s="463"/>
    </row>
    <row r="141" spans="1:41" x14ac:dyDescent="0.25">
      <c r="A141" s="463"/>
      <c r="B141" s="463"/>
      <c r="C141" s="463"/>
      <c r="D141" s="463"/>
      <c r="E141" s="463"/>
      <c r="F141" s="463"/>
      <c r="G141" s="463"/>
      <c r="H141" s="463"/>
      <c r="I141" s="463"/>
      <c r="J141" s="463"/>
      <c r="K141" s="463"/>
      <c r="L141" s="463"/>
      <c r="M141" s="463"/>
      <c r="N141" s="463"/>
      <c r="O141" s="463"/>
      <c r="P141" s="463"/>
      <c r="Q141" s="463"/>
      <c r="R141" s="463"/>
      <c r="S141" s="463"/>
      <c r="T141" s="463"/>
      <c r="U141" s="463"/>
      <c r="V141" s="463"/>
      <c r="W141" s="463"/>
      <c r="X141" s="463"/>
      <c r="Y141" s="463"/>
      <c r="Z141" s="463"/>
      <c r="AA141" s="463"/>
      <c r="AB141" s="463"/>
      <c r="AC141" s="463"/>
      <c r="AD141" s="463"/>
      <c r="AE141" s="463"/>
      <c r="AF141" s="463"/>
      <c r="AG141" s="463"/>
      <c r="AH141" s="463"/>
      <c r="AI141" s="463"/>
      <c r="AJ141" s="463"/>
      <c r="AK141" s="463"/>
      <c r="AL141" s="463"/>
      <c r="AM141" s="463"/>
      <c r="AN141" s="463"/>
      <c r="AO141" s="463"/>
    </row>
    <row r="142" spans="1:41" x14ac:dyDescent="0.25">
      <c r="A142" s="463"/>
      <c r="B142" s="463"/>
      <c r="C142" s="463"/>
      <c r="D142" s="463"/>
      <c r="E142" s="463"/>
      <c r="F142" s="463"/>
      <c r="G142" s="463"/>
      <c r="H142" s="463"/>
      <c r="I142" s="463"/>
      <c r="J142" s="463"/>
      <c r="K142" s="463"/>
      <c r="L142" s="463"/>
      <c r="M142" s="463"/>
      <c r="N142" s="463"/>
      <c r="O142" s="463"/>
      <c r="P142" s="463"/>
      <c r="Q142" s="463"/>
      <c r="R142" s="463"/>
      <c r="S142" s="463"/>
      <c r="T142" s="463"/>
      <c r="U142" s="463"/>
      <c r="V142" s="463"/>
      <c r="W142" s="463"/>
      <c r="X142" s="463"/>
      <c r="Y142" s="463"/>
      <c r="Z142" s="463"/>
      <c r="AA142" s="463"/>
      <c r="AB142" s="463"/>
      <c r="AC142" s="463"/>
      <c r="AD142" s="463"/>
      <c r="AE142" s="463"/>
      <c r="AF142" s="463"/>
      <c r="AG142" s="463"/>
      <c r="AH142" s="463"/>
      <c r="AI142" s="463"/>
      <c r="AJ142" s="463"/>
      <c r="AK142" s="463"/>
      <c r="AL142" s="463"/>
      <c r="AM142" s="463"/>
      <c r="AN142" s="463"/>
      <c r="AO142" s="463"/>
    </row>
    <row r="143" spans="1:41" x14ac:dyDescent="0.25">
      <c r="A143" s="463"/>
      <c r="B143" s="463"/>
      <c r="C143" s="463"/>
      <c r="D143" s="463"/>
      <c r="E143" s="463"/>
      <c r="F143" s="463"/>
      <c r="G143" s="463"/>
      <c r="H143" s="463"/>
      <c r="I143" s="463"/>
      <c r="J143" s="463"/>
      <c r="K143" s="463"/>
      <c r="L143" s="463"/>
      <c r="M143" s="463"/>
      <c r="N143" s="463"/>
      <c r="O143" s="463"/>
      <c r="P143" s="463"/>
      <c r="Q143" s="463"/>
      <c r="R143" s="463"/>
      <c r="S143" s="463"/>
      <c r="T143" s="463"/>
      <c r="U143" s="463"/>
      <c r="V143" s="463"/>
      <c r="W143" s="463"/>
      <c r="X143" s="463"/>
      <c r="Y143" s="463"/>
      <c r="Z143" s="463"/>
      <c r="AA143" s="463"/>
      <c r="AB143" s="463"/>
      <c r="AC143" s="463"/>
      <c r="AD143" s="463"/>
      <c r="AE143" s="463"/>
      <c r="AF143" s="463"/>
      <c r="AG143" s="463"/>
      <c r="AH143" s="463"/>
      <c r="AI143" s="463"/>
      <c r="AJ143" s="463"/>
      <c r="AK143" s="463"/>
      <c r="AL143" s="463"/>
      <c r="AM143" s="463"/>
      <c r="AN143" s="463"/>
      <c r="AO143" s="463"/>
    </row>
    <row r="144" spans="1:41" x14ac:dyDescent="0.25">
      <c r="A144" s="463"/>
      <c r="B144" s="463"/>
      <c r="C144" s="463"/>
      <c r="D144" s="463"/>
      <c r="E144" s="463"/>
      <c r="F144" s="463"/>
      <c r="G144" s="463"/>
      <c r="H144" s="463"/>
      <c r="I144" s="463"/>
      <c r="J144" s="463"/>
      <c r="K144" s="463"/>
      <c r="L144" s="463"/>
      <c r="M144" s="463"/>
      <c r="N144" s="463"/>
      <c r="O144" s="463"/>
      <c r="P144" s="463"/>
      <c r="Q144" s="463"/>
      <c r="R144" s="463"/>
      <c r="S144" s="463"/>
      <c r="T144" s="463"/>
      <c r="U144" s="463"/>
      <c r="V144" s="463"/>
      <c r="W144" s="463"/>
      <c r="X144" s="463"/>
      <c r="Y144" s="463"/>
      <c r="Z144" s="463"/>
      <c r="AA144" s="463"/>
      <c r="AB144" s="463"/>
      <c r="AC144" s="463"/>
      <c r="AD144" s="463"/>
      <c r="AE144" s="463"/>
      <c r="AF144" s="463"/>
      <c r="AG144" s="463"/>
      <c r="AH144" s="463"/>
      <c r="AI144" s="463"/>
      <c r="AJ144" s="463"/>
      <c r="AK144" s="463"/>
      <c r="AL144" s="463"/>
      <c r="AM144" s="463"/>
      <c r="AN144" s="463"/>
      <c r="AO144" s="463"/>
    </row>
    <row r="145" spans="1:41" x14ac:dyDescent="0.25">
      <c r="A145" s="463"/>
      <c r="B145" s="463"/>
      <c r="C145" s="463"/>
      <c r="D145" s="463"/>
      <c r="E145" s="463"/>
      <c r="F145" s="463"/>
      <c r="G145" s="463"/>
      <c r="H145" s="463"/>
      <c r="I145" s="463"/>
      <c r="J145" s="463"/>
      <c r="K145" s="463"/>
      <c r="L145" s="463"/>
      <c r="M145" s="463"/>
      <c r="N145" s="463"/>
      <c r="O145" s="463"/>
      <c r="P145" s="463"/>
      <c r="Q145" s="463"/>
      <c r="R145" s="463"/>
      <c r="S145" s="463"/>
      <c r="T145" s="463"/>
      <c r="U145" s="463"/>
      <c r="V145" s="463"/>
      <c r="W145" s="463"/>
      <c r="X145" s="463"/>
      <c r="Y145" s="463"/>
      <c r="Z145" s="463"/>
      <c r="AA145" s="463"/>
      <c r="AB145" s="463"/>
      <c r="AC145" s="463"/>
      <c r="AD145" s="463"/>
      <c r="AE145" s="463"/>
      <c r="AF145" s="463"/>
      <c r="AG145" s="463"/>
      <c r="AH145" s="463"/>
      <c r="AI145" s="463"/>
      <c r="AJ145" s="463"/>
      <c r="AK145" s="463"/>
      <c r="AL145" s="463"/>
      <c r="AM145" s="463"/>
      <c r="AN145" s="463"/>
      <c r="AO145" s="463"/>
    </row>
    <row r="146" spans="1:41" x14ac:dyDescent="0.25">
      <c r="A146" s="463"/>
      <c r="B146" s="463"/>
      <c r="C146" s="463"/>
      <c r="D146" s="463"/>
      <c r="E146" s="463"/>
      <c r="F146" s="463"/>
      <c r="G146" s="463"/>
      <c r="H146" s="463"/>
      <c r="I146" s="463"/>
      <c r="J146" s="463"/>
      <c r="K146" s="463"/>
      <c r="L146" s="463"/>
      <c r="M146" s="463"/>
      <c r="N146" s="463"/>
      <c r="O146" s="463"/>
      <c r="P146" s="463"/>
      <c r="Q146" s="463"/>
      <c r="R146" s="463"/>
      <c r="S146" s="463"/>
      <c r="T146" s="463"/>
      <c r="U146" s="463"/>
      <c r="V146" s="463"/>
      <c r="W146" s="463"/>
      <c r="X146" s="463"/>
      <c r="Y146" s="463"/>
      <c r="Z146" s="463"/>
      <c r="AA146" s="463"/>
      <c r="AB146" s="463"/>
      <c r="AC146" s="463"/>
      <c r="AD146" s="463"/>
      <c r="AE146" s="463"/>
      <c r="AF146" s="463"/>
      <c r="AG146" s="463"/>
      <c r="AH146" s="463"/>
      <c r="AI146" s="463"/>
      <c r="AJ146" s="463"/>
      <c r="AK146" s="463"/>
      <c r="AL146" s="463"/>
      <c r="AM146" s="463"/>
      <c r="AN146" s="463"/>
      <c r="AO146" s="463"/>
    </row>
    <row r="147" spans="1:41" x14ac:dyDescent="0.25">
      <c r="A147" s="463"/>
      <c r="B147" s="463"/>
      <c r="C147" s="463"/>
      <c r="D147" s="463"/>
      <c r="E147" s="463"/>
      <c r="F147" s="463"/>
      <c r="G147" s="463"/>
      <c r="H147" s="463"/>
      <c r="I147" s="463"/>
      <c r="J147" s="463"/>
      <c r="K147" s="463"/>
      <c r="L147" s="463"/>
      <c r="M147" s="463"/>
      <c r="N147" s="463"/>
      <c r="O147" s="463"/>
      <c r="P147" s="463"/>
      <c r="Q147" s="463"/>
      <c r="R147" s="463"/>
      <c r="S147" s="463"/>
      <c r="T147" s="463"/>
      <c r="U147" s="463"/>
      <c r="V147" s="463"/>
      <c r="W147" s="463"/>
      <c r="X147" s="463"/>
      <c r="Y147" s="463"/>
      <c r="Z147" s="463"/>
      <c r="AA147" s="463"/>
      <c r="AB147" s="463"/>
      <c r="AC147" s="463"/>
      <c r="AD147" s="463"/>
      <c r="AE147" s="463"/>
      <c r="AF147" s="463"/>
      <c r="AG147" s="463"/>
      <c r="AH147" s="463"/>
      <c r="AI147" s="463"/>
      <c r="AJ147" s="463"/>
      <c r="AK147" s="463"/>
      <c r="AL147" s="463"/>
      <c r="AM147" s="463"/>
      <c r="AN147" s="463"/>
      <c r="AO147" s="463"/>
    </row>
    <row r="148" spans="1:41" x14ac:dyDescent="0.25">
      <c r="A148" s="463"/>
      <c r="B148" s="463"/>
      <c r="C148" s="463"/>
      <c r="D148" s="463"/>
      <c r="E148" s="463"/>
      <c r="F148" s="463"/>
      <c r="G148" s="463"/>
      <c r="H148" s="463"/>
      <c r="I148" s="463"/>
      <c r="J148" s="463"/>
      <c r="K148" s="463"/>
      <c r="L148" s="463"/>
      <c r="M148" s="463"/>
      <c r="N148" s="463"/>
      <c r="O148" s="463"/>
      <c r="P148" s="463"/>
      <c r="Q148" s="463"/>
      <c r="R148" s="463"/>
      <c r="S148" s="463"/>
      <c r="T148" s="463"/>
      <c r="U148" s="463"/>
      <c r="V148" s="463"/>
      <c r="W148" s="463"/>
      <c r="X148" s="463"/>
      <c r="Y148" s="463"/>
      <c r="Z148" s="463"/>
      <c r="AA148" s="463"/>
      <c r="AB148" s="463"/>
      <c r="AC148" s="463"/>
      <c r="AD148" s="463"/>
      <c r="AE148" s="463"/>
      <c r="AF148" s="463"/>
      <c r="AG148" s="463"/>
      <c r="AH148" s="463"/>
      <c r="AI148" s="463"/>
      <c r="AJ148" s="463"/>
      <c r="AK148" s="463"/>
      <c r="AL148" s="463"/>
      <c r="AM148" s="463"/>
      <c r="AN148" s="463"/>
      <c r="AO148" s="463"/>
    </row>
    <row r="149" spans="1:41" x14ac:dyDescent="0.25">
      <c r="A149" s="463"/>
      <c r="B149" s="463"/>
      <c r="C149" s="463"/>
      <c r="D149" s="463"/>
      <c r="E149" s="463"/>
      <c r="F149" s="463"/>
      <c r="G149" s="463"/>
      <c r="H149" s="463"/>
      <c r="I149" s="463"/>
      <c r="J149" s="463"/>
      <c r="K149" s="463"/>
      <c r="L149" s="463"/>
      <c r="M149" s="463"/>
      <c r="N149" s="463"/>
      <c r="O149" s="463"/>
      <c r="P149" s="463"/>
      <c r="Q149" s="463"/>
      <c r="R149" s="463"/>
      <c r="S149" s="463"/>
      <c r="T149" s="463"/>
      <c r="U149" s="463"/>
      <c r="V149" s="463"/>
      <c r="W149" s="463"/>
      <c r="X149" s="463"/>
      <c r="Y149" s="463"/>
      <c r="Z149" s="463"/>
      <c r="AA149" s="463"/>
      <c r="AB149" s="463"/>
      <c r="AC149" s="463"/>
      <c r="AD149" s="463"/>
      <c r="AE149" s="463"/>
      <c r="AF149" s="463"/>
      <c r="AG149" s="463"/>
      <c r="AH149" s="463"/>
      <c r="AI149" s="463"/>
      <c r="AJ149" s="463"/>
      <c r="AK149" s="463"/>
      <c r="AL149" s="463"/>
      <c r="AM149" s="463"/>
      <c r="AN149" s="463"/>
      <c r="AO149" s="463"/>
    </row>
    <row r="150" spans="1:41" x14ac:dyDescent="0.25">
      <c r="A150" s="463"/>
      <c r="B150" s="463"/>
      <c r="C150" s="463"/>
      <c r="D150" s="463"/>
      <c r="E150" s="463"/>
      <c r="F150" s="463"/>
      <c r="G150" s="463"/>
      <c r="H150" s="463"/>
      <c r="I150" s="463"/>
      <c r="J150" s="463"/>
      <c r="K150" s="463"/>
      <c r="L150" s="463"/>
      <c r="M150" s="463"/>
      <c r="N150" s="463"/>
      <c r="O150" s="463"/>
      <c r="P150" s="463"/>
      <c r="Q150" s="463"/>
      <c r="R150" s="463"/>
      <c r="S150" s="463"/>
      <c r="T150" s="463"/>
      <c r="U150" s="463"/>
      <c r="V150" s="463"/>
      <c r="W150" s="463"/>
      <c r="X150" s="463"/>
      <c r="Y150" s="463"/>
      <c r="Z150" s="463"/>
      <c r="AA150" s="463"/>
      <c r="AB150" s="463"/>
      <c r="AC150" s="463"/>
      <c r="AD150" s="463"/>
      <c r="AE150" s="463"/>
      <c r="AF150" s="463"/>
      <c r="AG150" s="463"/>
      <c r="AH150" s="463"/>
      <c r="AI150" s="463"/>
      <c r="AJ150" s="463"/>
      <c r="AK150" s="463"/>
      <c r="AL150" s="463"/>
      <c r="AM150" s="463"/>
      <c r="AN150" s="463"/>
      <c r="AO150" s="463"/>
    </row>
    <row r="151" spans="1:41" x14ac:dyDescent="0.25">
      <c r="A151" s="463"/>
      <c r="B151" s="463"/>
      <c r="C151" s="463"/>
      <c r="D151" s="463"/>
      <c r="E151" s="463"/>
      <c r="F151" s="463"/>
      <c r="G151" s="463"/>
      <c r="H151" s="463"/>
      <c r="I151" s="463"/>
      <c r="J151" s="463"/>
      <c r="K151" s="463"/>
      <c r="L151" s="463"/>
      <c r="M151" s="463"/>
      <c r="N151" s="463"/>
      <c r="O151" s="463"/>
      <c r="P151" s="463"/>
      <c r="Q151" s="463"/>
      <c r="R151" s="463"/>
      <c r="S151" s="463"/>
      <c r="T151" s="463"/>
      <c r="U151" s="463"/>
      <c r="V151" s="463"/>
      <c r="W151" s="463"/>
      <c r="X151" s="463"/>
      <c r="Y151" s="463"/>
      <c r="Z151" s="463"/>
      <c r="AA151" s="463"/>
      <c r="AB151" s="463"/>
      <c r="AC151" s="463"/>
      <c r="AD151" s="463"/>
      <c r="AE151" s="463"/>
      <c r="AF151" s="463"/>
      <c r="AG151" s="463"/>
      <c r="AH151" s="463"/>
      <c r="AI151" s="463"/>
      <c r="AJ151" s="463"/>
      <c r="AK151" s="463"/>
      <c r="AL151" s="463"/>
      <c r="AM151" s="463"/>
      <c r="AN151" s="463"/>
      <c r="AO151" s="463"/>
    </row>
    <row r="152" spans="1:41" x14ac:dyDescent="0.25">
      <c r="A152" s="463"/>
      <c r="B152" s="463"/>
      <c r="C152" s="463"/>
      <c r="D152" s="463"/>
      <c r="E152" s="463"/>
      <c r="F152" s="463"/>
      <c r="G152" s="463"/>
      <c r="H152" s="463"/>
      <c r="I152" s="463"/>
      <c r="J152" s="463"/>
      <c r="K152" s="463"/>
      <c r="L152" s="463"/>
      <c r="M152" s="463"/>
      <c r="N152" s="463"/>
      <c r="O152" s="463"/>
      <c r="P152" s="463"/>
      <c r="Q152" s="463"/>
      <c r="R152" s="463"/>
      <c r="S152" s="463"/>
      <c r="T152" s="463"/>
      <c r="U152" s="463"/>
      <c r="V152" s="463"/>
      <c r="W152" s="463"/>
      <c r="X152" s="463"/>
      <c r="Y152" s="463"/>
      <c r="Z152" s="463"/>
      <c r="AA152" s="463"/>
      <c r="AB152" s="463"/>
      <c r="AC152" s="463"/>
      <c r="AD152" s="463"/>
      <c r="AE152" s="463"/>
      <c r="AF152" s="463"/>
      <c r="AG152" s="463"/>
      <c r="AH152" s="463"/>
      <c r="AI152" s="463"/>
      <c r="AJ152" s="463"/>
      <c r="AK152" s="463"/>
      <c r="AL152" s="463"/>
      <c r="AM152" s="463"/>
      <c r="AN152" s="463"/>
      <c r="AO152" s="463"/>
    </row>
    <row r="153" spans="1:41" x14ac:dyDescent="0.25">
      <c r="A153" s="463"/>
      <c r="B153" s="463"/>
      <c r="C153" s="463"/>
      <c r="D153" s="463"/>
      <c r="E153" s="463"/>
      <c r="F153" s="463"/>
      <c r="G153" s="463"/>
      <c r="H153" s="463"/>
      <c r="I153" s="463"/>
      <c r="J153" s="463"/>
      <c r="K153" s="463"/>
      <c r="L153" s="463"/>
      <c r="M153" s="463"/>
      <c r="N153" s="463"/>
      <c r="O153" s="463"/>
      <c r="P153" s="463"/>
      <c r="Q153" s="463"/>
      <c r="R153" s="463"/>
      <c r="S153" s="463"/>
      <c r="T153" s="463"/>
      <c r="U153" s="463"/>
      <c r="V153" s="463"/>
      <c r="W153" s="463"/>
      <c r="X153" s="463"/>
      <c r="Y153" s="463"/>
      <c r="Z153" s="463"/>
      <c r="AA153" s="463"/>
      <c r="AB153" s="463"/>
      <c r="AC153" s="463"/>
      <c r="AD153" s="463"/>
      <c r="AE153" s="463"/>
      <c r="AF153" s="463"/>
      <c r="AG153" s="463"/>
      <c r="AH153" s="463"/>
      <c r="AI153" s="463"/>
      <c r="AJ153" s="463"/>
      <c r="AK153" s="463"/>
      <c r="AL153" s="463"/>
      <c r="AM153" s="463"/>
      <c r="AN153" s="463"/>
      <c r="AO153" s="463"/>
    </row>
    <row r="154" spans="1:41" x14ac:dyDescent="0.25">
      <c r="A154" s="463"/>
      <c r="B154" s="463"/>
      <c r="C154" s="463"/>
      <c r="D154" s="463"/>
      <c r="E154" s="463"/>
      <c r="F154" s="463"/>
      <c r="G154" s="463"/>
      <c r="H154" s="463"/>
      <c r="I154" s="463"/>
      <c r="J154" s="463"/>
      <c r="K154" s="463"/>
      <c r="L154" s="463"/>
      <c r="M154" s="463"/>
      <c r="N154" s="463"/>
      <c r="O154" s="463"/>
      <c r="P154" s="463"/>
      <c r="Q154" s="463"/>
      <c r="R154" s="463"/>
      <c r="S154" s="463"/>
      <c r="T154" s="463"/>
      <c r="U154" s="463"/>
      <c r="V154" s="463"/>
      <c r="W154" s="463"/>
      <c r="X154" s="463"/>
      <c r="Y154" s="463"/>
      <c r="Z154" s="463"/>
      <c r="AA154" s="463"/>
      <c r="AB154" s="463"/>
      <c r="AC154" s="463"/>
      <c r="AD154" s="463"/>
      <c r="AE154" s="463"/>
      <c r="AF154" s="463"/>
      <c r="AG154" s="463"/>
      <c r="AH154" s="463"/>
      <c r="AI154" s="463"/>
      <c r="AJ154" s="463"/>
      <c r="AK154" s="463"/>
      <c r="AL154" s="463"/>
      <c r="AM154" s="463"/>
      <c r="AN154" s="463"/>
      <c r="AO154" s="463"/>
    </row>
    <row r="155" spans="1:41" x14ac:dyDescent="0.25">
      <c r="A155" s="463"/>
      <c r="B155" s="463"/>
      <c r="C155" s="463"/>
      <c r="D155" s="463"/>
      <c r="E155" s="463"/>
      <c r="F155" s="463"/>
      <c r="G155" s="463"/>
      <c r="H155" s="463"/>
      <c r="I155" s="463"/>
      <c r="J155" s="463"/>
      <c r="K155" s="463"/>
      <c r="L155" s="463"/>
      <c r="M155" s="463"/>
      <c r="N155" s="463"/>
      <c r="O155" s="463"/>
      <c r="P155" s="463"/>
      <c r="Q155" s="463"/>
      <c r="R155" s="463"/>
      <c r="S155" s="463"/>
      <c r="T155" s="463"/>
      <c r="U155" s="463"/>
      <c r="V155" s="463"/>
      <c r="W155" s="463"/>
      <c r="X155" s="463"/>
      <c r="Y155" s="463"/>
      <c r="Z155" s="463"/>
      <c r="AA155" s="463"/>
      <c r="AB155" s="463"/>
      <c r="AC155" s="463"/>
      <c r="AD155" s="463"/>
      <c r="AE155" s="463"/>
      <c r="AF155" s="463"/>
      <c r="AG155" s="463"/>
      <c r="AH155" s="463"/>
      <c r="AI155" s="463"/>
      <c r="AJ155" s="463"/>
      <c r="AK155" s="463"/>
      <c r="AL155" s="463"/>
      <c r="AM155" s="463"/>
      <c r="AN155" s="463"/>
      <c r="AO155" s="463"/>
    </row>
    <row r="156" spans="1:41" x14ac:dyDescent="0.25">
      <c r="A156" s="463"/>
      <c r="B156" s="463"/>
      <c r="C156" s="463"/>
      <c r="D156" s="463"/>
      <c r="E156" s="463"/>
      <c r="F156" s="463"/>
      <c r="G156" s="463"/>
      <c r="H156" s="463"/>
      <c r="I156" s="463"/>
      <c r="J156" s="463"/>
      <c r="K156" s="463"/>
      <c r="L156" s="463"/>
      <c r="M156" s="463"/>
      <c r="N156" s="463"/>
      <c r="O156" s="463"/>
      <c r="P156" s="463"/>
      <c r="Q156" s="463"/>
      <c r="R156" s="463"/>
      <c r="S156" s="463"/>
      <c r="T156" s="463"/>
      <c r="U156" s="463"/>
      <c r="V156" s="463"/>
      <c r="W156" s="463"/>
      <c r="X156" s="463"/>
      <c r="Y156" s="463"/>
      <c r="Z156" s="463"/>
      <c r="AA156" s="463"/>
      <c r="AB156" s="463"/>
      <c r="AC156" s="463"/>
      <c r="AD156" s="463"/>
      <c r="AE156" s="463"/>
      <c r="AF156" s="463"/>
      <c r="AG156" s="463"/>
      <c r="AH156" s="463"/>
      <c r="AI156" s="463"/>
      <c r="AJ156" s="463"/>
      <c r="AK156" s="463"/>
      <c r="AL156" s="463"/>
      <c r="AM156" s="463"/>
      <c r="AN156" s="463"/>
      <c r="AO156" s="463"/>
    </row>
    <row r="157" spans="1:41" x14ac:dyDescent="0.25">
      <c r="A157" s="463"/>
      <c r="B157" s="463"/>
      <c r="C157" s="463"/>
      <c r="D157" s="463"/>
      <c r="E157" s="463"/>
      <c r="F157" s="463"/>
      <c r="G157" s="463"/>
      <c r="H157" s="463"/>
      <c r="I157" s="463"/>
      <c r="J157" s="463"/>
      <c r="K157" s="463"/>
      <c r="L157" s="463"/>
      <c r="M157" s="463"/>
      <c r="N157" s="463"/>
      <c r="O157" s="463"/>
      <c r="P157" s="463"/>
      <c r="Q157" s="463"/>
      <c r="R157" s="463"/>
      <c r="S157" s="463"/>
      <c r="T157" s="463"/>
      <c r="U157" s="463"/>
      <c r="V157" s="463"/>
      <c r="W157" s="463"/>
      <c r="X157" s="463"/>
      <c r="Y157" s="463"/>
      <c r="Z157" s="463"/>
      <c r="AA157" s="463"/>
      <c r="AB157" s="463"/>
      <c r="AC157" s="463"/>
      <c r="AD157" s="463"/>
      <c r="AE157" s="463"/>
      <c r="AF157" s="463"/>
      <c r="AG157" s="463"/>
      <c r="AH157" s="463"/>
      <c r="AI157" s="463"/>
      <c r="AJ157" s="463"/>
      <c r="AK157" s="463"/>
      <c r="AL157" s="463"/>
      <c r="AM157" s="463"/>
      <c r="AN157" s="463"/>
      <c r="AO157" s="463"/>
    </row>
    <row r="158" spans="1:41" x14ac:dyDescent="0.25">
      <c r="A158" s="463"/>
      <c r="B158" s="463"/>
      <c r="C158" s="463"/>
      <c r="D158" s="463"/>
      <c r="E158" s="463"/>
      <c r="F158" s="463"/>
      <c r="G158" s="463"/>
      <c r="H158" s="463"/>
      <c r="I158" s="463"/>
      <c r="J158" s="463"/>
      <c r="K158" s="463"/>
      <c r="L158" s="463"/>
      <c r="M158" s="463"/>
      <c r="N158" s="463"/>
      <c r="O158" s="463"/>
      <c r="P158" s="463"/>
      <c r="Q158" s="463"/>
      <c r="R158" s="463"/>
      <c r="S158" s="463"/>
      <c r="T158" s="463"/>
      <c r="U158" s="463"/>
      <c r="V158" s="463"/>
      <c r="W158" s="463"/>
      <c r="X158" s="463"/>
      <c r="Y158" s="463"/>
      <c r="Z158" s="463"/>
      <c r="AA158" s="463"/>
      <c r="AB158" s="463"/>
      <c r="AC158" s="463"/>
      <c r="AD158" s="463"/>
      <c r="AE158" s="463"/>
      <c r="AF158" s="463"/>
      <c r="AG158" s="463"/>
      <c r="AH158" s="463"/>
      <c r="AI158" s="463"/>
      <c r="AJ158" s="463"/>
      <c r="AK158" s="463"/>
      <c r="AL158" s="463"/>
      <c r="AM158" s="463"/>
      <c r="AN158" s="463"/>
      <c r="AO158" s="463"/>
    </row>
    <row r="159" spans="1:41" x14ac:dyDescent="0.25">
      <c r="A159" s="463"/>
      <c r="B159" s="463"/>
      <c r="C159" s="463"/>
      <c r="D159" s="463"/>
      <c r="E159" s="463"/>
      <c r="F159" s="463"/>
      <c r="G159" s="463"/>
      <c r="H159" s="463"/>
      <c r="I159" s="463"/>
      <c r="J159" s="463"/>
      <c r="K159" s="463"/>
      <c r="L159" s="463"/>
      <c r="M159" s="463"/>
      <c r="N159" s="463"/>
      <c r="O159" s="463"/>
      <c r="P159" s="463"/>
      <c r="Q159" s="463"/>
      <c r="R159" s="463"/>
      <c r="S159" s="463"/>
      <c r="T159" s="463"/>
      <c r="U159" s="463"/>
      <c r="V159" s="463"/>
      <c r="W159" s="463"/>
      <c r="X159" s="463"/>
      <c r="Y159" s="463"/>
      <c r="Z159" s="463"/>
      <c r="AA159" s="463"/>
      <c r="AB159" s="463"/>
      <c r="AC159" s="463"/>
      <c r="AD159" s="463"/>
      <c r="AE159" s="463"/>
      <c r="AF159" s="463"/>
      <c r="AG159" s="463"/>
      <c r="AH159" s="463"/>
      <c r="AI159" s="463"/>
      <c r="AJ159" s="463"/>
      <c r="AK159" s="463"/>
      <c r="AL159" s="463"/>
      <c r="AM159" s="463"/>
      <c r="AN159" s="463"/>
      <c r="AO159" s="463"/>
    </row>
    <row r="160" spans="1:41" x14ac:dyDescent="0.25">
      <c r="A160" s="463"/>
      <c r="B160" s="463"/>
      <c r="C160" s="463"/>
      <c r="D160" s="463"/>
      <c r="E160" s="463"/>
      <c r="F160" s="463"/>
      <c r="G160" s="463"/>
      <c r="H160" s="463"/>
      <c r="I160" s="463"/>
      <c r="J160" s="463"/>
      <c r="K160" s="463"/>
      <c r="L160" s="463"/>
      <c r="M160" s="463"/>
      <c r="N160" s="463"/>
      <c r="O160" s="463"/>
      <c r="P160" s="463"/>
      <c r="Q160" s="463"/>
      <c r="R160" s="463"/>
      <c r="S160" s="463"/>
      <c r="T160" s="463"/>
      <c r="U160" s="463"/>
      <c r="V160" s="463"/>
      <c r="W160" s="463"/>
      <c r="X160" s="463"/>
      <c r="Y160" s="463"/>
      <c r="Z160" s="463"/>
      <c r="AA160" s="463"/>
      <c r="AB160" s="463"/>
      <c r="AC160" s="463"/>
      <c r="AD160" s="463"/>
      <c r="AE160" s="463"/>
      <c r="AF160" s="463"/>
      <c r="AG160" s="463"/>
      <c r="AH160" s="463"/>
      <c r="AI160" s="463"/>
      <c r="AJ160" s="463"/>
      <c r="AK160" s="463"/>
      <c r="AL160" s="463"/>
      <c r="AM160" s="463"/>
      <c r="AN160" s="463"/>
      <c r="AO160" s="463"/>
    </row>
    <row r="161" spans="1:41" x14ac:dyDescent="0.25">
      <c r="A161" s="463"/>
      <c r="B161" s="463"/>
      <c r="C161" s="463"/>
      <c r="D161" s="463"/>
      <c r="E161" s="463"/>
      <c r="F161" s="463"/>
      <c r="G161" s="463"/>
      <c r="H161" s="463"/>
      <c r="I161" s="463"/>
      <c r="J161" s="463"/>
      <c r="K161" s="463"/>
      <c r="L161" s="463"/>
      <c r="M161" s="463"/>
      <c r="N161" s="463"/>
      <c r="O161" s="463"/>
      <c r="P161" s="463"/>
      <c r="Q161" s="463"/>
      <c r="R161" s="463"/>
      <c r="S161" s="463"/>
      <c r="T161" s="463"/>
      <c r="U161" s="463"/>
      <c r="V161" s="463"/>
      <c r="W161" s="463"/>
      <c r="X161" s="463"/>
      <c r="Y161" s="463"/>
      <c r="Z161" s="463"/>
      <c r="AA161" s="463"/>
      <c r="AB161" s="463"/>
      <c r="AC161" s="463"/>
      <c r="AD161" s="463"/>
      <c r="AE161" s="463"/>
      <c r="AF161" s="463"/>
      <c r="AG161" s="463"/>
      <c r="AH161" s="463"/>
      <c r="AI161" s="463"/>
      <c r="AJ161" s="463"/>
      <c r="AK161" s="463"/>
      <c r="AL161" s="463"/>
      <c r="AM161" s="463"/>
      <c r="AN161" s="463"/>
      <c r="AO161" s="463"/>
    </row>
    <row r="162" spans="1:41" x14ac:dyDescent="0.25">
      <c r="A162" s="463"/>
      <c r="B162" s="463"/>
      <c r="C162" s="463"/>
      <c r="D162" s="463"/>
      <c r="E162" s="463"/>
      <c r="F162" s="463"/>
      <c r="G162" s="463"/>
      <c r="H162" s="463"/>
      <c r="I162" s="463"/>
      <c r="J162" s="463"/>
      <c r="K162" s="463"/>
      <c r="L162" s="463"/>
      <c r="M162" s="463"/>
      <c r="N162" s="463"/>
      <c r="O162" s="463"/>
      <c r="P162" s="463"/>
      <c r="Q162" s="463"/>
      <c r="R162" s="463"/>
      <c r="S162" s="463"/>
      <c r="T162" s="463"/>
      <c r="U162" s="463"/>
      <c r="V162" s="463"/>
      <c r="W162" s="463"/>
      <c r="X162" s="463"/>
      <c r="Y162" s="463"/>
      <c r="Z162" s="463"/>
      <c r="AA162" s="463"/>
      <c r="AB162" s="463"/>
      <c r="AC162" s="463"/>
      <c r="AD162" s="463"/>
      <c r="AE162" s="463"/>
      <c r="AF162" s="463"/>
      <c r="AG162" s="463"/>
      <c r="AH162" s="463"/>
      <c r="AI162" s="463"/>
      <c r="AJ162" s="463"/>
      <c r="AK162" s="463"/>
      <c r="AL162" s="463"/>
      <c r="AM162" s="463"/>
      <c r="AN162" s="463"/>
      <c r="AO162" s="463"/>
    </row>
    <row r="163" spans="1:41" x14ac:dyDescent="0.25">
      <c r="A163" s="463"/>
      <c r="B163" s="463"/>
      <c r="C163" s="463"/>
      <c r="D163" s="463"/>
      <c r="E163" s="463"/>
      <c r="F163" s="463"/>
      <c r="G163" s="463"/>
      <c r="H163" s="463"/>
      <c r="I163" s="463"/>
      <c r="J163" s="463"/>
      <c r="K163" s="463"/>
      <c r="L163" s="463"/>
      <c r="M163" s="463"/>
      <c r="N163" s="463"/>
      <c r="O163" s="463"/>
      <c r="P163" s="463"/>
      <c r="Q163" s="463"/>
      <c r="R163" s="463"/>
      <c r="S163" s="463"/>
      <c r="T163" s="463"/>
      <c r="U163" s="463"/>
      <c r="V163" s="463"/>
      <c r="W163" s="463"/>
      <c r="X163" s="463"/>
      <c r="Y163" s="463"/>
      <c r="Z163" s="463"/>
      <c r="AA163" s="463"/>
      <c r="AB163" s="463"/>
      <c r="AC163" s="463"/>
      <c r="AD163" s="463"/>
      <c r="AE163" s="463"/>
      <c r="AF163" s="463"/>
      <c r="AG163" s="463"/>
      <c r="AH163" s="463"/>
      <c r="AI163" s="463"/>
      <c r="AJ163" s="463"/>
      <c r="AK163" s="463"/>
      <c r="AL163" s="463"/>
      <c r="AM163" s="463"/>
      <c r="AN163" s="463"/>
      <c r="AO163" s="463"/>
    </row>
  </sheetData>
  <sheetProtection algorithmName="SHA-512" hashValue="21tenLXMYl0zz7idZKFpQ6p2HW9tkkFjAnubiY4ses0U4w0IRG2AEKV/v/mMDjAZmbLa3HmPAh9vybOChA99IQ==" saltValue="/IpYzdHxDnqV5muRp3aHQg==" spinCount="100000" sheet="1" objects="1" scenarios="1" selectLockedCells="1"/>
  <mergeCells count="17">
    <mergeCell ref="S8:S9"/>
    <mergeCell ref="I2:L3"/>
    <mergeCell ref="D7:G7"/>
    <mergeCell ref="K7:R7"/>
    <mergeCell ref="E5:G5"/>
    <mergeCell ref="B2:C3"/>
    <mergeCell ref="H7:J7"/>
    <mergeCell ref="C36:J36"/>
    <mergeCell ref="C37:J37"/>
    <mergeCell ref="C38:J38"/>
    <mergeCell ref="C44:J44"/>
    <mergeCell ref="C45:J45"/>
    <mergeCell ref="C39:J39"/>
    <mergeCell ref="C40:J40"/>
    <mergeCell ref="C41:J41"/>
    <mergeCell ref="C42:J42"/>
    <mergeCell ref="C43:J43"/>
  </mergeCells>
  <dataValidations count="1">
    <dataValidation type="list" allowBlank="1" showInputMessage="1" showErrorMessage="1" sqref="E5">
      <formula1>"B$, USD, EUR, GBP, JPY, CHF, CAD, HKD, MXN, INR, BRL, PAB, Other"</formula1>
    </dataValidation>
  </dataValidations>
  <pageMargins left="1" right="0.7" top="1" bottom="0.75" header="0.3" footer="0.3"/>
  <pageSetup paperSize="5" scale="54" orientation="landscape"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pageSetUpPr fitToPage="1"/>
  </sheetPr>
  <dimension ref="A1:L31"/>
  <sheetViews>
    <sheetView workbookViewId="0">
      <selection activeCell="I6" sqref="I6"/>
    </sheetView>
  </sheetViews>
  <sheetFormatPr defaultRowHeight="14.4" x14ac:dyDescent="0.3"/>
  <cols>
    <col min="1" max="1" width="2.6640625" customWidth="1"/>
    <col min="2" max="3" width="6.6640625" customWidth="1"/>
    <col min="4" max="7" width="10.6640625" customWidth="1"/>
    <col min="8" max="11" width="12.6640625" customWidth="1"/>
    <col min="12" max="12" width="2.6640625" customWidth="1"/>
  </cols>
  <sheetData>
    <row r="1" spans="1:12" ht="15" customHeight="1" x14ac:dyDescent="0.25">
      <c r="A1" s="459"/>
      <c r="B1" s="460"/>
      <c r="C1" s="460"/>
      <c r="D1" s="460"/>
      <c r="E1" s="460"/>
      <c r="F1" s="460"/>
      <c r="G1" s="460"/>
      <c r="H1" s="460"/>
      <c r="I1" s="460"/>
      <c r="J1" s="460"/>
      <c r="K1" s="460"/>
      <c r="L1" s="461"/>
    </row>
    <row r="2" spans="1:12" ht="15" customHeight="1" x14ac:dyDescent="0.3">
      <c r="A2" s="462"/>
      <c r="B2" s="463"/>
      <c r="C2" s="463"/>
      <c r="D2" s="463"/>
      <c r="E2" s="2924" t="s">
        <v>1972</v>
      </c>
      <c r="F2" s="2924"/>
      <c r="G2" s="2924"/>
      <c r="H2" s="2924"/>
      <c r="I2" s="2924"/>
      <c r="J2" s="1158"/>
      <c r="K2" s="1158"/>
      <c r="L2" s="464"/>
    </row>
    <row r="3" spans="1:12" ht="15" customHeight="1" x14ac:dyDescent="0.4">
      <c r="A3" s="462"/>
      <c r="B3" s="463"/>
      <c r="C3" s="463"/>
      <c r="D3" s="463"/>
      <c r="E3" s="2924"/>
      <c r="F3" s="2924"/>
      <c r="G3" s="2924"/>
      <c r="H3" s="2924"/>
      <c r="I3" s="2924"/>
      <c r="J3" s="465"/>
      <c r="K3" s="465"/>
      <c r="L3" s="464"/>
    </row>
    <row r="4" spans="1:12" ht="15" customHeight="1" x14ac:dyDescent="0.25">
      <c r="A4" s="462"/>
      <c r="B4" s="463"/>
      <c r="C4" s="463"/>
      <c r="D4" s="463"/>
      <c r="E4" s="463"/>
      <c r="F4" s="463"/>
      <c r="G4" s="463"/>
      <c r="H4" s="463"/>
      <c r="I4" s="463"/>
      <c r="J4" s="463"/>
      <c r="K4" s="1230" t="s">
        <v>1111</v>
      </c>
      <c r="L4" s="464"/>
    </row>
    <row r="5" spans="1:12" ht="40.200000000000003" customHeight="1" x14ac:dyDescent="0.25">
      <c r="A5" s="462"/>
      <c r="B5" s="1231"/>
      <c r="C5" s="2925" t="s">
        <v>1969</v>
      </c>
      <c r="D5" s="2926"/>
      <c r="E5" s="2926"/>
      <c r="F5" s="2926"/>
      <c r="G5" s="2926"/>
      <c r="H5" s="1229" t="s">
        <v>1583</v>
      </c>
      <c r="I5" s="1229" t="s">
        <v>1584</v>
      </c>
      <c r="J5" s="1229" t="s">
        <v>8</v>
      </c>
      <c r="K5" s="1229" t="s">
        <v>1585</v>
      </c>
      <c r="L5" s="464"/>
    </row>
    <row r="6" spans="1:12" ht="19.95" customHeight="1" x14ac:dyDescent="0.25">
      <c r="A6" s="462"/>
      <c r="B6" s="1227">
        <v>1</v>
      </c>
      <c r="C6" s="2927" t="s">
        <v>1586</v>
      </c>
      <c r="D6" s="2927"/>
      <c r="E6" s="2927"/>
      <c r="F6" s="2927"/>
      <c r="G6" s="2927"/>
      <c r="H6" s="1232" t="s">
        <v>1587</v>
      </c>
      <c r="I6" s="1233"/>
      <c r="J6" s="1234">
        <v>0</v>
      </c>
      <c r="K6" s="1235">
        <f>ROUND(I6*J6,0)</f>
        <v>0</v>
      </c>
      <c r="L6" s="464"/>
    </row>
    <row r="7" spans="1:12" ht="19.95" customHeight="1" x14ac:dyDescent="0.3">
      <c r="A7" s="462"/>
      <c r="B7" s="1226"/>
      <c r="C7" s="2913"/>
      <c r="D7" s="2914"/>
      <c r="E7" s="2914"/>
      <c r="F7" s="2914"/>
      <c r="G7" s="2915"/>
      <c r="H7" s="297" t="s">
        <v>1588</v>
      </c>
      <c r="I7" s="1233"/>
      <c r="J7" s="1236">
        <v>2.5000000000000001E-3</v>
      </c>
      <c r="K7" s="1235">
        <f>ROUND(I7*(0.0025),0)</f>
        <v>0</v>
      </c>
      <c r="L7" s="464"/>
    </row>
    <row r="8" spans="1:12" ht="19.95" customHeight="1" x14ac:dyDescent="0.3">
      <c r="A8" s="462"/>
      <c r="B8" s="1226"/>
      <c r="C8" s="2919"/>
      <c r="D8" s="2920"/>
      <c r="E8" s="2920"/>
      <c r="F8" s="2920"/>
      <c r="G8" s="2921"/>
      <c r="H8" s="2922"/>
      <c r="I8" s="1233"/>
      <c r="J8" s="1236">
        <v>0.01</v>
      </c>
      <c r="K8" s="1235">
        <f>ROUND(I8*(0.01),0)</f>
        <v>0</v>
      </c>
      <c r="L8" s="464"/>
    </row>
    <row r="9" spans="1:12" ht="19.95" customHeight="1" x14ac:dyDescent="0.3">
      <c r="A9" s="462"/>
      <c r="B9" s="1226"/>
      <c r="C9" s="2916"/>
      <c r="D9" s="2917"/>
      <c r="E9" s="2917"/>
      <c r="F9" s="2917"/>
      <c r="G9" s="2918"/>
      <c r="H9" s="2923"/>
      <c r="I9" s="1233"/>
      <c r="J9" s="1236">
        <v>1.6E-2</v>
      </c>
      <c r="K9" s="1235">
        <f>ROUND(I9*(0.016),0)</f>
        <v>0</v>
      </c>
      <c r="L9" s="464"/>
    </row>
    <row r="10" spans="1:12" ht="19.95" customHeight="1" x14ac:dyDescent="0.25">
      <c r="A10" s="462"/>
      <c r="B10" s="1227"/>
      <c r="C10" s="2908" t="s">
        <v>1589</v>
      </c>
      <c r="D10" s="2908"/>
      <c r="E10" s="2908"/>
      <c r="F10" s="2908"/>
      <c r="G10" s="2908"/>
      <c r="H10" s="1232" t="s">
        <v>1580</v>
      </c>
      <c r="I10" s="1233"/>
      <c r="J10" s="1234">
        <v>0.08</v>
      </c>
      <c r="K10" s="1235">
        <f>ROUND(I10*J10,0)</f>
        <v>0</v>
      </c>
      <c r="L10" s="464"/>
    </row>
    <row r="11" spans="1:12" ht="19.95" customHeight="1" x14ac:dyDescent="0.3">
      <c r="A11" s="462"/>
      <c r="B11" s="1226"/>
      <c r="C11" s="2913"/>
      <c r="D11" s="2914"/>
      <c r="E11" s="2914"/>
      <c r="F11" s="2914"/>
      <c r="G11" s="2915"/>
      <c r="H11" s="297" t="s">
        <v>1581</v>
      </c>
      <c r="I11" s="1233"/>
      <c r="J11" s="1237">
        <v>0.12</v>
      </c>
      <c r="K11" s="1235">
        <f>ROUND(I11*J11,0)</f>
        <v>0</v>
      </c>
      <c r="L11" s="464"/>
    </row>
    <row r="12" spans="1:12" ht="19.95" customHeight="1" x14ac:dyDescent="0.3">
      <c r="A12" s="462"/>
      <c r="B12" s="1226"/>
      <c r="C12" s="2916"/>
      <c r="D12" s="2917"/>
      <c r="E12" s="2917"/>
      <c r="F12" s="2917"/>
      <c r="G12" s="2918"/>
      <c r="H12" s="297" t="s">
        <v>1582</v>
      </c>
      <c r="I12" s="1233"/>
      <c r="J12" s="1234">
        <v>0.08</v>
      </c>
      <c r="K12" s="1235">
        <f>ROUND(I12*J12,0)</f>
        <v>0</v>
      </c>
      <c r="L12" s="464"/>
    </row>
    <row r="13" spans="1:12" ht="19.95" customHeight="1" x14ac:dyDescent="0.25">
      <c r="A13" s="462"/>
      <c r="B13" s="1227">
        <v>2</v>
      </c>
      <c r="C13" s="2895" t="s">
        <v>1590</v>
      </c>
      <c r="D13" s="2895"/>
      <c r="E13" s="2895"/>
      <c r="F13" s="2895"/>
      <c r="G13" s="2905"/>
      <c r="H13" s="1495"/>
      <c r="I13" s="2910"/>
      <c r="J13" s="2911"/>
      <c r="K13" s="2912"/>
      <c r="L13" s="464"/>
    </row>
    <row r="14" spans="1:12" ht="19.95" customHeight="1" x14ac:dyDescent="0.25">
      <c r="A14" s="462"/>
      <c r="B14" s="1227">
        <v>2.1</v>
      </c>
      <c r="C14" s="2898" t="s">
        <v>1976</v>
      </c>
      <c r="D14" s="2899"/>
      <c r="E14" s="2899"/>
      <c r="F14" s="2899"/>
      <c r="G14" s="2899"/>
      <c r="H14" s="298"/>
      <c r="I14" s="1233"/>
      <c r="J14" s="1237">
        <v>2.5000000000000001E-3</v>
      </c>
      <c r="K14" s="1235">
        <f>ROUND(I14*J14,0)</f>
        <v>0</v>
      </c>
      <c r="L14" s="464"/>
    </row>
    <row r="15" spans="1:12" ht="19.95" customHeight="1" x14ac:dyDescent="0.25">
      <c r="A15" s="462"/>
      <c r="B15" s="1227">
        <v>2.2000000000000002</v>
      </c>
      <c r="C15" s="2900" t="s">
        <v>1975</v>
      </c>
      <c r="D15" s="2901"/>
      <c r="E15" s="2901"/>
      <c r="F15" s="2901"/>
      <c r="G15" s="2901"/>
      <c r="H15" s="298"/>
      <c r="I15" s="1233"/>
      <c r="J15" s="1237">
        <v>0.01</v>
      </c>
      <c r="K15" s="1235">
        <f>ROUND(I15*J15,0)</f>
        <v>0</v>
      </c>
      <c r="L15" s="464"/>
    </row>
    <row r="16" spans="1:12" ht="19.95" customHeight="1" x14ac:dyDescent="0.25">
      <c r="A16" s="462"/>
      <c r="B16" s="1227">
        <v>2.2999999999999998</v>
      </c>
      <c r="C16" s="2909" t="s">
        <v>1974</v>
      </c>
      <c r="D16" s="2909"/>
      <c r="E16" s="2909"/>
      <c r="F16" s="2909"/>
      <c r="G16" s="2898"/>
      <c r="H16" s="298"/>
      <c r="I16" s="1233"/>
      <c r="J16" s="1237">
        <v>1.6E-2</v>
      </c>
      <c r="K16" s="1235">
        <f>ROUND(I16*J16,0)</f>
        <v>0</v>
      </c>
      <c r="L16" s="464"/>
    </row>
    <row r="17" spans="1:12" ht="19.95" customHeight="1" x14ac:dyDescent="0.25">
      <c r="A17" s="462"/>
      <c r="B17" s="1227">
        <v>3</v>
      </c>
      <c r="C17" s="2895" t="s">
        <v>79</v>
      </c>
      <c r="D17" s="2895"/>
      <c r="E17" s="2895"/>
      <c r="F17" s="2895"/>
      <c r="G17" s="2905"/>
      <c r="H17" s="1495"/>
      <c r="I17" s="1238"/>
      <c r="J17" s="1237">
        <v>0.08</v>
      </c>
      <c r="K17" s="1235">
        <f>ROUND(I17*J17,0)</f>
        <v>0</v>
      </c>
      <c r="L17" s="464"/>
    </row>
    <row r="18" spans="1:12" ht="19.95" customHeight="1" x14ac:dyDescent="0.3">
      <c r="A18" s="462"/>
      <c r="B18" s="1227">
        <v>4</v>
      </c>
      <c r="C18" s="2905" t="s">
        <v>1591</v>
      </c>
      <c r="D18" s="2906"/>
      <c r="E18" s="2906"/>
      <c r="F18" s="2906"/>
      <c r="G18" s="2906"/>
      <c r="H18" s="2906"/>
      <c r="I18" s="2906"/>
      <c r="J18" s="2907"/>
      <c r="K18" s="1685">
        <f>SUM(K6:K17)</f>
        <v>0</v>
      </c>
      <c r="L18" s="464"/>
    </row>
    <row r="19" spans="1:12" ht="19.95" customHeight="1" x14ac:dyDescent="0.3">
      <c r="A19" s="462"/>
      <c r="B19" s="1227">
        <v>5</v>
      </c>
      <c r="C19" s="2902" t="s">
        <v>1970</v>
      </c>
      <c r="D19" s="2903"/>
      <c r="E19" s="2903"/>
      <c r="F19" s="2903"/>
      <c r="G19" s="2903"/>
      <c r="H19" s="2903"/>
      <c r="I19" s="2903"/>
      <c r="J19" s="2904"/>
      <c r="K19" s="1239">
        <f>ROUND('IRR-General - US'!S32+'IRR-General - Great Britain'!S32+'IRR-General - Euro'!S32+'IRR-General - Canadian'!S32+'IRR-General - Swiss'!S32+'IRR-General - Japanese'!S32+'IRR-General - Other'!S32,0)</f>
        <v>0</v>
      </c>
      <c r="L19" s="464"/>
    </row>
    <row r="20" spans="1:12" ht="19.95" customHeight="1" x14ac:dyDescent="0.3">
      <c r="A20" s="462"/>
      <c r="B20" s="1227">
        <v>6</v>
      </c>
      <c r="C20" s="2895" t="s">
        <v>1971</v>
      </c>
      <c r="D20" s="2895"/>
      <c r="E20" s="2895"/>
      <c r="F20" s="2895"/>
      <c r="G20" s="2895"/>
      <c r="H20" s="2895"/>
      <c r="I20" s="2895"/>
      <c r="J20" s="2895"/>
      <c r="K20" s="1235">
        <f>'Interest Rate Options'!H59</f>
        <v>0</v>
      </c>
      <c r="L20" s="464"/>
    </row>
    <row r="21" spans="1:12" ht="19.95" customHeight="1" x14ac:dyDescent="0.3">
      <c r="A21" s="462"/>
      <c r="B21" s="1227">
        <v>7</v>
      </c>
      <c r="C21" s="2895" t="s">
        <v>1977</v>
      </c>
      <c r="D21" s="2895"/>
      <c r="E21" s="2895"/>
      <c r="F21" s="2895"/>
      <c r="G21" s="2895"/>
      <c r="H21" s="2895"/>
      <c r="I21" s="2895"/>
      <c r="J21" s="2895"/>
      <c r="K21" s="1235">
        <f>SUM(K18+K19+K20)</f>
        <v>0</v>
      </c>
      <c r="L21" s="464"/>
    </row>
    <row r="22" spans="1:12" ht="19.95" customHeight="1" x14ac:dyDescent="0.3">
      <c r="A22" s="462"/>
      <c r="B22" s="1228">
        <v>8</v>
      </c>
      <c r="C22" s="2895" t="s">
        <v>1973</v>
      </c>
      <c r="D22" s="2895"/>
      <c r="E22" s="2895"/>
      <c r="F22" s="2895"/>
      <c r="G22" s="2895"/>
      <c r="H22" s="2895"/>
      <c r="I22" s="2895"/>
      <c r="J22" s="2895"/>
      <c r="K22" s="1235">
        <f>K21*12.5</f>
        <v>0</v>
      </c>
      <c r="L22" s="464"/>
    </row>
    <row r="23" spans="1:12" ht="15" customHeight="1" x14ac:dyDescent="0.3">
      <c r="A23" s="462"/>
      <c r="B23" s="1496"/>
      <c r="C23" s="1496"/>
      <c r="D23" s="1496"/>
      <c r="E23" s="1496"/>
      <c r="F23" s="1496"/>
      <c r="G23" s="1496"/>
      <c r="H23" s="1496"/>
      <c r="I23" s="1496"/>
      <c r="J23" s="1496"/>
      <c r="K23" s="1496"/>
      <c r="L23" s="464"/>
    </row>
    <row r="24" spans="1:12" ht="30" customHeight="1" x14ac:dyDescent="0.3">
      <c r="A24" s="462"/>
      <c r="B24" s="1500" t="s">
        <v>1352</v>
      </c>
      <c r="C24" s="1497" t="s">
        <v>1979</v>
      </c>
      <c r="D24" s="2896" t="s">
        <v>1982</v>
      </c>
      <c r="E24" s="2896"/>
      <c r="F24" s="2896"/>
      <c r="G24" s="2896"/>
      <c r="H24" s="2896"/>
      <c r="I24" s="2896"/>
      <c r="J24" s="2896"/>
      <c r="K24" s="2896"/>
      <c r="L24" s="464"/>
    </row>
    <row r="25" spans="1:12" ht="30" customHeight="1" x14ac:dyDescent="0.3">
      <c r="A25" s="462"/>
      <c r="B25" s="1501" t="s">
        <v>1978</v>
      </c>
      <c r="C25" s="1498" t="s">
        <v>1980</v>
      </c>
      <c r="D25" s="2896" t="s">
        <v>1981</v>
      </c>
      <c r="E25" s="2896"/>
      <c r="F25" s="2896"/>
      <c r="G25" s="2896"/>
      <c r="H25" s="2896"/>
      <c r="I25" s="2896"/>
      <c r="J25" s="2896"/>
      <c r="K25" s="2896"/>
      <c r="L25" s="466"/>
    </row>
    <row r="26" spans="1:12" ht="15" customHeight="1" x14ac:dyDescent="0.3">
      <c r="A26" s="462"/>
      <c r="B26" s="1240"/>
      <c r="C26" s="1240"/>
      <c r="D26" s="1499" t="s">
        <v>1592</v>
      </c>
      <c r="E26" s="2897" t="s">
        <v>1985</v>
      </c>
      <c r="F26" s="2897"/>
      <c r="G26" s="2897"/>
      <c r="H26" s="2897"/>
      <c r="I26" s="2897"/>
      <c r="J26" s="2897"/>
      <c r="K26" s="2897"/>
      <c r="L26" s="464"/>
    </row>
    <row r="27" spans="1:12" ht="15" customHeight="1" x14ac:dyDescent="0.3">
      <c r="A27" s="462"/>
      <c r="B27" s="1240"/>
      <c r="C27" s="1240"/>
      <c r="D27" s="1240"/>
      <c r="E27" s="2897" t="s">
        <v>1983</v>
      </c>
      <c r="F27" s="2897"/>
      <c r="G27" s="2897"/>
      <c r="H27" s="2897"/>
      <c r="I27" s="2897"/>
      <c r="J27" s="2897"/>
      <c r="K27" s="2897"/>
      <c r="L27" s="464"/>
    </row>
    <row r="28" spans="1:12" ht="15" customHeight="1" x14ac:dyDescent="0.3">
      <c r="A28" s="462"/>
      <c r="B28" s="1240"/>
      <c r="C28" s="1240"/>
      <c r="D28" s="1240"/>
      <c r="E28" s="2897" t="s">
        <v>1984</v>
      </c>
      <c r="F28" s="2897"/>
      <c r="G28" s="2897"/>
      <c r="H28" s="2897"/>
      <c r="I28" s="2897"/>
      <c r="J28" s="2897"/>
      <c r="K28" s="2897"/>
      <c r="L28" s="464"/>
    </row>
    <row r="29" spans="1:12" ht="15" customHeight="1" x14ac:dyDescent="0.3">
      <c r="A29" s="462"/>
      <c r="B29" s="1240"/>
      <c r="C29" s="1240"/>
      <c r="D29" s="1240"/>
      <c r="E29" s="1240"/>
      <c r="F29" s="1240"/>
      <c r="G29" s="1240"/>
      <c r="H29" s="1240"/>
      <c r="I29" s="1240"/>
      <c r="J29" s="1240"/>
      <c r="K29" s="1240"/>
      <c r="L29" s="464"/>
    </row>
    <row r="30" spans="1:12" ht="15" customHeight="1" thickBot="1" x14ac:dyDescent="0.35">
      <c r="A30" s="467"/>
      <c r="B30" s="468"/>
      <c r="C30" s="468"/>
      <c r="D30" s="468"/>
      <c r="E30" s="468"/>
      <c r="F30" s="468"/>
      <c r="G30" s="468"/>
      <c r="H30" s="468"/>
      <c r="I30" s="468"/>
      <c r="J30" s="468"/>
      <c r="K30" s="468"/>
      <c r="L30" s="469"/>
    </row>
    <row r="31" spans="1:12" ht="15" customHeight="1" x14ac:dyDescent="0.3"/>
  </sheetData>
  <sheetProtection algorithmName="SHA-512" hashValue="kDixAd8rnevDYdpiB6TxsLI6Jch9UM//CmEezSNA802eb455XqF0266KTiZP6BG7eEidJZ/ToNXDgqY3MlqFsg==" saltValue="sSpulyvMupUWHXs7ikwjVA==" spinCount="100000" sheet="1" objects="1" scenarios="1" selectLockedCells="1"/>
  <mergeCells count="23">
    <mergeCell ref="C7:G9"/>
    <mergeCell ref="H8:H9"/>
    <mergeCell ref="E2:I3"/>
    <mergeCell ref="C5:G5"/>
    <mergeCell ref="C6:G6"/>
    <mergeCell ref="C14:G14"/>
    <mergeCell ref="C15:G15"/>
    <mergeCell ref="C19:J19"/>
    <mergeCell ref="C18:J18"/>
    <mergeCell ref="C10:G10"/>
    <mergeCell ref="C13:G13"/>
    <mergeCell ref="C16:G16"/>
    <mergeCell ref="C17:G17"/>
    <mergeCell ref="I13:K13"/>
    <mergeCell ref="C11:G12"/>
    <mergeCell ref="C20:J20"/>
    <mergeCell ref="C21:J21"/>
    <mergeCell ref="C22:J22"/>
    <mergeCell ref="D24:K24"/>
    <mergeCell ref="E28:K28"/>
    <mergeCell ref="D25:K25"/>
    <mergeCell ref="E26:K26"/>
    <mergeCell ref="E27:K27"/>
  </mergeCells>
  <pageMargins left="1" right="0.7" top="1" bottom="0.75" header="0.3" footer="0.3"/>
  <pageSetup scale="81" orientation="landscape"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pageSetUpPr fitToPage="1"/>
  </sheetPr>
  <dimension ref="A1:AS936"/>
  <sheetViews>
    <sheetView zoomScaleNormal="100" workbookViewId="0">
      <selection activeCell="C8" sqref="C8"/>
    </sheetView>
  </sheetViews>
  <sheetFormatPr defaultColWidth="9.33203125" defaultRowHeight="13.2" x14ac:dyDescent="0.25"/>
  <cols>
    <col min="1" max="1" width="2.6640625" style="86" customWidth="1"/>
    <col min="2" max="8" width="20.6640625" style="86" customWidth="1"/>
    <col min="9" max="9" width="2.6640625" style="86" customWidth="1"/>
    <col min="10" max="16384" width="9.33203125" style="86"/>
  </cols>
  <sheetData>
    <row r="1" spans="1:45" ht="15" customHeight="1" x14ac:dyDescent="0.2">
      <c r="A1" s="82"/>
      <c r="B1" s="2930" t="s">
        <v>2071</v>
      </c>
      <c r="C1" s="2930"/>
      <c r="D1" s="2930"/>
      <c r="E1" s="83"/>
      <c r="F1" s="83"/>
      <c r="G1" s="83"/>
      <c r="H1" s="83"/>
      <c r="I1" s="84"/>
      <c r="J1" s="85"/>
      <c r="K1" s="85"/>
      <c r="L1" s="85"/>
      <c r="M1" s="85"/>
      <c r="N1" s="85"/>
      <c r="O1" s="85"/>
      <c r="P1" s="85"/>
      <c r="Q1" s="85"/>
      <c r="R1" s="85"/>
      <c r="S1" s="85"/>
      <c r="T1" s="85"/>
      <c r="U1" s="85"/>
      <c r="V1" s="85"/>
      <c r="W1" s="85"/>
      <c r="X1" s="85"/>
      <c r="Y1" s="85"/>
      <c r="Z1" s="85"/>
      <c r="AA1" s="85"/>
      <c r="AB1" s="85"/>
      <c r="AC1" s="85"/>
      <c r="AD1" s="85"/>
      <c r="AE1" s="85"/>
      <c r="AF1" s="85"/>
      <c r="AG1" s="85"/>
      <c r="AH1" s="85"/>
      <c r="AI1" s="85"/>
      <c r="AJ1" s="85"/>
      <c r="AK1" s="85"/>
      <c r="AL1" s="85"/>
      <c r="AM1" s="85"/>
      <c r="AN1" s="85"/>
      <c r="AO1" s="85"/>
      <c r="AP1" s="85"/>
      <c r="AQ1" s="85"/>
      <c r="AR1" s="85"/>
      <c r="AS1" s="85"/>
    </row>
    <row r="2" spans="1:45" ht="15" customHeight="1" x14ac:dyDescent="0.25">
      <c r="A2" s="87"/>
      <c r="B2" s="88"/>
      <c r="C2" s="2932" t="s">
        <v>1810</v>
      </c>
      <c r="D2" s="2932"/>
      <c r="E2" s="2932"/>
      <c r="F2" s="2932"/>
      <c r="G2" s="2932"/>
      <c r="H2" s="88"/>
      <c r="I2" s="89"/>
      <c r="J2" s="85"/>
      <c r="K2" s="85"/>
      <c r="L2" s="85"/>
      <c r="M2" s="85"/>
      <c r="N2" s="85"/>
      <c r="O2" s="85"/>
      <c r="P2" s="85"/>
      <c r="Q2" s="85"/>
      <c r="R2" s="85"/>
      <c r="S2" s="85"/>
      <c r="T2" s="85"/>
      <c r="U2" s="85"/>
      <c r="V2" s="85"/>
      <c r="W2" s="85"/>
      <c r="X2" s="85"/>
      <c r="Y2" s="85"/>
      <c r="Z2" s="85"/>
      <c r="AA2" s="85"/>
      <c r="AB2" s="85"/>
      <c r="AC2" s="85"/>
      <c r="AD2" s="85"/>
      <c r="AE2" s="85"/>
      <c r="AF2" s="85"/>
      <c r="AG2" s="85"/>
      <c r="AH2" s="85"/>
      <c r="AI2" s="85"/>
      <c r="AJ2" s="85"/>
      <c r="AK2" s="85"/>
      <c r="AL2" s="85"/>
      <c r="AM2" s="85"/>
      <c r="AN2" s="85"/>
      <c r="AO2" s="85"/>
      <c r="AP2" s="85"/>
      <c r="AQ2" s="85"/>
      <c r="AR2" s="85"/>
      <c r="AS2" s="85"/>
    </row>
    <row r="3" spans="1:45" ht="15" customHeight="1" x14ac:dyDescent="0.4">
      <c r="A3" s="87"/>
      <c r="B3" s="88"/>
      <c r="C3" s="2932"/>
      <c r="D3" s="2932"/>
      <c r="E3" s="2932"/>
      <c r="F3" s="2932"/>
      <c r="G3" s="2932"/>
      <c r="H3" s="636"/>
      <c r="I3" s="89"/>
      <c r="J3" s="85"/>
      <c r="K3" s="85"/>
      <c r="L3" s="85"/>
      <c r="M3" s="85"/>
      <c r="N3" s="85"/>
      <c r="O3" s="85"/>
      <c r="P3" s="85"/>
      <c r="Q3" s="85"/>
      <c r="R3" s="85"/>
      <c r="S3" s="85"/>
      <c r="T3" s="85"/>
      <c r="U3" s="85"/>
      <c r="V3" s="85"/>
      <c r="W3" s="85"/>
      <c r="X3" s="85"/>
      <c r="Y3" s="85"/>
      <c r="Z3" s="85"/>
      <c r="AA3" s="85"/>
      <c r="AB3" s="85"/>
      <c r="AC3" s="85"/>
      <c r="AD3" s="85"/>
      <c r="AE3" s="85"/>
      <c r="AF3" s="85"/>
      <c r="AG3" s="85"/>
      <c r="AH3" s="85"/>
      <c r="AI3" s="85"/>
      <c r="AJ3" s="85"/>
      <c r="AK3" s="85"/>
      <c r="AL3" s="85"/>
      <c r="AM3" s="85"/>
      <c r="AN3" s="85"/>
      <c r="AO3" s="85"/>
      <c r="AP3" s="85"/>
      <c r="AQ3" s="85"/>
      <c r="AR3" s="85"/>
      <c r="AS3" s="85"/>
    </row>
    <row r="4" spans="1:45" ht="15" hidden="1" customHeight="1" x14ac:dyDescent="0.25">
      <c r="A4" s="87"/>
      <c r="B4" s="88"/>
      <c r="C4" s="90"/>
      <c r="D4" s="90"/>
      <c r="E4" s="91"/>
      <c r="F4" s="90"/>
      <c r="G4" s="90"/>
      <c r="H4" s="90"/>
      <c r="I4" s="89"/>
      <c r="J4" s="85"/>
      <c r="K4" s="85"/>
      <c r="L4" s="85"/>
      <c r="M4" s="85"/>
      <c r="N4" s="85"/>
      <c r="O4" s="85"/>
      <c r="P4" s="85"/>
      <c r="Q4" s="85"/>
      <c r="R4" s="85"/>
      <c r="S4" s="85"/>
      <c r="T4" s="85"/>
      <c r="U4" s="85"/>
      <c r="V4" s="85"/>
      <c r="W4" s="85"/>
      <c r="X4" s="85"/>
      <c r="Y4" s="85"/>
      <c r="Z4" s="85"/>
      <c r="AA4" s="85"/>
      <c r="AB4" s="85"/>
      <c r="AC4" s="85"/>
      <c r="AD4" s="85"/>
      <c r="AE4" s="85"/>
      <c r="AF4" s="85"/>
      <c r="AG4" s="85"/>
      <c r="AH4" s="85"/>
      <c r="AI4" s="85"/>
      <c r="AJ4" s="85"/>
      <c r="AK4" s="85"/>
      <c r="AL4" s="85"/>
      <c r="AM4" s="85"/>
      <c r="AN4" s="85"/>
      <c r="AO4" s="85"/>
      <c r="AP4" s="85"/>
      <c r="AQ4" s="85"/>
      <c r="AR4" s="85"/>
      <c r="AS4" s="85"/>
    </row>
    <row r="5" spans="1:45" ht="15" customHeight="1" x14ac:dyDescent="0.25">
      <c r="A5" s="87"/>
      <c r="B5" s="88"/>
      <c r="C5" s="92"/>
      <c r="D5" s="92"/>
      <c r="E5" s="1744" t="s">
        <v>1111</v>
      </c>
      <c r="F5" s="92"/>
      <c r="G5" s="92"/>
      <c r="H5" s="92"/>
      <c r="I5" s="89"/>
      <c r="J5" s="85"/>
      <c r="K5" s="85"/>
      <c r="L5" s="85"/>
      <c r="M5" s="85"/>
      <c r="N5" s="85"/>
      <c r="O5" s="85"/>
      <c r="P5" s="85"/>
      <c r="Q5" s="85"/>
      <c r="R5" s="85"/>
      <c r="S5" s="85"/>
      <c r="T5" s="85"/>
      <c r="U5" s="85"/>
      <c r="V5" s="85"/>
      <c r="W5" s="85"/>
      <c r="X5" s="85"/>
      <c r="Y5" s="85"/>
      <c r="Z5" s="85"/>
      <c r="AA5" s="85"/>
      <c r="AB5" s="85"/>
      <c r="AC5" s="85"/>
      <c r="AD5" s="85"/>
      <c r="AE5" s="85"/>
      <c r="AF5" s="85"/>
      <c r="AG5" s="85"/>
      <c r="AH5" s="85"/>
      <c r="AI5" s="85"/>
      <c r="AJ5" s="85"/>
      <c r="AK5" s="85"/>
      <c r="AL5" s="85"/>
      <c r="AM5" s="85"/>
      <c r="AN5" s="85"/>
      <c r="AO5" s="85"/>
      <c r="AP5" s="85"/>
      <c r="AQ5" s="85"/>
      <c r="AR5" s="85"/>
      <c r="AS5" s="85"/>
    </row>
    <row r="6" spans="1:45" ht="19.95" customHeight="1" x14ac:dyDescent="0.25">
      <c r="A6" s="87"/>
      <c r="B6" s="2931" t="s">
        <v>902</v>
      </c>
      <c r="C6" s="2931" t="s">
        <v>903</v>
      </c>
      <c r="D6" s="2931" t="s">
        <v>1811</v>
      </c>
      <c r="E6" s="2931" t="s">
        <v>904</v>
      </c>
      <c r="F6" s="2931" t="s">
        <v>905</v>
      </c>
      <c r="G6" s="2931" t="s">
        <v>906</v>
      </c>
      <c r="H6" s="2931" t="s">
        <v>907</v>
      </c>
      <c r="I6" s="89"/>
      <c r="J6" s="85"/>
      <c r="K6" s="85"/>
      <c r="L6" s="85"/>
      <c r="M6" s="85"/>
      <c r="N6" s="85"/>
      <c r="O6" s="85"/>
      <c r="P6" s="85"/>
      <c r="Q6" s="85"/>
      <c r="R6" s="85"/>
      <c r="S6" s="85"/>
      <c r="T6" s="85"/>
      <c r="U6" s="85"/>
      <c r="V6" s="85"/>
      <c r="W6" s="85"/>
      <c r="X6" s="85"/>
      <c r="Y6" s="85"/>
      <c r="Z6" s="85"/>
      <c r="AA6" s="85"/>
      <c r="AB6" s="85"/>
      <c r="AC6" s="85"/>
      <c r="AD6" s="85"/>
      <c r="AE6" s="85"/>
      <c r="AF6" s="85"/>
      <c r="AG6" s="85"/>
      <c r="AH6" s="85"/>
      <c r="AI6" s="85"/>
      <c r="AJ6" s="85"/>
      <c r="AK6" s="85"/>
      <c r="AL6" s="85"/>
      <c r="AM6" s="85"/>
      <c r="AN6" s="85"/>
      <c r="AO6" s="85"/>
      <c r="AP6" s="85"/>
      <c r="AQ6" s="85"/>
      <c r="AR6" s="85"/>
      <c r="AS6" s="85"/>
    </row>
    <row r="7" spans="1:45" ht="19.95" customHeight="1" x14ac:dyDescent="0.25">
      <c r="A7" s="87"/>
      <c r="B7" s="2931"/>
      <c r="C7" s="2931"/>
      <c r="D7" s="2931"/>
      <c r="E7" s="2931"/>
      <c r="F7" s="2931"/>
      <c r="G7" s="2931"/>
      <c r="H7" s="2931"/>
      <c r="I7" s="89"/>
      <c r="J7" s="85"/>
      <c r="K7" s="85"/>
      <c r="L7" s="85"/>
      <c r="M7" s="85"/>
      <c r="N7" s="85"/>
      <c r="O7" s="85"/>
      <c r="P7" s="85"/>
      <c r="Q7" s="85"/>
      <c r="R7" s="85"/>
      <c r="S7" s="85"/>
      <c r="T7" s="85"/>
      <c r="U7" s="85"/>
      <c r="V7" s="85"/>
      <c r="W7" s="85"/>
      <c r="X7" s="85"/>
      <c r="Y7" s="85"/>
      <c r="Z7" s="85"/>
      <c r="AA7" s="85"/>
      <c r="AB7" s="85"/>
      <c r="AC7" s="85"/>
      <c r="AD7" s="85"/>
      <c r="AE7" s="85"/>
      <c r="AF7" s="85"/>
      <c r="AG7" s="85"/>
      <c r="AH7" s="85"/>
      <c r="AI7" s="85"/>
      <c r="AJ7" s="85"/>
      <c r="AK7" s="85"/>
      <c r="AL7" s="85"/>
      <c r="AM7" s="85"/>
      <c r="AN7" s="85"/>
      <c r="AO7" s="85"/>
      <c r="AP7" s="85"/>
      <c r="AQ7" s="85"/>
      <c r="AR7" s="85"/>
      <c r="AS7" s="85"/>
    </row>
    <row r="8" spans="1:45" ht="19.95" customHeight="1" x14ac:dyDescent="0.2">
      <c r="A8" s="87"/>
      <c r="B8" s="795" t="s">
        <v>558</v>
      </c>
      <c r="C8" s="1506"/>
      <c r="D8" s="1506"/>
      <c r="E8" s="1506"/>
      <c r="F8" s="1506"/>
      <c r="G8" s="1506"/>
      <c r="H8" s="1687">
        <f>SUM(C8:G8)</f>
        <v>0</v>
      </c>
      <c r="I8" s="89"/>
      <c r="J8" s="85"/>
      <c r="K8" s="85"/>
      <c r="L8" s="85"/>
      <c r="M8" s="85"/>
      <c r="N8" s="85"/>
      <c r="O8" s="85"/>
      <c r="P8" s="85"/>
      <c r="Q8" s="85"/>
      <c r="R8" s="85"/>
      <c r="S8" s="85"/>
      <c r="T8" s="85"/>
      <c r="U8" s="85"/>
      <c r="V8" s="85"/>
      <c r="W8" s="85"/>
      <c r="X8" s="85"/>
      <c r="Y8" s="85"/>
      <c r="Z8" s="85"/>
      <c r="AA8" s="85"/>
      <c r="AB8" s="85"/>
      <c r="AC8" s="85"/>
      <c r="AD8" s="85"/>
      <c r="AE8" s="85"/>
      <c r="AF8" s="85"/>
      <c r="AG8" s="85"/>
      <c r="AH8" s="85"/>
      <c r="AI8" s="85"/>
      <c r="AJ8" s="85"/>
      <c r="AK8" s="85"/>
      <c r="AL8" s="85"/>
      <c r="AM8" s="85"/>
      <c r="AN8" s="85"/>
      <c r="AO8" s="85"/>
      <c r="AP8" s="85"/>
      <c r="AQ8" s="85"/>
      <c r="AR8" s="85"/>
      <c r="AS8" s="85"/>
    </row>
    <row r="9" spans="1:45" ht="19.95" customHeight="1" x14ac:dyDescent="0.2">
      <c r="A9" s="87"/>
      <c r="B9" s="795" t="s">
        <v>554</v>
      </c>
      <c r="C9" s="1506"/>
      <c r="D9" s="1506"/>
      <c r="E9" s="1506"/>
      <c r="F9" s="1506"/>
      <c r="G9" s="1506"/>
      <c r="H9" s="1687">
        <f t="shared" ref="H9:H19" si="0">SUM(C9:G9)</f>
        <v>0</v>
      </c>
      <c r="I9" s="89"/>
      <c r="J9" s="85"/>
      <c r="K9" s="85"/>
      <c r="L9" s="85"/>
      <c r="M9" s="85"/>
      <c r="N9" s="85"/>
      <c r="O9" s="85"/>
      <c r="P9" s="85"/>
      <c r="Q9" s="85"/>
      <c r="R9" s="85"/>
      <c r="S9" s="85"/>
      <c r="T9" s="85"/>
      <c r="U9" s="85"/>
      <c r="V9" s="85"/>
      <c r="W9" s="85"/>
      <c r="X9" s="85"/>
      <c r="Y9" s="85"/>
      <c r="Z9" s="85"/>
      <c r="AA9" s="85"/>
      <c r="AB9" s="85"/>
      <c r="AC9" s="85"/>
      <c r="AD9" s="85"/>
      <c r="AE9" s="85"/>
      <c r="AF9" s="85"/>
      <c r="AG9" s="85"/>
      <c r="AH9" s="85"/>
      <c r="AI9" s="85"/>
      <c r="AJ9" s="85"/>
      <c r="AK9" s="85"/>
      <c r="AL9" s="85"/>
      <c r="AM9" s="85"/>
      <c r="AN9" s="85"/>
      <c r="AO9" s="85"/>
      <c r="AP9" s="85"/>
      <c r="AQ9" s="85"/>
      <c r="AR9" s="85"/>
      <c r="AS9" s="85"/>
    </row>
    <row r="10" spans="1:45" ht="19.95" customHeight="1" x14ac:dyDescent="0.2">
      <c r="A10" s="87"/>
      <c r="B10" s="795" t="s">
        <v>548</v>
      </c>
      <c r="C10" s="1506"/>
      <c r="D10" s="1506"/>
      <c r="E10" s="1506"/>
      <c r="F10" s="1506"/>
      <c r="G10" s="1506"/>
      <c r="H10" s="1687">
        <f t="shared" si="0"/>
        <v>0</v>
      </c>
      <c r="I10" s="89"/>
      <c r="J10" s="85"/>
      <c r="K10" s="85"/>
      <c r="L10" s="85"/>
      <c r="M10" s="85"/>
      <c r="N10" s="85"/>
      <c r="O10" s="85"/>
      <c r="P10" s="85"/>
      <c r="Q10" s="85"/>
      <c r="R10" s="85"/>
      <c r="S10" s="85"/>
      <c r="T10" s="85"/>
      <c r="U10" s="85"/>
      <c r="V10" s="85"/>
      <c r="W10" s="85"/>
      <c r="X10" s="85"/>
      <c r="Y10" s="85"/>
      <c r="Z10" s="85"/>
      <c r="AA10" s="85"/>
      <c r="AB10" s="85"/>
      <c r="AC10" s="85"/>
      <c r="AD10" s="85"/>
      <c r="AE10" s="85"/>
      <c r="AF10" s="85"/>
      <c r="AG10" s="85"/>
      <c r="AH10" s="85"/>
      <c r="AI10" s="85"/>
      <c r="AJ10" s="85"/>
      <c r="AK10" s="85"/>
      <c r="AL10" s="85"/>
      <c r="AM10" s="85"/>
      <c r="AN10" s="85"/>
      <c r="AO10" s="85"/>
      <c r="AP10" s="85"/>
      <c r="AQ10" s="85"/>
      <c r="AR10" s="85"/>
      <c r="AS10" s="85"/>
    </row>
    <row r="11" spans="1:45" ht="19.95" customHeight="1" x14ac:dyDescent="0.2">
      <c r="A11" s="87"/>
      <c r="B11" s="795" t="s">
        <v>552</v>
      </c>
      <c r="C11" s="1506"/>
      <c r="D11" s="1506"/>
      <c r="E11" s="1506"/>
      <c r="F11" s="1506"/>
      <c r="G11" s="1506"/>
      <c r="H11" s="1687">
        <f t="shared" si="0"/>
        <v>0</v>
      </c>
      <c r="I11" s="89"/>
      <c r="J11" s="85"/>
      <c r="K11" s="85"/>
      <c r="L11" s="85"/>
      <c r="M11" s="85"/>
      <c r="N11" s="85"/>
      <c r="O11" s="85"/>
      <c r="P11" s="85"/>
      <c r="Q11" s="85"/>
      <c r="R11" s="85"/>
      <c r="S11" s="85"/>
      <c r="T11" s="85"/>
      <c r="U11" s="85"/>
      <c r="V11" s="85"/>
      <c r="W11" s="85"/>
      <c r="X11" s="85"/>
      <c r="Y11" s="85"/>
      <c r="Z11" s="85"/>
      <c r="AA11" s="85"/>
      <c r="AB11" s="85"/>
      <c r="AC11" s="85"/>
      <c r="AD11" s="85"/>
      <c r="AE11" s="85"/>
      <c r="AF11" s="85"/>
      <c r="AG11" s="85"/>
      <c r="AH11" s="85"/>
      <c r="AI11" s="85"/>
      <c r="AJ11" s="85"/>
      <c r="AK11" s="85"/>
      <c r="AL11" s="85"/>
      <c r="AM11" s="85"/>
      <c r="AN11" s="85"/>
      <c r="AO11" s="85"/>
      <c r="AP11" s="85"/>
      <c r="AQ11" s="85"/>
      <c r="AR11" s="85"/>
      <c r="AS11" s="85"/>
    </row>
    <row r="12" spans="1:45" ht="19.95" customHeight="1" x14ac:dyDescent="0.2">
      <c r="A12" s="87"/>
      <c r="B12" s="795" t="s">
        <v>546</v>
      </c>
      <c r="C12" s="1506"/>
      <c r="D12" s="1506"/>
      <c r="E12" s="1506"/>
      <c r="F12" s="1506"/>
      <c r="G12" s="1506"/>
      <c r="H12" s="1687">
        <f t="shared" si="0"/>
        <v>0</v>
      </c>
      <c r="I12" s="89"/>
      <c r="J12" s="85"/>
      <c r="K12" s="85"/>
      <c r="L12" s="85"/>
      <c r="M12" s="85"/>
      <c r="N12" s="85"/>
      <c r="O12" s="85"/>
      <c r="P12" s="85"/>
      <c r="Q12" s="85"/>
      <c r="R12" s="85"/>
      <c r="S12" s="85"/>
      <c r="T12" s="85"/>
      <c r="U12" s="85"/>
      <c r="V12" s="85"/>
      <c r="W12" s="85"/>
      <c r="X12" s="85"/>
      <c r="Y12" s="85"/>
      <c r="Z12" s="85"/>
      <c r="AA12" s="85"/>
      <c r="AB12" s="85"/>
      <c r="AC12" s="85"/>
      <c r="AD12" s="85"/>
      <c r="AE12" s="85"/>
      <c r="AF12" s="85"/>
      <c r="AG12" s="85"/>
      <c r="AH12" s="85"/>
      <c r="AI12" s="85"/>
      <c r="AJ12" s="85"/>
      <c r="AK12" s="85"/>
      <c r="AL12" s="85"/>
      <c r="AM12" s="85"/>
      <c r="AN12" s="85"/>
      <c r="AO12" s="85"/>
      <c r="AP12" s="85"/>
      <c r="AQ12" s="85"/>
      <c r="AR12" s="85"/>
      <c r="AS12" s="85"/>
    </row>
    <row r="13" spans="1:45" ht="19.95" customHeight="1" x14ac:dyDescent="0.2">
      <c r="A13" s="87"/>
      <c r="B13" s="795" t="s">
        <v>544</v>
      </c>
      <c r="C13" s="1506"/>
      <c r="D13" s="1506"/>
      <c r="E13" s="1506"/>
      <c r="F13" s="1506"/>
      <c r="G13" s="1506"/>
      <c r="H13" s="1687">
        <f t="shared" si="0"/>
        <v>0</v>
      </c>
      <c r="I13" s="89"/>
      <c r="J13" s="85"/>
      <c r="K13" s="85"/>
      <c r="L13" s="85"/>
      <c r="M13" s="85"/>
      <c r="N13" s="85"/>
      <c r="O13" s="85"/>
      <c r="P13" s="85"/>
      <c r="Q13" s="85"/>
      <c r="R13" s="85"/>
      <c r="S13" s="85"/>
      <c r="T13" s="85"/>
      <c r="U13" s="85"/>
      <c r="V13" s="85"/>
      <c r="W13" s="85"/>
      <c r="X13" s="85"/>
      <c r="Y13" s="85"/>
      <c r="Z13" s="85"/>
      <c r="AA13" s="85"/>
      <c r="AB13" s="85"/>
      <c r="AC13" s="85"/>
      <c r="AD13" s="85"/>
      <c r="AE13" s="85"/>
      <c r="AF13" s="85"/>
      <c r="AG13" s="85"/>
      <c r="AH13" s="85"/>
      <c r="AI13" s="85"/>
      <c r="AJ13" s="85"/>
      <c r="AK13" s="85"/>
      <c r="AL13" s="85"/>
      <c r="AM13" s="85"/>
      <c r="AN13" s="85"/>
      <c r="AO13" s="85"/>
      <c r="AP13" s="85"/>
      <c r="AQ13" s="85"/>
      <c r="AR13" s="85"/>
      <c r="AS13" s="85"/>
    </row>
    <row r="14" spans="1:45" ht="19.95" customHeight="1" x14ac:dyDescent="0.2">
      <c r="A14" s="87"/>
      <c r="B14" s="795" t="s">
        <v>542</v>
      </c>
      <c r="C14" s="1506"/>
      <c r="D14" s="1506"/>
      <c r="E14" s="1506"/>
      <c r="F14" s="1506"/>
      <c r="G14" s="1506"/>
      <c r="H14" s="1687">
        <f t="shared" si="0"/>
        <v>0</v>
      </c>
      <c r="I14" s="89"/>
      <c r="J14" s="85"/>
      <c r="K14" s="85"/>
      <c r="L14" s="85"/>
      <c r="M14" s="85"/>
      <c r="N14" s="85"/>
      <c r="O14" s="85"/>
      <c r="P14" s="85"/>
      <c r="Q14" s="85"/>
      <c r="R14" s="85"/>
      <c r="S14" s="85"/>
      <c r="T14" s="85"/>
      <c r="U14" s="85"/>
      <c r="V14" s="85"/>
      <c r="W14" s="85"/>
      <c r="X14" s="85"/>
      <c r="Y14" s="85"/>
      <c r="Z14" s="85"/>
      <c r="AA14" s="85"/>
      <c r="AB14" s="85"/>
      <c r="AC14" s="85"/>
      <c r="AD14" s="85"/>
      <c r="AE14" s="85"/>
      <c r="AF14" s="85"/>
      <c r="AG14" s="85"/>
      <c r="AH14" s="85"/>
      <c r="AI14" s="85"/>
      <c r="AJ14" s="85"/>
      <c r="AK14" s="85"/>
      <c r="AL14" s="85"/>
      <c r="AM14" s="85"/>
      <c r="AN14" s="85"/>
      <c r="AO14" s="85"/>
      <c r="AP14" s="85"/>
      <c r="AQ14" s="85"/>
      <c r="AR14" s="85"/>
      <c r="AS14" s="85"/>
    </row>
    <row r="15" spans="1:45" ht="19.95" customHeight="1" x14ac:dyDescent="0.2">
      <c r="A15" s="87"/>
      <c r="B15" s="795" t="s">
        <v>540</v>
      </c>
      <c r="C15" s="1506"/>
      <c r="D15" s="1506"/>
      <c r="E15" s="1506"/>
      <c r="F15" s="1506"/>
      <c r="G15" s="1506"/>
      <c r="H15" s="1687">
        <f t="shared" si="0"/>
        <v>0</v>
      </c>
      <c r="I15" s="89"/>
      <c r="J15" s="85"/>
      <c r="K15" s="85"/>
      <c r="L15" s="85"/>
      <c r="M15" s="85"/>
      <c r="N15" s="85"/>
      <c r="O15" s="85"/>
      <c r="P15" s="85"/>
      <c r="Q15" s="85"/>
      <c r="R15" s="85"/>
      <c r="S15" s="85"/>
      <c r="T15" s="85"/>
      <c r="U15" s="85"/>
      <c r="V15" s="85"/>
      <c r="W15" s="85"/>
      <c r="X15" s="85"/>
      <c r="Y15" s="85"/>
      <c r="Z15" s="85"/>
      <c r="AA15" s="85"/>
      <c r="AB15" s="85"/>
      <c r="AC15" s="85"/>
      <c r="AD15" s="85"/>
      <c r="AE15" s="85"/>
      <c r="AF15" s="85"/>
      <c r="AG15" s="85"/>
      <c r="AH15" s="85"/>
      <c r="AI15" s="85"/>
      <c r="AJ15" s="85"/>
      <c r="AK15" s="85"/>
      <c r="AL15" s="85"/>
      <c r="AM15" s="85"/>
      <c r="AN15" s="85"/>
      <c r="AO15" s="85"/>
      <c r="AP15" s="85"/>
      <c r="AQ15" s="85"/>
      <c r="AR15" s="85"/>
      <c r="AS15" s="85"/>
    </row>
    <row r="16" spans="1:45" ht="19.95" customHeight="1" x14ac:dyDescent="0.2">
      <c r="A16" s="87"/>
      <c r="B16" s="795" t="s">
        <v>538</v>
      </c>
      <c r="C16" s="1506"/>
      <c r="D16" s="1506"/>
      <c r="E16" s="1506"/>
      <c r="F16" s="1506"/>
      <c r="G16" s="1506"/>
      <c r="H16" s="1687">
        <f t="shared" si="0"/>
        <v>0</v>
      </c>
      <c r="I16" s="89"/>
      <c r="J16" s="85"/>
      <c r="K16" s="85"/>
      <c r="L16" s="85"/>
      <c r="M16" s="85"/>
      <c r="N16" s="85"/>
      <c r="O16" s="85"/>
      <c r="P16" s="85"/>
      <c r="Q16" s="85"/>
      <c r="R16" s="85"/>
      <c r="S16" s="85"/>
      <c r="T16" s="85"/>
      <c r="U16" s="85"/>
      <c r="V16" s="85"/>
      <c r="W16" s="85"/>
      <c r="X16" s="85"/>
      <c r="Y16" s="85"/>
      <c r="Z16" s="85"/>
      <c r="AA16" s="85"/>
      <c r="AB16" s="85"/>
      <c r="AC16" s="85"/>
      <c r="AD16" s="85"/>
      <c r="AE16" s="85"/>
      <c r="AF16" s="85"/>
      <c r="AG16" s="85"/>
      <c r="AH16" s="85"/>
      <c r="AI16" s="85"/>
      <c r="AJ16" s="85"/>
      <c r="AK16" s="85"/>
      <c r="AL16" s="85"/>
      <c r="AM16" s="85"/>
      <c r="AN16" s="85"/>
      <c r="AO16" s="85"/>
      <c r="AP16" s="85"/>
      <c r="AQ16" s="85"/>
      <c r="AR16" s="85"/>
      <c r="AS16" s="85"/>
    </row>
    <row r="17" spans="1:45" ht="19.95" customHeight="1" x14ac:dyDescent="0.2">
      <c r="A17" s="87"/>
      <c r="B17" s="795" t="s">
        <v>536</v>
      </c>
      <c r="C17" s="1506"/>
      <c r="D17" s="1506"/>
      <c r="E17" s="1506"/>
      <c r="F17" s="1506"/>
      <c r="G17" s="1506"/>
      <c r="H17" s="1687">
        <f t="shared" si="0"/>
        <v>0</v>
      </c>
      <c r="I17" s="89"/>
      <c r="J17" s="85"/>
      <c r="K17" s="85"/>
      <c r="L17" s="85"/>
      <c r="M17" s="85"/>
      <c r="N17" s="85"/>
      <c r="O17" s="85"/>
      <c r="P17" s="85"/>
      <c r="Q17" s="85"/>
      <c r="R17" s="85"/>
      <c r="S17" s="85"/>
      <c r="T17" s="85"/>
      <c r="U17" s="85"/>
      <c r="V17" s="85"/>
      <c r="W17" s="85"/>
      <c r="X17" s="85"/>
      <c r="Y17" s="85"/>
      <c r="Z17" s="85"/>
      <c r="AA17" s="85"/>
      <c r="AB17" s="85"/>
      <c r="AC17" s="85"/>
      <c r="AD17" s="85"/>
      <c r="AE17" s="85"/>
      <c r="AF17" s="85"/>
      <c r="AG17" s="85"/>
      <c r="AH17" s="85"/>
      <c r="AI17" s="85"/>
      <c r="AJ17" s="85"/>
      <c r="AK17" s="85"/>
      <c r="AL17" s="85"/>
      <c r="AM17" s="85"/>
      <c r="AN17" s="85"/>
      <c r="AO17" s="85"/>
      <c r="AP17" s="85"/>
      <c r="AQ17" s="85"/>
      <c r="AR17" s="85"/>
      <c r="AS17" s="85"/>
    </row>
    <row r="18" spans="1:45" ht="19.95" customHeight="1" x14ac:dyDescent="0.2">
      <c r="A18" s="87"/>
      <c r="B18" s="795" t="s">
        <v>534</v>
      </c>
      <c r="C18" s="1506"/>
      <c r="D18" s="1506"/>
      <c r="E18" s="1506"/>
      <c r="F18" s="1506"/>
      <c r="G18" s="1506"/>
      <c r="H18" s="1687">
        <f t="shared" si="0"/>
        <v>0</v>
      </c>
      <c r="I18" s="89"/>
      <c r="J18" s="85"/>
      <c r="K18" s="85"/>
      <c r="L18" s="85"/>
      <c r="M18" s="85"/>
      <c r="N18" s="85"/>
      <c r="O18" s="85"/>
      <c r="P18" s="85"/>
      <c r="Q18" s="85"/>
      <c r="R18" s="85"/>
      <c r="S18" s="85"/>
      <c r="T18" s="85"/>
      <c r="U18" s="85"/>
      <c r="V18" s="85"/>
      <c r="W18" s="85"/>
      <c r="X18" s="85"/>
      <c r="Y18" s="85"/>
      <c r="Z18" s="85"/>
      <c r="AA18" s="85"/>
      <c r="AB18" s="85"/>
      <c r="AC18" s="85"/>
      <c r="AD18" s="85"/>
      <c r="AE18" s="85"/>
      <c r="AF18" s="85"/>
      <c r="AG18" s="85"/>
      <c r="AH18" s="85"/>
      <c r="AI18" s="85"/>
      <c r="AJ18" s="85"/>
      <c r="AK18" s="85"/>
      <c r="AL18" s="85"/>
      <c r="AM18" s="85"/>
      <c r="AN18" s="85"/>
      <c r="AO18" s="85"/>
      <c r="AP18" s="85"/>
      <c r="AQ18" s="85"/>
      <c r="AR18" s="85"/>
      <c r="AS18" s="85"/>
    </row>
    <row r="19" spans="1:45" ht="19.95" customHeight="1" x14ac:dyDescent="0.2">
      <c r="A19" s="87"/>
      <c r="B19" s="795" t="s">
        <v>79</v>
      </c>
      <c r="C19" s="1506"/>
      <c r="D19" s="1506"/>
      <c r="E19" s="1506"/>
      <c r="F19" s="1506"/>
      <c r="G19" s="1506"/>
      <c r="H19" s="1687">
        <f t="shared" si="0"/>
        <v>0</v>
      </c>
      <c r="I19" s="89"/>
      <c r="J19" s="85"/>
      <c r="K19" s="85"/>
      <c r="L19" s="85"/>
      <c r="M19" s="85"/>
      <c r="N19" s="85"/>
      <c r="O19" s="85"/>
      <c r="P19" s="85"/>
      <c r="Q19" s="85"/>
      <c r="R19" s="85"/>
      <c r="S19" s="85"/>
      <c r="T19" s="85"/>
      <c r="U19" s="85"/>
      <c r="V19" s="85"/>
      <c r="W19" s="85"/>
      <c r="X19" s="85"/>
      <c r="Y19" s="85"/>
      <c r="Z19" s="85"/>
      <c r="AA19" s="85"/>
      <c r="AB19" s="85"/>
      <c r="AC19" s="85"/>
      <c r="AD19" s="85"/>
      <c r="AE19" s="85"/>
      <c r="AF19" s="85"/>
      <c r="AG19" s="85"/>
      <c r="AH19" s="85"/>
      <c r="AI19" s="85"/>
      <c r="AJ19" s="85"/>
      <c r="AK19" s="85"/>
      <c r="AL19" s="85"/>
      <c r="AM19" s="85"/>
      <c r="AN19" s="85"/>
      <c r="AO19" s="85"/>
      <c r="AP19" s="85"/>
      <c r="AQ19" s="85"/>
      <c r="AR19" s="85"/>
      <c r="AS19" s="85"/>
    </row>
    <row r="20" spans="1:45" ht="19.95" customHeight="1" x14ac:dyDescent="0.25">
      <c r="A20" s="87"/>
      <c r="B20" s="1502" t="s">
        <v>30</v>
      </c>
      <c r="C20" s="1503">
        <f t="shared" ref="C20:H20" si="1">SUM(C8:C19)</f>
        <v>0</v>
      </c>
      <c r="D20" s="1503">
        <f t="shared" si="1"/>
        <v>0</v>
      </c>
      <c r="E20" s="1503">
        <f t="shared" si="1"/>
        <v>0</v>
      </c>
      <c r="F20" s="1503">
        <f t="shared" si="1"/>
        <v>0</v>
      </c>
      <c r="G20" s="1503">
        <f t="shared" si="1"/>
        <v>0</v>
      </c>
      <c r="H20" s="1503">
        <f t="shared" si="1"/>
        <v>0</v>
      </c>
      <c r="I20" s="89"/>
      <c r="J20" s="85"/>
      <c r="K20" s="85"/>
      <c r="L20" s="85"/>
      <c r="M20" s="85"/>
      <c r="N20" s="85"/>
      <c r="O20" s="85"/>
      <c r="P20" s="85"/>
      <c r="Q20" s="85"/>
      <c r="R20" s="85"/>
      <c r="S20" s="85"/>
      <c r="T20" s="85"/>
      <c r="U20" s="85"/>
      <c r="V20" s="85"/>
      <c r="W20" s="85"/>
      <c r="X20" s="85"/>
      <c r="Y20" s="85"/>
      <c r="Z20" s="85"/>
      <c r="AA20" s="85"/>
      <c r="AB20" s="85"/>
      <c r="AC20" s="85"/>
      <c r="AD20" s="85"/>
      <c r="AE20" s="85"/>
      <c r="AF20" s="85"/>
      <c r="AG20" s="85"/>
      <c r="AH20" s="85"/>
      <c r="AI20" s="85"/>
      <c r="AJ20" s="85"/>
      <c r="AK20" s="85"/>
      <c r="AL20" s="85"/>
      <c r="AM20" s="85"/>
      <c r="AN20" s="85"/>
      <c r="AO20" s="85"/>
      <c r="AP20" s="85"/>
      <c r="AQ20" s="85"/>
      <c r="AR20" s="85"/>
      <c r="AS20" s="85"/>
    </row>
    <row r="21" spans="1:45" ht="15" customHeight="1" x14ac:dyDescent="0.25">
      <c r="A21" s="87"/>
      <c r="B21" s="88"/>
      <c r="C21" s="88"/>
      <c r="D21" s="88"/>
      <c r="E21" s="88"/>
      <c r="F21" s="88"/>
      <c r="G21" s="88"/>
      <c r="H21" s="88"/>
      <c r="I21" s="89"/>
      <c r="J21" s="85"/>
      <c r="K21" s="85"/>
      <c r="L21" s="85"/>
      <c r="M21" s="85"/>
      <c r="N21" s="85"/>
      <c r="O21" s="85"/>
      <c r="P21" s="85"/>
      <c r="Q21" s="85"/>
      <c r="R21" s="85"/>
      <c r="S21" s="85"/>
      <c r="T21" s="85"/>
      <c r="U21" s="85"/>
      <c r="V21" s="85"/>
      <c r="W21" s="85"/>
      <c r="X21" s="85"/>
      <c r="Y21" s="85"/>
      <c r="Z21" s="85"/>
      <c r="AA21" s="85"/>
      <c r="AB21" s="85"/>
      <c r="AC21" s="85"/>
      <c r="AD21" s="85"/>
      <c r="AE21" s="85"/>
      <c r="AF21" s="85"/>
      <c r="AG21" s="85"/>
      <c r="AH21" s="85"/>
      <c r="AI21" s="85"/>
      <c r="AJ21" s="85"/>
      <c r="AK21" s="85"/>
      <c r="AL21" s="85"/>
      <c r="AM21" s="85"/>
      <c r="AN21" s="85"/>
      <c r="AO21" s="85"/>
      <c r="AP21" s="85"/>
      <c r="AQ21" s="85"/>
      <c r="AR21" s="85"/>
      <c r="AS21" s="85"/>
    </row>
    <row r="22" spans="1:45" ht="19.95" customHeight="1" x14ac:dyDescent="0.25">
      <c r="A22" s="87"/>
      <c r="B22" s="2929" t="s">
        <v>908</v>
      </c>
      <c r="C22" s="2929"/>
      <c r="D22" s="2929"/>
      <c r="E22" s="1504">
        <f>SUMIF(H8:H19,"&gt;0")</f>
        <v>0</v>
      </c>
      <c r="F22" s="88"/>
      <c r="G22" s="88"/>
      <c r="H22" s="88"/>
      <c r="I22" s="89"/>
      <c r="J22" s="85"/>
      <c r="K22" s="85"/>
      <c r="L22" s="85"/>
      <c r="M22" s="85"/>
      <c r="N22" s="85"/>
      <c r="O22" s="85"/>
      <c r="P22" s="85"/>
      <c r="Q22" s="85"/>
      <c r="R22" s="85"/>
      <c r="S22" s="85"/>
      <c r="T22" s="85"/>
      <c r="U22" s="85"/>
      <c r="V22" s="85"/>
      <c r="W22" s="85"/>
      <c r="X22" s="85"/>
      <c r="Y22" s="85"/>
      <c r="Z22" s="85"/>
      <c r="AA22" s="85"/>
      <c r="AB22" s="85"/>
      <c r="AC22" s="85"/>
      <c r="AD22" s="85"/>
      <c r="AE22" s="85"/>
      <c r="AF22" s="85"/>
      <c r="AG22" s="85"/>
      <c r="AH22" s="85"/>
      <c r="AI22" s="85"/>
      <c r="AJ22" s="85"/>
      <c r="AK22" s="85"/>
      <c r="AL22" s="85"/>
      <c r="AM22" s="85"/>
      <c r="AN22" s="85"/>
      <c r="AO22" s="85"/>
      <c r="AP22" s="85"/>
      <c r="AQ22" s="85"/>
      <c r="AR22" s="85"/>
      <c r="AS22" s="85"/>
    </row>
    <row r="23" spans="1:45" ht="19.95" customHeight="1" x14ac:dyDescent="0.25">
      <c r="A23" s="87"/>
      <c r="B23" s="2929" t="s">
        <v>909</v>
      </c>
      <c r="C23" s="2929"/>
      <c r="D23" s="2929"/>
      <c r="E23" s="1504">
        <f>SUMIF(H8:H19,"&lt;0")</f>
        <v>0</v>
      </c>
      <c r="F23" s="88"/>
      <c r="G23" s="88"/>
      <c r="H23" s="88"/>
      <c r="I23" s="89"/>
      <c r="J23" s="85"/>
      <c r="K23" s="85"/>
      <c r="L23" s="85"/>
      <c r="M23" s="85"/>
      <c r="N23" s="85"/>
      <c r="O23" s="85"/>
      <c r="P23" s="85"/>
      <c r="Q23" s="85"/>
      <c r="R23" s="85"/>
      <c r="S23" s="85"/>
      <c r="T23" s="85"/>
      <c r="U23" s="85"/>
      <c r="V23" s="85"/>
      <c r="W23" s="85"/>
      <c r="X23" s="85"/>
      <c r="Y23" s="85"/>
      <c r="Z23" s="85"/>
      <c r="AA23" s="85"/>
      <c r="AB23" s="85"/>
      <c r="AC23" s="85"/>
      <c r="AD23" s="85"/>
      <c r="AE23" s="85"/>
      <c r="AF23" s="85"/>
      <c r="AG23" s="85"/>
      <c r="AH23" s="85"/>
      <c r="AI23" s="85"/>
      <c r="AJ23" s="85"/>
      <c r="AK23" s="85"/>
      <c r="AL23" s="85"/>
      <c r="AM23" s="85"/>
      <c r="AN23" s="85"/>
      <c r="AO23" s="85"/>
      <c r="AP23" s="85"/>
      <c r="AQ23" s="85"/>
      <c r="AR23" s="85"/>
      <c r="AS23" s="85"/>
    </row>
    <row r="24" spans="1:45" ht="19.95" customHeight="1" x14ac:dyDescent="0.25">
      <c r="A24" s="87"/>
      <c r="B24" s="2929" t="s">
        <v>910</v>
      </c>
      <c r="C24" s="2929"/>
      <c r="D24" s="2929"/>
      <c r="E24" s="1686">
        <v>0</v>
      </c>
      <c r="F24" s="88"/>
      <c r="G24" s="88"/>
      <c r="H24" s="88"/>
      <c r="I24" s="89"/>
      <c r="J24" s="85"/>
      <c r="K24" s="85"/>
      <c r="L24" s="85"/>
      <c r="M24" s="85"/>
      <c r="N24" s="85"/>
      <c r="O24" s="85"/>
      <c r="P24" s="85"/>
      <c r="Q24" s="85"/>
      <c r="R24" s="85"/>
      <c r="S24" s="85"/>
      <c r="T24" s="85"/>
      <c r="U24" s="85"/>
      <c r="V24" s="85"/>
      <c r="W24" s="85"/>
      <c r="X24" s="85"/>
      <c r="Y24" s="85"/>
      <c r="Z24" s="85"/>
      <c r="AA24" s="85"/>
      <c r="AB24" s="85"/>
      <c r="AC24" s="85"/>
      <c r="AD24" s="85"/>
      <c r="AE24" s="85"/>
      <c r="AF24" s="85"/>
      <c r="AG24" s="85"/>
      <c r="AH24" s="85"/>
      <c r="AI24" s="85"/>
      <c r="AJ24" s="85"/>
      <c r="AK24" s="85"/>
      <c r="AL24" s="85"/>
      <c r="AM24" s="85"/>
      <c r="AN24" s="85"/>
      <c r="AO24" s="85"/>
      <c r="AP24" s="85"/>
      <c r="AQ24" s="85"/>
      <c r="AR24" s="85"/>
      <c r="AS24" s="85"/>
    </row>
    <row r="25" spans="1:45" ht="19.95" customHeight="1" x14ac:dyDescent="0.25">
      <c r="A25" s="87"/>
      <c r="B25" s="2928" t="s">
        <v>911</v>
      </c>
      <c r="C25" s="2928"/>
      <c r="D25" s="2928"/>
      <c r="E25" s="1505">
        <f>MAX(ABS(E22),ABS(E23))</f>
        <v>0</v>
      </c>
      <c r="F25" s="88"/>
      <c r="G25" s="88"/>
      <c r="H25" s="88"/>
      <c r="I25" s="89"/>
      <c r="J25" s="85"/>
      <c r="K25" s="85"/>
      <c r="L25" s="85"/>
      <c r="M25" s="85"/>
      <c r="N25" s="85"/>
      <c r="O25" s="85"/>
      <c r="P25" s="85"/>
      <c r="Q25" s="85"/>
      <c r="R25" s="85"/>
      <c r="S25" s="85"/>
      <c r="T25" s="85"/>
      <c r="U25" s="85"/>
      <c r="V25" s="85"/>
      <c r="W25" s="85"/>
      <c r="X25" s="85"/>
      <c r="Y25" s="85"/>
      <c r="Z25" s="85"/>
      <c r="AA25" s="85"/>
      <c r="AB25" s="85"/>
      <c r="AC25" s="85"/>
      <c r="AD25" s="85"/>
      <c r="AE25" s="85"/>
      <c r="AF25" s="85"/>
      <c r="AG25" s="85"/>
      <c r="AH25" s="85"/>
      <c r="AI25" s="85"/>
      <c r="AJ25" s="85"/>
      <c r="AK25" s="85"/>
      <c r="AL25" s="85"/>
      <c r="AM25" s="85"/>
      <c r="AN25" s="85"/>
      <c r="AO25" s="85"/>
      <c r="AP25" s="85"/>
      <c r="AQ25" s="85"/>
      <c r="AR25" s="85"/>
      <c r="AS25" s="85"/>
    </row>
    <row r="26" spans="1:45" ht="19.95" customHeight="1" x14ac:dyDescent="0.25">
      <c r="A26" s="87"/>
      <c r="B26" s="2928" t="s">
        <v>912</v>
      </c>
      <c r="C26" s="2928"/>
      <c r="D26" s="2928"/>
      <c r="E26" s="1505">
        <f>'Equity Forex Commodity OptionP2'!G51</f>
        <v>0</v>
      </c>
      <c r="F26" s="88"/>
      <c r="G26" s="88"/>
      <c r="H26" s="88"/>
      <c r="I26" s="89"/>
      <c r="J26" s="85"/>
      <c r="K26" s="85"/>
      <c r="L26" s="85"/>
      <c r="M26" s="85"/>
      <c r="N26" s="85"/>
      <c r="O26" s="85"/>
      <c r="P26" s="85"/>
      <c r="Q26" s="85"/>
      <c r="R26" s="85"/>
      <c r="S26" s="85"/>
      <c r="T26" s="85"/>
      <c r="U26" s="85"/>
      <c r="V26" s="85"/>
      <c r="W26" s="85"/>
      <c r="X26" s="85"/>
      <c r="Y26" s="85"/>
      <c r="Z26" s="85"/>
      <c r="AA26" s="85"/>
      <c r="AB26" s="85"/>
      <c r="AC26" s="85"/>
      <c r="AD26" s="85"/>
      <c r="AE26" s="85"/>
      <c r="AF26" s="85"/>
      <c r="AG26" s="85"/>
      <c r="AH26" s="85"/>
      <c r="AI26" s="85"/>
      <c r="AJ26" s="85"/>
      <c r="AK26" s="85"/>
      <c r="AL26" s="85"/>
      <c r="AM26" s="85"/>
      <c r="AN26" s="85"/>
      <c r="AO26" s="85"/>
      <c r="AP26" s="85"/>
      <c r="AQ26" s="85"/>
      <c r="AR26" s="85"/>
      <c r="AS26" s="85"/>
    </row>
    <row r="27" spans="1:45" ht="19.95" customHeight="1" x14ac:dyDescent="0.25">
      <c r="A27" s="87"/>
      <c r="B27" s="2928" t="s">
        <v>913</v>
      </c>
      <c r="C27" s="2928"/>
      <c r="D27" s="2928"/>
      <c r="E27" s="1505">
        <f>E24+E25+E26</f>
        <v>0</v>
      </c>
      <c r="F27" s="88"/>
      <c r="G27" s="88"/>
      <c r="H27" s="88"/>
      <c r="I27" s="89"/>
      <c r="J27" s="85"/>
      <c r="K27" s="85"/>
      <c r="L27" s="85"/>
      <c r="M27" s="85"/>
      <c r="N27" s="85"/>
      <c r="O27" s="85"/>
      <c r="P27" s="85"/>
      <c r="Q27" s="85"/>
      <c r="R27" s="85"/>
      <c r="S27" s="85"/>
      <c r="T27" s="85"/>
      <c r="U27" s="85"/>
      <c r="V27" s="85"/>
      <c r="W27" s="85"/>
      <c r="X27" s="85"/>
      <c r="Y27" s="85"/>
      <c r="Z27" s="85"/>
      <c r="AA27" s="85"/>
      <c r="AB27" s="85"/>
      <c r="AC27" s="85"/>
      <c r="AD27" s="85"/>
      <c r="AE27" s="85"/>
      <c r="AF27" s="85"/>
      <c r="AG27" s="85"/>
      <c r="AH27" s="85"/>
      <c r="AI27" s="85"/>
      <c r="AJ27" s="85"/>
      <c r="AK27" s="85"/>
      <c r="AL27" s="85"/>
      <c r="AM27" s="85"/>
      <c r="AN27" s="85"/>
      <c r="AO27" s="85"/>
      <c r="AP27" s="85"/>
      <c r="AQ27" s="85"/>
      <c r="AR27" s="85"/>
      <c r="AS27" s="85"/>
    </row>
    <row r="28" spans="1:45" ht="19.95" customHeight="1" x14ac:dyDescent="0.25">
      <c r="A28" s="87"/>
      <c r="B28" s="2928" t="s">
        <v>914</v>
      </c>
      <c r="C28" s="2928"/>
      <c r="D28" s="2928"/>
      <c r="E28" s="1505">
        <f>0.08 *E27</f>
        <v>0</v>
      </c>
      <c r="F28" s="88"/>
      <c r="G28" s="88"/>
      <c r="H28" s="88"/>
      <c r="I28" s="89"/>
      <c r="J28" s="85"/>
      <c r="K28" s="85"/>
      <c r="L28" s="85"/>
      <c r="M28" s="85"/>
      <c r="N28" s="85"/>
      <c r="O28" s="85"/>
      <c r="P28" s="85"/>
      <c r="Q28" s="85"/>
      <c r="R28" s="85"/>
      <c r="S28" s="85"/>
      <c r="T28" s="85"/>
      <c r="U28" s="85"/>
      <c r="V28" s="85"/>
      <c r="W28" s="85"/>
      <c r="X28" s="85"/>
      <c r="Y28" s="85"/>
      <c r="Z28" s="85"/>
      <c r="AA28" s="85"/>
      <c r="AB28" s="85"/>
      <c r="AC28" s="85"/>
      <c r="AD28" s="85"/>
      <c r="AE28" s="85"/>
      <c r="AF28" s="85"/>
      <c r="AG28" s="85"/>
      <c r="AH28" s="85"/>
      <c r="AI28" s="85"/>
      <c r="AJ28" s="85"/>
      <c r="AK28" s="85"/>
      <c r="AL28" s="85"/>
      <c r="AM28" s="85"/>
      <c r="AN28" s="85"/>
      <c r="AO28" s="85"/>
      <c r="AP28" s="85"/>
      <c r="AQ28" s="85"/>
      <c r="AR28" s="85"/>
      <c r="AS28" s="85"/>
    </row>
    <row r="29" spans="1:45" ht="15" customHeight="1" thickBot="1" x14ac:dyDescent="0.3">
      <c r="A29" s="93"/>
      <c r="B29" s="94"/>
      <c r="C29" s="94"/>
      <c r="D29" s="94"/>
      <c r="E29" s="94"/>
      <c r="F29" s="94"/>
      <c r="G29" s="94"/>
      <c r="H29" s="94"/>
      <c r="I29" s="95"/>
      <c r="J29" s="85"/>
      <c r="K29" s="85"/>
      <c r="L29" s="85"/>
      <c r="M29" s="85"/>
      <c r="N29" s="85"/>
      <c r="O29" s="85"/>
      <c r="P29" s="85"/>
      <c r="Q29" s="85"/>
      <c r="R29" s="85"/>
      <c r="S29" s="85"/>
      <c r="T29" s="85"/>
      <c r="U29" s="85"/>
      <c r="V29" s="85"/>
      <c r="W29" s="85"/>
      <c r="X29" s="85"/>
      <c r="Y29" s="85"/>
      <c r="Z29" s="85"/>
      <c r="AA29" s="85"/>
      <c r="AB29" s="85"/>
      <c r="AC29" s="85"/>
      <c r="AD29" s="85"/>
      <c r="AE29" s="85"/>
      <c r="AF29" s="85"/>
      <c r="AG29" s="85"/>
      <c r="AH29" s="85"/>
      <c r="AI29" s="85"/>
      <c r="AJ29" s="85"/>
      <c r="AK29" s="85"/>
      <c r="AL29" s="85"/>
      <c r="AM29" s="85"/>
      <c r="AN29" s="85"/>
      <c r="AO29" s="85"/>
      <c r="AP29" s="85"/>
      <c r="AQ29" s="85"/>
      <c r="AR29" s="85"/>
      <c r="AS29" s="85"/>
    </row>
    <row r="30" spans="1:45" x14ac:dyDescent="0.25">
      <c r="A30" s="88"/>
      <c r="B30" s="88"/>
      <c r="C30" s="88"/>
      <c r="D30" s="88"/>
      <c r="E30" s="88"/>
      <c r="F30" s="88"/>
      <c r="G30" s="88"/>
      <c r="H30" s="88"/>
      <c r="I30" s="88"/>
      <c r="J30" s="85"/>
      <c r="K30" s="85"/>
      <c r="L30" s="85"/>
      <c r="M30" s="85"/>
      <c r="N30" s="85"/>
      <c r="O30" s="85"/>
      <c r="P30" s="85"/>
      <c r="Q30" s="85"/>
      <c r="R30" s="85"/>
      <c r="S30" s="85"/>
      <c r="T30" s="85"/>
      <c r="U30" s="85"/>
      <c r="V30" s="85"/>
      <c r="W30" s="85"/>
      <c r="X30" s="85"/>
      <c r="Y30" s="85"/>
      <c r="Z30" s="85"/>
      <c r="AA30" s="85"/>
      <c r="AB30" s="85"/>
      <c r="AC30" s="85"/>
      <c r="AD30" s="85"/>
      <c r="AE30" s="85"/>
      <c r="AF30" s="85"/>
      <c r="AG30" s="85"/>
      <c r="AH30" s="85"/>
      <c r="AI30" s="85"/>
      <c r="AJ30" s="85"/>
      <c r="AK30" s="85"/>
      <c r="AL30" s="85"/>
      <c r="AM30" s="85"/>
      <c r="AN30" s="85"/>
      <c r="AO30" s="85"/>
      <c r="AP30" s="85"/>
      <c r="AQ30" s="85"/>
      <c r="AR30" s="85"/>
      <c r="AS30" s="85"/>
    </row>
    <row r="31" spans="1:45" x14ac:dyDescent="0.25">
      <c r="A31" s="88"/>
      <c r="B31" s="88"/>
      <c r="C31" s="88"/>
      <c r="D31" s="88"/>
      <c r="E31" s="88"/>
      <c r="F31" s="88"/>
      <c r="G31" s="88"/>
      <c r="H31" s="88"/>
      <c r="I31" s="88"/>
      <c r="J31" s="85"/>
      <c r="K31" s="85"/>
      <c r="L31" s="85"/>
      <c r="M31" s="85"/>
      <c r="N31" s="85"/>
      <c r="O31" s="85"/>
      <c r="P31" s="85"/>
      <c r="Q31" s="85"/>
      <c r="R31" s="85"/>
      <c r="S31" s="85"/>
      <c r="T31" s="85"/>
      <c r="U31" s="85"/>
      <c r="V31" s="85"/>
      <c r="W31" s="85"/>
      <c r="X31" s="85"/>
      <c r="Y31" s="85"/>
      <c r="Z31" s="85"/>
      <c r="AA31" s="85"/>
      <c r="AB31" s="85"/>
      <c r="AC31" s="85"/>
      <c r="AD31" s="85"/>
      <c r="AE31" s="85"/>
      <c r="AF31" s="85"/>
      <c r="AG31" s="85"/>
      <c r="AH31" s="85"/>
      <c r="AI31" s="85"/>
      <c r="AJ31" s="85"/>
      <c r="AK31" s="85"/>
      <c r="AL31" s="85"/>
      <c r="AM31" s="85"/>
      <c r="AN31" s="85"/>
      <c r="AO31" s="85"/>
      <c r="AP31" s="85"/>
      <c r="AQ31" s="85"/>
      <c r="AR31" s="85"/>
      <c r="AS31" s="85"/>
    </row>
    <row r="32" spans="1:45" x14ac:dyDescent="0.25">
      <c r="A32" s="88"/>
      <c r="B32" s="88"/>
      <c r="C32" s="88"/>
      <c r="D32" s="88"/>
      <c r="E32" s="88"/>
      <c r="F32" s="88"/>
      <c r="G32" s="88"/>
      <c r="H32" s="88"/>
      <c r="I32" s="88"/>
      <c r="J32" s="85"/>
      <c r="K32" s="85"/>
      <c r="L32" s="85"/>
      <c r="M32" s="85"/>
      <c r="N32" s="85"/>
      <c r="O32" s="85"/>
      <c r="P32" s="85"/>
      <c r="Q32" s="85"/>
      <c r="R32" s="85"/>
      <c r="S32" s="85"/>
      <c r="T32" s="85"/>
      <c r="U32" s="85"/>
      <c r="V32" s="85"/>
      <c r="W32" s="85"/>
      <c r="X32" s="85"/>
      <c r="Y32" s="85"/>
      <c r="Z32" s="85"/>
      <c r="AA32" s="85"/>
      <c r="AB32" s="85"/>
      <c r="AC32" s="85"/>
      <c r="AD32" s="85"/>
      <c r="AE32" s="85"/>
      <c r="AF32" s="85"/>
      <c r="AG32" s="85"/>
      <c r="AH32" s="85"/>
      <c r="AI32" s="85"/>
      <c r="AJ32" s="85"/>
      <c r="AK32" s="85"/>
      <c r="AL32" s="85"/>
      <c r="AM32" s="85"/>
      <c r="AN32" s="85"/>
      <c r="AO32" s="85"/>
      <c r="AP32" s="85"/>
      <c r="AQ32" s="85"/>
      <c r="AR32" s="85"/>
      <c r="AS32" s="85"/>
    </row>
    <row r="33" spans="1:45" x14ac:dyDescent="0.25">
      <c r="A33" s="88"/>
      <c r="B33" s="88"/>
      <c r="C33" s="88"/>
      <c r="D33" s="88"/>
      <c r="E33" s="88"/>
      <c r="F33" s="88"/>
      <c r="G33" s="88"/>
      <c r="H33" s="88"/>
      <c r="I33" s="88"/>
      <c r="J33" s="85"/>
      <c r="K33" s="85"/>
      <c r="L33" s="85"/>
      <c r="M33" s="85"/>
      <c r="N33" s="85"/>
      <c r="O33" s="85"/>
      <c r="P33" s="85"/>
      <c r="Q33" s="85"/>
      <c r="R33" s="85"/>
      <c r="S33" s="85"/>
      <c r="T33" s="85"/>
      <c r="U33" s="85"/>
      <c r="V33" s="85"/>
      <c r="W33" s="85"/>
      <c r="X33" s="85"/>
      <c r="Y33" s="85"/>
      <c r="Z33" s="85"/>
      <c r="AA33" s="85"/>
      <c r="AB33" s="85"/>
      <c r="AC33" s="85"/>
      <c r="AD33" s="85"/>
      <c r="AE33" s="85"/>
      <c r="AF33" s="85"/>
      <c r="AG33" s="85"/>
      <c r="AH33" s="85"/>
      <c r="AI33" s="85"/>
      <c r="AJ33" s="85"/>
      <c r="AK33" s="85"/>
      <c r="AL33" s="85"/>
      <c r="AM33" s="85"/>
      <c r="AN33" s="85"/>
      <c r="AO33" s="85"/>
      <c r="AP33" s="85"/>
      <c r="AQ33" s="85"/>
      <c r="AR33" s="85"/>
      <c r="AS33" s="85"/>
    </row>
    <row r="34" spans="1:45" x14ac:dyDescent="0.25">
      <c r="A34" s="88"/>
      <c r="B34" s="88"/>
      <c r="C34" s="88"/>
      <c r="D34" s="88"/>
      <c r="E34" s="88"/>
      <c r="F34" s="88"/>
      <c r="G34" s="88"/>
      <c r="H34" s="88"/>
      <c r="I34" s="88"/>
      <c r="J34" s="85"/>
      <c r="K34" s="85"/>
      <c r="L34" s="85"/>
      <c r="M34" s="85"/>
      <c r="N34" s="85"/>
      <c r="O34" s="85"/>
      <c r="P34" s="85"/>
      <c r="Q34" s="85"/>
      <c r="R34" s="85"/>
      <c r="S34" s="85"/>
      <c r="T34" s="85"/>
      <c r="U34" s="85"/>
      <c r="V34" s="85"/>
      <c r="W34" s="85"/>
      <c r="X34" s="85"/>
      <c r="Y34" s="85"/>
      <c r="Z34" s="85"/>
      <c r="AA34" s="85"/>
      <c r="AB34" s="85"/>
      <c r="AC34" s="85"/>
      <c r="AD34" s="85"/>
      <c r="AE34" s="85"/>
      <c r="AF34" s="85"/>
      <c r="AG34" s="85"/>
      <c r="AH34" s="85"/>
      <c r="AI34" s="85"/>
      <c r="AJ34" s="85"/>
      <c r="AK34" s="85"/>
      <c r="AL34" s="85"/>
      <c r="AM34" s="85"/>
      <c r="AN34" s="85"/>
      <c r="AO34" s="85"/>
      <c r="AP34" s="85"/>
      <c r="AQ34" s="85"/>
      <c r="AR34" s="85"/>
      <c r="AS34" s="85"/>
    </row>
    <row r="35" spans="1:45" x14ac:dyDescent="0.25">
      <c r="A35" s="85"/>
      <c r="B35" s="85"/>
      <c r="C35" s="85"/>
      <c r="D35" s="85"/>
      <c r="E35" s="85"/>
      <c r="F35" s="85"/>
      <c r="G35" s="85"/>
      <c r="H35" s="85"/>
      <c r="I35" s="85"/>
      <c r="J35" s="85"/>
      <c r="K35" s="85"/>
      <c r="L35" s="85"/>
      <c r="M35" s="85"/>
      <c r="N35" s="85"/>
      <c r="O35" s="85"/>
      <c r="P35" s="85"/>
      <c r="Q35" s="85"/>
      <c r="R35" s="85"/>
      <c r="S35" s="85"/>
      <c r="T35" s="85"/>
      <c r="U35" s="85"/>
      <c r="V35" s="85"/>
      <c r="W35" s="85"/>
      <c r="X35" s="85"/>
      <c r="Y35" s="85"/>
      <c r="Z35" s="85"/>
      <c r="AA35" s="85"/>
      <c r="AB35" s="85"/>
      <c r="AC35" s="85"/>
      <c r="AD35" s="85"/>
      <c r="AE35" s="85"/>
      <c r="AF35" s="85"/>
      <c r="AG35" s="85"/>
      <c r="AH35" s="85"/>
      <c r="AI35" s="85"/>
      <c r="AJ35" s="85"/>
      <c r="AK35" s="85"/>
      <c r="AL35" s="85"/>
      <c r="AM35" s="85"/>
      <c r="AN35" s="85"/>
      <c r="AO35" s="85"/>
      <c r="AP35" s="85"/>
      <c r="AQ35" s="85"/>
      <c r="AR35" s="85"/>
      <c r="AS35" s="85"/>
    </row>
    <row r="36" spans="1:45" x14ac:dyDescent="0.25">
      <c r="A36" s="85"/>
      <c r="B36" s="85"/>
      <c r="C36" s="85"/>
      <c r="D36" s="85"/>
      <c r="E36" s="85"/>
      <c r="F36" s="85"/>
      <c r="G36" s="85"/>
      <c r="H36" s="85"/>
      <c r="I36" s="85"/>
      <c r="J36" s="85"/>
      <c r="K36" s="85"/>
      <c r="L36" s="85"/>
      <c r="M36" s="85"/>
      <c r="N36" s="85"/>
      <c r="O36" s="85"/>
      <c r="P36" s="85"/>
      <c r="Q36" s="85"/>
      <c r="R36" s="85"/>
      <c r="S36" s="85"/>
      <c r="T36" s="85"/>
      <c r="U36" s="85"/>
      <c r="V36" s="85"/>
      <c r="W36" s="85"/>
      <c r="X36" s="85"/>
      <c r="Y36" s="85"/>
      <c r="Z36" s="85"/>
      <c r="AA36" s="85"/>
      <c r="AB36" s="85"/>
      <c r="AC36" s="85"/>
      <c r="AD36" s="85"/>
      <c r="AE36" s="85"/>
      <c r="AF36" s="85"/>
      <c r="AG36" s="85"/>
      <c r="AH36" s="85"/>
      <c r="AI36" s="85"/>
      <c r="AJ36" s="85"/>
      <c r="AK36" s="85"/>
      <c r="AL36" s="85"/>
      <c r="AM36" s="85"/>
      <c r="AN36" s="85"/>
      <c r="AO36" s="85"/>
      <c r="AP36" s="85"/>
      <c r="AQ36" s="85"/>
      <c r="AR36" s="85"/>
      <c r="AS36" s="85"/>
    </row>
    <row r="37" spans="1:45" x14ac:dyDescent="0.25">
      <c r="A37" s="85"/>
      <c r="B37" s="85"/>
      <c r="C37" s="85"/>
      <c r="D37" s="85"/>
      <c r="E37" s="85"/>
      <c r="F37" s="85"/>
      <c r="G37" s="85"/>
      <c r="H37" s="85"/>
      <c r="I37" s="85"/>
      <c r="J37" s="85"/>
      <c r="K37" s="85"/>
      <c r="L37" s="85"/>
      <c r="M37" s="85"/>
      <c r="N37" s="85"/>
      <c r="O37" s="85"/>
      <c r="P37" s="85"/>
      <c r="Q37" s="85"/>
      <c r="R37" s="85"/>
      <c r="S37" s="85"/>
      <c r="T37" s="85"/>
      <c r="U37" s="85"/>
      <c r="V37" s="85"/>
      <c r="W37" s="85"/>
      <c r="X37" s="85"/>
      <c r="Y37" s="85"/>
      <c r="Z37" s="85"/>
      <c r="AA37" s="85"/>
      <c r="AB37" s="85"/>
      <c r="AC37" s="85"/>
      <c r="AD37" s="85"/>
      <c r="AE37" s="85"/>
      <c r="AF37" s="85"/>
      <c r="AG37" s="85"/>
      <c r="AH37" s="85"/>
      <c r="AI37" s="85"/>
      <c r="AJ37" s="85"/>
      <c r="AK37" s="85"/>
      <c r="AL37" s="85"/>
      <c r="AM37" s="85"/>
      <c r="AN37" s="85"/>
      <c r="AO37" s="85"/>
      <c r="AP37" s="85"/>
      <c r="AQ37" s="85"/>
      <c r="AR37" s="85"/>
      <c r="AS37" s="85"/>
    </row>
    <row r="38" spans="1:45" x14ac:dyDescent="0.25">
      <c r="A38" s="85"/>
      <c r="B38" s="85"/>
      <c r="C38" s="85"/>
      <c r="D38" s="85"/>
      <c r="E38" s="85"/>
      <c r="F38" s="85"/>
      <c r="G38" s="85"/>
      <c r="H38" s="85"/>
      <c r="I38" s="85"/>
      <c r="J38" s="85"/>
      <c r="K38" s="85"/>
      <c r="L38" s="85"/>
      <c r="M38" s="85"/>
      <c r="N38" s="85"/>
      <c r="O38" s="85"/>
      <c r="P38" s="85"/>
      <c r="Q38" s="85"/>
      <c r="R38" s="85"/>
      <c r="S38" s="85"/>
      <c r="T38" s="85"/>
      <c r="U38" s="85"/>
      <c r="V38" s="85"/>
      <c r="W38" s="85"/>
      <c r="X38" s="85"/>
      <c r="Y38" s="85"/>
      <c r="Z38" s="85"/>
      <c r="AA38" s="85"/>
      <c r="AB38" s="85"/>
      <c r="AC38" s="85"/>
      <c r="AD38" s="85"/>
      <c r="AE38" s="85"/>
      <c r="AF38" s="85"/>
      <c r="AG38" s="85"/>
      <c r="AH38" s="85"/>
      <c r="AI38" s="85"/>
      <c r="AJ38" s="85"/>
      <c r="AK38" s="85"/>
      <c r="AL38" s="85"/>
      <c r="AM38" s="85"/>
      <c r="AN38" s="85"/>
      <c r="AO38" s="85"/>
      <c r="AP38" s="85"/>
      <c r="AQ38" s="85"/>
      <c r="AR38" s="85"/>
      <c r="AS38" s="85"/>
    </row>
    <row r="39" spans="1:45" x14ac:dyDescent="0.25">
      <c r="A39" s="85"/>
      <c r="B39" s="85"/>
      <c r="C39" s="85"/>
      <c r="D39" s="85"/>
      <c r="E39" s="85"/>
      <c r="F39" s="85"/>
      <c r="G39" s="85"/>
      <c r="H39" s="85"/>
      <c r="I39" s="85"/>
      <c r="J39" s="85"/>
      <c r="K39" s="85"/>
      <c r="L39" s="85"/>
      <c r="M39" s="85"/>
      <c r="N39" s="85"/>
      <c r="O39" s="85"/>
      <c r="P39" s="85"/>
      <c r="Q39" s="85"/>
      <c r="R39" s="85"/>
      <c r="S39" s="85"/>
      <c r="T39" s="85"/>
      <c r="U39" s="85"/>
      <c r="V39" s="85"/>
      <c r="W39" s="85"/>
      <c r="X39" s="85"/>
      <c r="Y39" s="85"/>
      <c r="Z39" s="85"/>
      <c r="AA39" s="85"/>
      <c r="AB39" s="85"/>
      <c r="AC39" s="85"/>
      <c r="AD39" s="85"/>
      <c r="AE39" s="85"/>
      <c r="AF39" s="85"/>
      <c r="AG39" s="85"/>
      <c r="AH39" s="85"/>
      <c r="AI39" s="85"/>
      <c r="AJ39" s="85"/>
      <c r="AK39" s="85"/>
      <c r="AL39" s="85"/>
      <c r="AM39" s="85"/>
      <c r="AN39" s="85"/>
      <c r="AO39" s="85"/>
      <c r="AP39" s="85"/>
      <c r="AQ39" s="85"/>
      <c r="AR39" s="85"/>
      <c r="AS39" s="85"/>
    </row>
    <row r="40" spans="1:45" x14ac:dyDescent="0.25">
      <c r="A40" s="85"/>
      <c r="B40" s="85"/>
      <c r="C40" s="85"/>
      <c r="D40" s="85"/>
      <c r="E40" s="85"/>
      <c r="F40" s="85"/>
      <c r="G40" s="85"/>
      <c r="H40" s="85"/>
      <c r="I40" s="85"/>
      <c r="J40" s="85"/>
      <c r="K40" s="85"/>
      <c r="L40" s="85"/>
      <c r="M40" s="85"/>
      <c r="N40" s="85"/>
      <c r="O40" s="85"/>
      <c r="P40" s="85"/>
      <c r="Q40" s="85"/>
      <c r="R40" s="85"/>
      <c r="S40" s="85"/>
      <c r="T40" s="85"/>
      <c r="U40" s="85"/>
      <c r="V40" s="85"/>
      <c r="W40" s="85"/>
      <c r="X40" s="85"/>
      <c r="Y40" s="85"/>
      <c r="Z40" s="85"/>
      <c r="AA40" s="85"/>
      <c r="AB40" s="85"/>
      <c r="AC40" s="85"/>
      <c r="AD40" s="85"/>
      <c r="AE40" s="85"/>
      <c r="AF40" s="85"/>
      <c r="AG40" s="85"/>
      <c r="AH40" s="85"/>
      <c r="AI40" s="85"/>
      <c r="AJ40" s="85"/>
      <c r="AK40" s="85"/>
      <c r="AL40" s="85"/>
      <c r="AM40" s="85"/>
      <c r="AN40" s="85"/>
      <c r="AO40" s="85"/>
      <c r="AP40" s="85"/>
      <c r="AQ40" s="85"/>
      <c r="AR40" s="85"/>
      <c r="AS40" s="85"/>
    </row>
    <row r="41" spans="1:45" x14ac:dyDescent="0.25">
      <c r="A41" s="85"/>
      <c r="B41" s="85"/>
      <c r="C41" s="85"/>
      <c r="D41" s="85"/>
      <c r="E41" s="85"/>
      <c r="F41" s="85"/>
      <c r="G41" s="85"/>
      <c r="H41" s="85"/>
      <c r="I41" s="85"/>
      <c r="J41" s="85"/>
      <c r="K41" s="85"/>
      <c r="L41" s="85"/>
      <c r="M41" s="85"/>
      <c r="N41" s="85"/>
      <c r="O41" s="85"/>
      <c r="P41" s="85"/>
      <c r="Q41" s="85"/>
      <c r="R41" s="85"/>
      <c r="S41" s="85"/>
      <c r="T41" s="85"/>
      <c r="U41" s="85"/>
      <c r="V41" s="85"/>
      <c r="W41" s="85"/>
      <c r="X41" s="85"/>
      <c r="Y41" s="85"/>
      <c r="Z41" s="85"/>
      <c r="AA41" s="85"/>
      <c r="AB41" s="85"/>
      <c r="AC41" s="85"/>
      <c r="AD41" s="85"/>
      <c r="AE41" s="85"/>
      <c r="AF41" s="85"/>
      <c r="AG41" s="85"/>
      <c r="AH41" s="85"/>
      <c r="AI41" s="85"/>
      <c r="AJ41" s="85"/>
      <c r="AK41" s="85"/>
      <c r="AL41" s="85"/>
      <c r="AM41" s="85"/>
      <c r="AN41" s="85"/>
      <c r="AO41" s="85"/>
      <c r="AP41" s="85"/>
      <c r="AQ41" s="85"/>
      <c r="AR41" s="85"/>
      <c r="AS41" s="85"/>
    </row>
    <row r="42" spans="1:45" x14ac:dyDescent="0.25">
      <c r="A42" s="85"/>
      <c r="B42" s="85"/>
      <c r="C42" s="85"/>
      <c r="D42" s="85"/>
      <c r="E42" s="85"/>
      <c r="F42" s="85"/>
      <c r="G42" s="85"/>
      <c r="H42" s="85"/>
      <c r="I42" s="85"/>
      <c r="J42" s="85"/>
      <c r="K42" s="85"/>
      <c r="L42" s="85"/>
      <c r="M42" s="85"/>
      <c r="N42" s="85"/>
      <c r="O42" s="85"/>
      <c r="P42" s="85"/>
      <c r="Q42" s="85"/>
      <c r="R42" s="85"/>
      <c r="S42" s="85"/>
      <c r="T42" s="85"/>
      <c r="U42" s="85"/>
      <c r="V42" s="85"/>
      <c r="W42" s="85"/>
      <c r="X42" s="85"/>
      <c r="Y42" s="85"/>
      <c r="Z42" s="85"/>
      <c r="AA42" s="85"/>
      <c r="AB42" s="85"/>
      <c r="AC42" s="85"/>
      <c r="AD42" s="85"/>
      <c r="AE42" s="85"/>
      <c r="AF42" s="85"/>
      <c r="AG42" s="85"/>
      <c r="AH42" s="85"/>
      <c r="AI42" s="85"/>
      <c r="AJ42" s="85"/>
      <c r="AK42" s="85"/>
      <c r="AL42" s="85"/>
      <c r="AM42" s="85"/>
      <c r="AN42" s="85"/>
      <c r="AO42" s="85"/>
      <c r="AP42" s="85"/>
      <c r="AQ42" s="85"/>
      <c r="AR42" s="85"/>
      <c r="AS42" s="85"/>
    </row>
    <row r="43" spans="1:45" x14ac:dyDescent="0.25">
      <c r="A43" s="85"/>
      <c r="B43" s="85"/>
      <c r="C43" s="85"/>
      <c r="D43" s="85"/>
      <c r="E43" s="85"/>
      <c r="F43" s="85"/>
      <c r="G43" s="85"/>
      <c r="H43" s="85"/>
      <c r="I43" s="85"/>
      <c r="J43" s="85"/>
      <c r="K43" s="85"/>
      <c r="L43" s="85"/>
      <c r="M43" s="85"/>
      <c r="N43" s="85"/>
      <c r="O43" s="85"/>
      <c r="P43" s="85"/>
      <c r="Q43" s="85"/>
      <c r="R43" s="85"/>
      <c r="S43" s="85"/>
      <c r="T43" s="85"/>
      <c r="U43" s="85"/>
      <c r="V43" s="85"/>
      <c r="W43" s="85"/>
      <c r="X43" s="85"/>
      <c r="Y43" s="85"/>
      <c r="Z43" s="85"/>
      <c r="AA43" s="85"/>
      <c r="AB43" s="85"/>
      <c r="AC43" s="85"/>
      <c r="AD43" s="85"/>
      <c r="AE43" s="85"/>
      <c r="AF43" s="85"/>
      <c r="AG43" s="85"/>
      <c r="AH43" s="85"/>
      <c r="AI43" s="85"/>
      <c r="AJ43" s="85"/>
      <c r="AK43" s="85"/>
      <c r="AL43" s="85"/>
      <c r="AM43" s="85"/>
      <c r="AN43" s="85"/>
      <c r="AO43" s="85"/>
      <c r="AP43" s="85"/>
      <c r="AQ43" s="85"/>
      <c r="AR43" s="85"/>
      <c r="AS43" s="85"/>
    </row>
    <row r="44" spans="1:45" x14ac:dyDescent="0.25">
      <c r="A44" s="85"/>
      <c r="B44" s="85"/>
      <c r="C44" s="85"/>
      <c r="D44" s="85"/>
      <c r="E44" s="85"/>
      <c r="F44" s="85"/>
      <c r="G44" s="85"/>
      <c r="H44" s="85"/>
      <c r="I44" s="85"/>
      <c r="J44" s="85"/>
      <c r="K44" s="85"/>
      <c r="L44" s="85"/>
      <c r="M44" s="85"/>
      <c r="N44" s="85"/>
      <c r="O44" s="85"/>
      <c r="P44" s="85"/>
      <c r="Q44" s="85"/>
      <c r="R44" s="85"/>
      <c r="S44" s="85"/>
      <c r="T44" s="85"/>
      <c r="U44" s="85"/>
      <c r="V44" s="85"/>
      <c r="W44" s="85"/>
      <c r="X44" s="85"/>
      <c r="Y44" s="85"/>
      <c r="Z44" s="85"/>
      <c r="AA44" s="85"/>
      <c r="AB44" s="85"/>
      <c r="AC44" s="85"/>
      <c r="AD44" s="85"/>
      <c r="AE44" s="85"/>
      <c r="AF44" s="85"/>
      <c r="AG44" s="85"/>
      <c r="AH44" s="85"/>
      <c r="AI44" s="85"/>
      <c r="AJ44" s="85"/>
      <c r="AK44" s="85"/>
      <c r="AL44" s="85"/>
      <c r="AM44" s="85"/>
      <c r="AN44" s="85"/>
      <c r="AO44" s="85"/>
      <c r="AP44" s="85"/>
      <c r="AQ44" s="85"/>
      <c r="AR44" s="85"/>
      <c r="AS44" s="85"/>
    </row>
    <row r="45" spans="1:45" x14ac:dyDescent="0.25">
      <c r="A45" s="85"/>
      <c r="B45" s="85"/>
      <c r="C45" s="85"/>
      <c r="D45" s="85"/>
      <c r="E45" s="85"/>
      <c r="F45" s="85"/>
      <c r="G45" s="85"/>
      <c r="H45" s="85"/>
      <c r="I45" s="85"/>
      <c r="J45" s="85"/>
      <c r="K45" s="85"/>
      <c r="L45" s="85"/>
      <c r="M45" s="85"/>
      <c r="N45" s="85"/>
      <c r="O45" s="85"/>
      <c r="P45" s="85"/>
      <c r="Q45" s="85"/>
      <c r="R45" s="85"/>
      <c r="S45" s="85"/>
      <c r="T45" s="85"/>
      <c r="U45" s="85"/>
      <c r="V45" s="85"/>
      <c r="W45" s="85"/>
      <c r="X45" s="85"/>
      <c r="Y45" s="85"/>
      <c r="Z45" s="85"/>
      <c r="AA45" s="85"/>
      <c r="AB45" s="85"/>
      <c r="AC45" s="85"/>
      <c r="AD45" s="85"/>
      <c r="AE45" s="85"/>
      <c r="AF45" s="85"/>
      <c r="AG45" s="85"/>
      <c r="AH45" s="85"/>
      <c r="AI45" s="85"/>
      <c r="AJ45" s="85"/>
      <c r="AK45" s="85"/>
      <c r="AL45" s="85"/>
      <c r="AM45" s="85"/>
      <c r="AN45" s="85"/>
      <c r="AO45" s="85"/>
      <c r="AP45" s="85"/>
      <c r="AQ45" s="85"/>
      <c r="AR45" s="85"/>
      <c r="AS45" s="85"/>
    </row>
    <row r="46" spans="1:45" x14ac:dyDescent="0.25">
      <c r="A46" s="85"/>
      <c r="B46" s="85"/>
      <c r="C46" s="85"/>
      <c r="D46" s="85"/>
      <c r="E46" s="85"/>
      <c r="F46" s="85"/>
      <c r="G46" s="85"/>
      <c r="H46" s="85"/>
      <c r="I46" s="85"/>
      <c r="J46" s="85"/>
      <c r="K46" s="85"/>
      <c r="L46" s="85"/>
      <c r="M46" s="85"/>
      <c r="N46" s="85"/>
      <c r="O46" s="85"/>
      <c r="P46" s="85"/>
      <c r="Q46" s="85"/>
      <c r="R46" s="85"/>
      <c r="S46" s="85"/>
      <c r="T46" s="85"/>
      <c r="U46" s="85"/>
      <c r="V46" s="85"/>
      <c r="W46" s="85"/>
      <c r="X46" s="85"/>
      <c r="Y46" s="85"/>
      <c r="Z46" s="85"/>
      <c r="AA46" s="85"/>
      <c r="AB46" s="85"/>
      <c r="AC46" s="85"/>
      <c r="AD46" s="85"/>
      <c r="AE46" s="85"/>
      <c r="AF46" s="85"/>
      <c r="AG46" s="85"/>
      <c r="AH46" s="85"/>
      <c r="AI46" s="85"/>
      <c r="AJ46" s="85"/>
      <c r="AK46" s="85"/>
      <c r="AL46" s="85"/>
      <c r="AM46" s="85"/>
      <c r="AN46" s="85"/>
      <c r="AO46" s="85"/>
      <c r="AP46" s="85"/>
      <c r="AQ46" s="85"/>
      <c r="AR46" s="85"/>
      <c r="AS46" s="85"/>
    </row>
    <row r="47" spans="1:45" x14ac:dyDescent="0.25">
      <c r="A47" s="85"/>
      <c r="B47" s="85"/>
      <c r="C47" s="85"/>
      <c r="D47" s="85"/>
      <c r="E47" s="85"/>
      <c r="F47" s="85"/>
      <c r="G47" s="85"/>
      <c r="H47" s="85"/>
      <c r="I47" s="85"/>
      <c r="J47" s="85"/>
      <c r="K47" s="85"/>
      <c r="L47" s="85"/>
      <c r="M47" s="85"/>
      <c r="N47" s="85"/>
      <c r="O47" s="85"/>
      <c r="P47" s="85"/>
      <c r="Q47" s="85"/>
      <c r="R47" s="85"/>
      <c r="S47" s="85"/>
      <c r="T47" s="85"/>
      <c r="U47" s="85"/>
      <c r="V47" s="85"/>
      <c r="W47" s="85"/>
      <c r="X47" s="85"/>
      <c r="Y47" s="85"/>
      <c r="Z47" s="85"/>
      <c r="AA47" s="85"/>
      <c r="AB47" s="85"/>
      <c r="AC47" s="85"/>
      <c r="AD47" s="85"/>
      <c r="AE47" s="85"/>
      <c r="AF47" s="85"/>
      <c r="AG47" s="85"/>
      <c r="AH47" s="85"/>
      <c r="AI47" s="85"/>
      <c r="AJ47" s="85"/>
      <c r="AK47" s="85"/>
      <c r="AL47" s="85"/>
      <c r="AM47" s="85"/>
      <c r="AN47" s="85"/>
      <c r="AO47" s="85"/>
      <c r="AP47" s="85"/>
      <c r="AQ47" s="85"/>
      <c r="AR47" s="85"/>
      <c r="AS47" s="85"/>
    </row>
    <row r="48" spans="1:45" x14ac:dyDescent="0.25">
      <c r="A48" s="85"/>
      <c r="B48" s="85"/>
      <c r="C48" s="85"/>
      <c r="D48" s="85"/>
      <c r="E48" s="85"/>
      <c r="F48" s="85"/>
      <c r="G48" s="85"/>
      <c r="H48" s="85"/>
      <c r="I48" s="85"/>
      <c r="J48" s="85"/>
      <c r="K48" s="85"/>
      <c r="L48" s="85"/>
      <c r="M48" s="85"/>
      <c r="N48" s="85"/>
      <c r="O48" s="85"/>
      <c r="P48" s="85"/>
      <c r="Q48" s="85"/>
      <c r="R48" s="85"/>
      <c r="S48" s="85"/>
      <c r="T48" s="85"/>
      <c r="U48" s="85"/>
      <c r="V48" s="85"/>
      <c r="W48" s="85"/>
      <c r="X48" s="85"/>
      <c r="Y48" s="85"/>
      <c r="Z48" s="85"/>
      <c r="AA48" s="85"/>
      <c r="AB48" s="85"/>
      <c r="AC48" s="85"/>
      <c r="AD48" s="85"/>
      <c r="AE48" s="85"/>
      <c r="AF48" s="85"/>
      <c r="AG48" s="85"/>
      <c r="AH48" s="85"/>
      <c r="AI48" s="85"/>
      <c r="AJ48" s="85"/>
      <c r="AK48" s="85"/>
      <c r="AL48" s="85"/>
      <c r="AM48" s="85"/>
      <c r="AN48" s="85"/>
      <c r="AO48" s="85"/>
      <c r="AP48" s="85"/>
      <c r="AQ48" s="85"/>
      <c r="AR48" s="85"/>
      <c r="AS48" s="85"/>
    </row>
    <row r="49" spans="1:45" x14ac:dyDescent="0.25">
      <c r="A49" s="85"/>
      <c r="B49" s="85"/>
      <c r="C49" s="85"/>
      <c r="D49" s="85"/>
      <c r="E49" s="85"/>
      <c r="F49" s="85"/>
      <c r="G49" s="85"/>
      <c r="H49" s="85"/>
      <c r="I49" s="85"/>
      <c r="J49" s="85"/>
      <c r="K49" s="85"/>
      <c r="L49" s="85"/>
      <c r="M49" s="85"/>
      <c r="N49" s="85"/>
      <c r="O49" s="85"/>
      <c r="P49" s="85"/>
      <c r="Q49" s="85"/>
      <c r="R49" s="85"/>
      <c r="S49" s="85"/>
      <c r="T49" s="85"/>
      <c r="U49" s="85"/>
      <c r="V49" s="85"/>
      <c r="W49" s="85"/>
      <c r="X49" s="85"/>
      <c r="Y49" s="85"/>
      <c r="Z49" s="85"/>
      <c r="AA49" s="85"/>
      <c r="AB49" s="85"/>
      <c r="AC49" s="85"/>
      <c r="AD49" s="85"/>
      <c r="AE49" s="85"/>
      <c r="AF49" s="85"/>
      <c r="AG49" s="85"/>
      <c r="AH49" s="85"/>
      <c r="AI49" s="85"/>
      <c r="AJ49" s="85"/>
      <c r="AK49" s="85"/>
      <c r="AL49" s="85"/>
      <c r="AM49" s="85"/>
      <c r="AN49" s="85"/>
      <c r="AO49" s="85"/>
      <c r="AP49" s="85"/>
      <c r="AQ49" s="85"/>
      <c r="AR49" s="85"/>
      <c r="AS49" s="85"/>
    </row>
    <row r="50" spans="1:45" x14ac:dyDescent="0.25">
      <c r="A50" s="85"/>
      <c r="B50" s="85"/>
      <c r="C50" s="85"/>
      <c r="D50" s="85"/>
      <c r="E50" s="85"/>
      <c r="F50" s="85"/>
      <c r="G50" s="85"/>
      <c r="H50" s="85"/>
      <c r="I50" s="85"/>
      <c r="J50" s="85"/>
      <c r="K50" s="85"/>
      <c r="L50" s="85"/>
      <c r="M50" s="85"/>
      <c r="N50" s="85"/>
      <c r="O50" s="85"/>
      <c r="P50" s="85"/>
      <c r="Q50" s="85"/>
      <c r="R50" s="85"/>
      <c r="S50" s="85"/>
      <c r="T50" s="85"/>
      <c r="U50" s="85"/>
      <c r="V50" s="85"/>
      <c r="W50" s="85"/>
      <c r="X50" s="85"/>
      <c r="Y50" s="85"/>
      <c r="Z50" s="85"/>
      <c r="AA50" s="85"/>
      <c r="AB50" s="85"/>
      <c r="AC50" s="85"/>
      <c r="AD50" s="85"/>
      <c r="AE50" s="85"/>
      <c r="AF50" s="85"/>
      <c r="AG50" s="85"/>
      <c r="AH50" s="85"/>
      <c r="AI50" s="85"/>
      <c r="AJ50" s="85"/>
      <c r="AK50" s="85"/>
      <c r="AL50" s="85"/>
      <c r="AM50" s="85"/>
      <c r="AN50" s="85"/>
      <c r="AO50" s="85"/>
      <c r="AP50" s="85"/>
      <c r="AQ50" s="85"/>
      <c r="AR50" s="85"/>
      <c r="AS50" s="85"/>
    </row>
    <row r="51" spans="1:45" x14ac:dyDescent="0.25">
      <c r="A51" s="85"/>
      <c r="B51" s="85"/>
      <c r="C51" s="85"/>
      <c r="D51" s="85"/>
      <c r="E51" s="85"/>
      <c r="F51" s="85"/>
      <c r="G51" s="85"/>
      <c r="H51" s="85"/>
      <c r="I51" s="85"/>
      <c r="J51" s="85"/>
      <c r="K51" s="85"/>
      <c r="L51" s="85"/>
      <c r="M51" s="85"/>
      <c r="N51" s="85"/>
      <c r="O51" s="85"/>
      <c r="P51" s="85"/>
      <c r="Q51" s="85"/>
      <c r="R51" s="85"/>
      <c r="S51" s="85"/>
      <c r="T51" s="85"/>
      <c r="U51" s="85"/>
      <c r="V51" s="85"/>
      <c r="W51" s="85"/>
      <c r="X51" s="85"/>
      <c r="Y51" s="85"/>
      <c r="Z51" s="85"/>
      <c r="AA51" s="85"/>
      <c r="AB51" s="85"/>
      <c r="AC51" s="85"/>
      <c r="AD51" s="85"/>
      <c r="AE51" s="85"/>
      <c r="AF51" s="85"/>
      <c r="AG51" s="85"/>
      <c r="AH51" s="85"/>
      <c r="AI51" s="85"/>
      <c r="AJ51" s="85"/>
      <c r="AK51" s="85"/>
      <c r="AL51" s="85"/>
      <c r="AM51" s="85"/>
      <c r="AN51" s="85"/>
      <c r="AO51" s="85"/>
      <c r="AP51" s="85"/>
      <c r="AQ51" s="85"/>
      <c r="AR51" s="85"/>
      <c r="AS51" s="85"/>
    </row>
    <row r="52" spans="1:45" x14ac:dyDescent="0.25">
      <c r="A52" s="85"/>
      <c r="B52" s="85"/>
      <c r="C52" s="85"/>
      <c r="D52" s="85"/>
      <c r="E52" s="85"/>
      <c r="F52" s="85"/>
      <c r="G52" s="85"/>
      <c r="H52" s="85"/>
      <c r="I52" s="85"/>
      <c r="J52" s="85"/>
      <c r="K52" s="85"/>
      <c r="L52" s="85"/>
      <c r="M52" s="85"/>
      <c r="N52" s="85"/>
      <c r="O52" s="85"/>
      <c r="P52" s="85"/>
      <c r="Q52" s="85"/>
      <c r="R52" s="85"/>
      <c r="S52" s="85"/>
      <c r="T52" s="85"/>
      <c r="U52" s="85"/>
      <c r="V52" s="85"/>
      <c r="W52" s="85"/>
      <c r="X52" s="85"/>
      <c r="Y52" s="85"/>
      <c r="Z52" s="85"/>
      <c r="AA52" s="85"/>
      <c r="AB52" s="85"/>
      <c r="AC52" s="85"/>
      <c r="AD52" s="85"/>
      <c r="AE52" s="85"/>
      <c r="AF52" s="85"/>
      <c r="AG52" s="85"/>
      <c r="AH52" s="85"/>
      <c r="AI52" s="85"/>
      <c r="AJ52" s="85"/>
      <c r="AK52" s="85"/>
      <c r="AL52" s="85"/>
      <c r="AM52" s="85"/>
      <c r="AN52" s="85"/>
      <c r="AO52" s="85"/>
      <c r="AP52" s="85"/>
      <c r="AQ52" s="85"/>
      <c r="AR52" s="85"/>
      <c r="AS52" s="85"/>
    </row>
    <row r="53" spans="1:45" x14ac:dyDescent="0.25">
      <c r="A53" s="85"/>
      <c r="B53" s="85"/>
      <c r="C53" s="85"/>
      <c r="D53" s="85"/>
      <c r="E53" s="85"/>
      <c r="F53" s="85"/>
      <c r="G53" s="85"/>
      <c r="H53" s="85"/>
      <c r="I53" s="85"/>
      <c r="J53" s="85"/>
      <c r="K53" s="85"/>
      <c r="L53" s="85"/>
      <c r="M53" s="85"/>
      <c r="N53" s="85"/>
      <c r="O53" s="85"/>
      <c r="P53" s="85"/>
      <c r="Q53" s="85"/>
      <c r="R53" s="85"/>
      <c r="S53" s="85"/>
      <c r="T53" s="85"/>
      <c r="U53" s="85"/>
      <c r="V53" s="85"/>
      <c r="W53" s="85"/>
      <c r="X53" s="85"/>
      <c r="Y53" s="85"/>
      <c r="Z53" s="85"/>
      <c r="AA53" s="85"/>
      <c r="AB53" s="85"/>
      <c r="AC53" s="85"/>
      <c r="AD53" s="85"/>
      <c r="AE53" s="85"/>
      <c r="AF53" s="85"/>
      <c r="AG53" s="85"/>
      <c r="AH53" s="85"/>
      <c r="AI53" s="85"/>
      <c r="AJ53" s="85"/>
      <c r="AK53" s="85"/>
      <c r="AL53" s="85"/>
      <c r="AM53" s="85"/>
      <c r="AN53" s="85"/>
      <c r="AO53" s="85"/>
      <c r="AP53" s="85"/>
      <c r="AQ53" s="85"/>
      <c r="AR53" s="85"/>
      <c r="AS53" s="85"/>
    </row>
    <row r="54" spans="1:45" x14ac:dyDescent="0.25">
      <c r="A54" s="85"/>
      <c r="B54" s="85"/>
      <c r="C54" s="85"/>
      <c r="D54" s="85"/>
      <c r="E54" s="85"/>
      <c r="F54" s="85"/>
      <c r="G54" s="85"/>
      <c r="H54" s="85"/>
      <c r="I54" s="85"/>
      <c r="J54" s="85"/>
      <c r="K54" s="85"/>
      <c r="L54" s="85"/>
      <c r="M54" s="85"/>
      <c r="N54" s="85"/>
      <c r="O54" s="85"/>
      <c r="P54" s="85"/>
      <c r="Q54" s="85"/>
      <c r="R54" s="85"/>
      <c r="S54" s="85"/>
      <c r="T54" s="85"/>
      <c r="U54" s="85"/>
      <c r="V54" s="85"/>
      <c r="W54" s="85"/>
      <c r="X54" s="85"/>
      <c r="Y54" s="85"/>
      <c r="Z54" s="85"/>
      <c r="AA54" s="85"/>
      <c r="AB54" s="85"/>
      <c r="AC54" s="85"/>
      <c r="AD54" s="85"/>
      <c r="AE54" s="85"/>
      <c r="AF54" s="85"/>
      <c r="AG54" s="85"/>
      <c r="AH54" s="85"/>
      <c r="AI54" s="85"/>
      <c r="AJ54" s="85"/>
      <c r="AK54" s="85"/>
      <c r="AL54" s="85"/>
      <c r="AM54" s="85"/>
      <c r="AN54" s="85"/>
      <c r="AO54" s="85"/>
      <c r="AP54" s="85"/>
      <c r="AQ54" s="85"/>
      <c r="AR54" s="85"/>
      <c r="AS54" s="85"/>
    </row>
    <row r="55" spans="1:45" x14ac:dyDescent="0.25">
      <c r="A55" s="85"/>
      <c r="B55" s="85"/>
      <c r="C55" s="85"/>
      <c r="D55" s="85"/>
      <c r="E55" s="85"/>
      <c r="F55" s="85"/>
      <c r="G55" s="85"/>
      <c r="H55" s="85"/>
      <c r="I55" s="85"/>
      <c r="J55" s="85"/>
      <c r="K55" s="85"/>
      <c r="L55" s="85"/>
      <c r="M55" s="85"/>
      <c r="N55" s="85"/>
      <c r="O55" s="85"/>
      <c r="P55" s="85"/>
      <c r="Q55" s="85"/>
      <c r="R55" s="85"/>
      <c r="S55" s="85"/>
      <c r="T55" s="85"/>
      <c r="U55" s="85"/>
      <c r="V55" s="85"/>
      <c r="W55" s="85"/>
      <c r="X55" s="85"/>
      <c r="Y55" s="85"/>
      <c r="Z55" s="85"/>
      <c r="AA55" s="85"/>
      <c r="AB55" s="85"/>
      <c r="AC55" s="85"/>
      <c r="AD55" s="85"/>
      <c r="AE55" s="85"/>
      <c r="AF55" s="85"/>
      <c r="AG55" s="85"/>
      <c r="AH55" s="85"/>
      <c r="AI55" s="85"/>
      <c r="AJ55" s="85"/>
      <c r="AK55" s="85"/>
      <c r="AL55" s="85"/>
      <c r="AM55" s="85"/>
      <c r="AN55" s="85"/>
      <c r="AO55" s="85"/>
      <c r="AP55" s="85"/>
      <c r="AQ55" s="85"/>
      <c r="AR55" s="85"/>
      <c r="AS55" s="85"/>
    </row>
    <row r="56" spans="1:45" x14ac:dyDescent="0.25">
      <c r="A56" s="85"/>
      <c r="B56" s="85"/>
      <c r="C56" s="85"/>
      <c r="D56" s="85"/>
      <c r="E56" s="85"/>
      <c r="F56" s="85"/>
      <c r="G56" s="85"/>
      <c r="H56" s="85"/>
      <c r="I56" s="85"/>
      <c r="J56" s="85"/>
      <c r="K56" s="85"/>
      <c r="L56" s="85"/>
      <c r="M56" s="85"/>
      <c r="N56" s="85"/>
      <c r="O56" s="85"/>
      <c r="P56" s="85"/>
      <c r="Q56" s="85"/>
      <c r="R56" s="85"/>
      <c r="S56" s="85"/>
      <c r="T56" s="85"/>
      <c r="U56" s="85"/>
      <c r="V56" s="85"/>
      <c r="W56" s="85"/>
      <c r="X56" s="85"/>
      <c r="Y56" s="85"/>
      <c r="Z56" s="85"/>
      <c r="AA56" s="85"/>
      <c r="AB56" s="85"/>
      <c r="AC56" s="85"/>
      <c r="AD56" s="85"/>
      <c r="AE56" s="85"/>
      <c r="AF56" s="85"/>
      <c r="AG56" s="85"/>
      <c r="AH56" s="85"/>
      <c r="AI56" s="85"/>
      <c r="AJ56" s="85"/>
      <c r="AK56" s="85"/>
      <c r="AL56" s="85"/>
      <c r="AM56" s="85"/>
      <c r="AN56" s="85"/>
      <c r="AO56" s="85"/>
      <c r="AP56" s="85"/>
      <c r="AQ56" s="85"/>
      <c r="AR56" s="85"/>
      <c r="AS56" s="85"/>
    </row>
    <row r="57" spans="1:45" x14ac:dyDescent="0.25">
      <c r="A57" s="85"/>
      <c r="B57" s="85"/>
      <c r="C57" s="85"/>
      <c r="D57" s="85"/>
      <c r="E57" s="85"/>
      <c r="F57" s="85"/>
      <c r="G57" s="85"/>
      <c r="H57" s="85"/>
      <c r="I57" s="85"/>
      <c r="J57" s="85"/>
      <c r="K57" s="85"/>
      <c r="L57" s="85"/>
      <c r="M57" s="85"/>
      <c r="N57" s="85"/>
      <c r="O57" s="85"/>
      <c r="P57" s="85"/>
      <c r="Q57" s="85"/>
      <c r="R57" s="85"/>
      <c r="S57" s="85"/>
      <c r="T57" s="85"/>
      <c r="U57" s="85"/>
      <c r="V57" s="85"/>
      <c r="W57" s="85"/>
      <c r="X57" s="85"/>
      <c r="Y57" s="85"/>
      <c r="Z57" s="85"/>
      <c r="AA57" s="85"/>
      <c r="AB57" s="85"/>
      <c r="AC57" s="85"/>
      <c r="AD57" s="85"/>
      <c r="AE57" s="85"/>
      <c r="AF57" s="85"/>
      <c r="AG57" s="85"/>
      <c r="AH57" s="85"/>
      <c r="AI57" s="85"/>
      <c r="AJ57" s="85"/>
      <c r="AK57" s="85"/>
      <c r="AL57" s="85"/>
      <c r="AM57" s="85"/>
      <c r="AN57" s="85"/>
      <c r="AO57" s="85"/>
      <c r="AP57" s="85"/>
      <c r="AQ57" s="85"/>
      <c r="AR57" s="85"/>
      <c r="AS57" s="85"/>
    </row>
    <row r="58" spans="1:45" x14ac:dyDescent="0.25">
      <c r="A58" s="85"/>
      <c r="B58" s="85"/>
      <c r="C58" s="85"/>
      <c r="D58" s="85"/>
      <c r="E58" s="85"/>
      <c r="F58" s="85"/>
      <c r="G58" s="85"/>
      <c r="H58" s="85"/>
      <c r="I58" s="85"/>
      <c r="J58" s="85"/>
      <c r="K58" s="85"/>
      <c r="L58" s="85"/>
      <c r="M58" s="85"/>
      <c r="N58" s="85"/>
      <c r="O58" s="85"/>
      <c r="P58" s="85"/>
      <c r="Q58" s="85"/>
      <c r="R58" s="85"/>
      <c r="S58" s="85"/>
      <c r="T58" s="85"/>
      <c r="U58" s="85"/>
      <c r="V58" s="85"/>
      <c r="W58" s="85"/>
      <c r="X58" s="85"/>
      <c r="Y58" s="85"/>
      <c r="Z58" s="85"/>
      <c r="AA58" s="85"/>
      <c r="AB58" s="85"/>
      <c r="AC58" s="85"/>
      <c r="AD58" s="85"/>
      <c r="AE58" s="85"/>
      <c r="AF58" s="85"/>
      <c r="AG58" s="85"/>
      <c r="AH58" s="85"/>
      <c r="AI58" s="85"/>
      <c r="AJ58" s="85"/>
      <c r="AK58" s="85"/>
      <c r="AL58" s="85"/>
      <c r="AM58" s="85"/>
      <c r="AN58" s="85"/>
      <c r="AO58" s="85"/>
      <c r="AP58" s="85"/>
      <c r="AQ58" s="85"/>
      <c r="AR58" s="85"/>
      <c r="AS58" s="85"/>
    </row>
    <row r="59" spans="1:45" x14ac:dyDescent="0.25">
      <c r="A59" s="85"/>
      <c r="B59" s="85"/>
      <c r="C59" s="85"/>
      <c r="D59" s="85"/>
      <c r="E59" s="85"/>
      <c r="F59" s="85"/>
      <c r="G59" s="85"/>
      <c r="H59" s="85"/>
      <c r="I59" s="85"/>
      <c r="J59" s="85"/>
      <c r="K59" s="85"/>
      <c r="L59" s="85"/>
      <c r="M59" s="85"/>
      <c r="N59" s="85"/>
      <c r="O59" s="85"/>
      <c r="P59" s="85"/>
      <c r="Q59" s="85"/>
      <c r="R59" s="85"/>
      <c r="S59" s="85"/>
      <c r="T59" s="85"/>
      <c r="U59" s="85"/>
      <c r="V59" s="85"/>
      <c r="W59" s="85"/>
      <c r="X59" s="85"/>
      <c r="Y59" s="85"/>
      <c r="Z59" s="85"/>
      <c r="AA59" s="85"/>
      <c r="AB59" s="85"/>
      <c r="AC59" s="85"/>
      <c r="AD59" s="85"/>
      <c r="AE59" s="85"/>
      <c r="AF59" s="85"/>
      <c r="AG59" s="85"/>
      <c r="AH59" s="85"/>
      <c r="AI59" s="85"/>
      <c r="AJ59" s="85"/>
      <c r="AK59" s="85"/>
      <c r="AL59" s="85"/>
      <c r="AM59" s="85"/>
      <c r="AN59" s="85"/>
      <c r="AO59" s="85"/>
      <c r="AP59" s="85"/>
      <c r="AQ59" s="85"/>
      <c r="AR59" s="85"/>
      <c r="AS59" s="85"/>
    </row>
    <row r="60" spans="1:45" x14ac:dyDescent="0.25">
      <c r="A60" s="85"/>
      <c r="B60" s="85"/>
      <c r="C60" s="85"/>
      <c r="D60" s="85"/>
      <c r="E60" s="85"/>
      <c r="F60" s="85"/>
      <c r="G60" s="85"/>
      <c r="H60" s="85"/>
      <c r="I60" s="85"/>
      <c r="J60" s="85"/>
      <c r="K60" s="85"/>
      <c r="L60" s="85"/>
      <c r="M60" s="85"/>
      <c r="N60" s="85"/>
      <c r="O60" s="85"/>
      <c r="P60" s="85"/>
      <c r="Q60" s="85"/>
      <c r="R60" s="85"/>
      <c r="S60" s="85"/>
      <c r="T60" s="85"/>
      <c r="U60" s="85"/>
      <c r="V60" s="85"/>
      <c r="W60" s="85"/>
      <c r="X60" s="85"/>
      <c r="Y60" s="85"/>
      <c r="Z60" s="85"/>
      <c r="AA60" s="85"/>
      <c r="AB60" s="85"/>
      <c r="AC60" s="85"/>
      <c r="AD60" s="85"/>
      <c r="AE60" s="85"/>
      <c r="AF60" s="85"/>
      <c r="AG60" s="85"/>
      <c r="AH60" s="85"/>
      <c r="AI60" s="85"/>
      <c r="AJ60" s="85"/>
      <c r="AK60" s="85"/>
      <c r="AL60" s="85"/>
      <c r="AM60" s="85"/>
      <c r="AN60" s="85"/>
      <c r="AO60" s="85"/>
      <c r="AP60" s="85"/>
      <c r="AQ60" s="85"/>
      <c r="AR60" s="85"/>
      <c r="AS60" s="85"/>
    </row>
    <row r="61" spans="1:45" x14ac:dyDescent="0.25">
      <c r="A61" s="85"/>
      <c r="B61" s="85"/>
      <c r="C61" s="85"/>
      <c r="D61" s="85"/>
      <c r="E61" s="85"/>
      <c r="F61" s="85"/>
      <c r="G61" s="85"/>
      <c r="H61" s="85"/>
      <c r="I61" s="85"/>
      <c r="J61" s="85"/>
      <c r="K61" s="85"/>
      <c r="L61" s="85"/>
      <c r="M61" s="85"/>
      <c r="N61" s="85"/>
      <c r="O61" s="85"/>
      <c r="P61" s="85"/>
      <c r="Q61" s="85"/>
      <c r="R61" s="85"/>
      <c r="S61" s="85"/>
      <c r="T61" s="85"/>
      <c r="U61" s="85"/>
      <c r="V61" s="85"/>
      <c r="W61" s="85"/>
      <c r="X61" s="85"/>
      <c r="Y61" s="85"/>
      <c r="Z61" s="85"/>
      <c r="AA61" s="85"/>
      <c r="AB61" s="85"/>
      <c r="AC61" s="85"/>
      <c r="AD61" s="85"/>
      <c r="AE61" s="85"/>
      <c r="AF61" s="85"/>
      <c r="AG61" s="85"/>
      <c r="AH61" s="85"/>
      <c r="AI61" s="85"/>
      <c r="AJ61" s="85"/>
      <c r="AK61" s="85"/>
      <c r="AL61" s="85"/>
      <c r="AM61" s="85"/>
      <c r="AN61" s="85"/>
      <c r="AO61" s="85"/>
      <c r="AP61" s="85"/>
      <c r="AQ61" s="85"/>
      <c r="AR61" s="85"/>
      <c r="AS61" s="85"/>
    </row>
    <row r="62" spans="1:45" x14ac:dyDescent="0.25">
      <c r="A62" s="85"/>
      <c r="B62" s="85"/>
      <c r="C62" s="85"/>
      <c r="D62" s="85"/>
      <c r="E62" s="85"/>
      <c r="F62" s="85"/>
      <c r="G62" s="85"/>
      <c r="H62" s="85"/>
      <c r="I62" s="85"/>
      <c r="J62" s="85"/>
      <c r="K62" s="85"/>
      <c r="L62" s="85"/>
      <c r="M62" s="85"/>
      <c r="N62" s="85"/>
      <c r="O62" s="85"/>
      <c r="P62" s="85"/>
      <c r="Q62" s="85"/>
      <c r="R62" s="85"/>
      <c r="S62" s="85"/>
      <c r="T62" s="85"/>
      <c r="U62" s="85"/>
      <c r="V62" s="85"/>
      <c r="W62" s="85"/>
      <c r="X62" s="85"/>
      <c r="Y62" s="85"/>
      <c r="Z62" s="85"/>
      <c r="AA62" s="85"/>
      <c r="AB62" s="85"/>
      <c r="AC62" s="85"/>
      <c r="AD62" s="85"/>
      <c r="AE62" s="85"/>
      <c r="AF62" s="85"/>
      <c r="AG62" s="85"/>
      <c r="AH62" s="85"/>
      <c r="AI62" s="85"/>
      <c r="AJ62" s="85"/>
      <c r="AK62" s="85"/>
      <c r="AL62" s="85"/>
      <c r="AM62" s="85"/>
      <c r="AN62" s="85"/>
      <c r="AO62" s="85"/>
      <c r="AP62" s="85"/>
      <c r="AQ62" s="85"/>
      <c r="AR62" s="85"/>
      <c r="AS62" s="85"/>
    </row>
    <row r="63" spans="1:45" x14ac:dyDescent="0.25">
      <c r="A63" s="85"/>
      <c r="B63" s="85"/>
      <c r="C63" s="85"/>
      <c r="D63" s="85"/>
      <c r="E63" s="85"/>
      <c r="F63" s="85"/>
      <c r="G63" s="85"/>
      <c r="H63" s="85"/>
      <c r="I63" s="85"/>
      <c r="J63" s="85"/>
      <c r="K63" s="85"/>
      <c r="L63" s="85"/>
      <c r="M63" s="85"/>
      <c r="N63" s="85"/>
      <c r="O63" s="85"/>
      <c r="P63" s="85"/>
      <c r="Q63" s="85"/>
      <c r="R63" s="85"/>
      <c r="S63" s="85"/>
      <c r="T63" s="85"/>
      <c r="U63" s="85"/>
      <c r="V63" s="85"/>
      <c r="W63" s="85"/>
      <c r="X63" s="85"/>
      <c r="Y63" s="85"/>
      <c r="Z63" s="85"/>
      <c r="AA63" s="85"/>
      <c r="AB63" s="85"/>
      <c r="AC63" s="85"/>
      <c r="AD63" s="85"/>
      <c r="AE63" s="85"/>
      <c r="AF63" s="85"/>
      <c r="AG63" s="85"/>
      <c r="AH63" s="85"/>
      <c r="AI63" s="85"/>
      <c r="AJ63" s="85"/>
      <c r="AK63" s="85"/>
      <c r="AL63" s="85"/>
      <c r="AM63" s="85"/>
      <c r="AN63" s="85"/>
      <c r="AO63" s="85"/>
      <c r="AP63" s="85"/>
      <c r="AQ63" s="85"/>
      <c r="AR63" s="85"/>
      <c r="AS63" s="85"/>
    </row>
    <row r="64" spans="1:45" x14ac:dyDescent="0.25">
      <c r="A64" s="85"/>
      <c r="B64" s="85"/>
      <c r="C64" s="85"/>
      <c r="D64" s="85"/>
      <c r="E64" s="85"/>
      <c r="F64" s="85"/>
      <c r="G64" s="85"/>
      <c r="H64" s="85"/>
      <c r="I64" s="85"/>
      <c r="J64" s="85"/>
      <c r="K64" s="85"/>
      <c r="L64" s="85"/>
      <c r="M64" s="85"/>
      <c r="N64" s="85"/>
      <c r="O64" s="85"/>
      <c r="P64" s="85"/>
      <c r="Q64" s="85"/>
      <c r="R64" s="85"/>
      <c r="S64" s="85"/>
      <c r="T64" s="85"/>
      <c r="U64" s="85"/>
      <c r="V64" s="85"/>
      <c r="W64" s="85"/>
      <c r="X64" s="85"/>
      <c r="Y64" s="85"/>
      <c r="Z64" s="85"/>
      <c r="AA64" s="85"/>
      <c r="AB64" s="85"/>
      <c r="AC64" s="85"/>
      <c r="AD64" s="85"/>
      <c r="AE64" s="85"/>
      <c r="AF64" s="85"/>
      <c r="AG64" s="85"/>
      <c r="AH64" s="85"/>
      <c r="AI64" s="85"/>
      <c r="AJ64" s="85"/>
      <c r="AK64" s="85"/>
      <c r="AL64" s="85"/>
      <c r="AM64" s="85"/>
      <c r="AN64" s="85"/>
      <c r="AO64" s="85"/>
      <c r="AP64" s="85"/>
      <c r="AQ64" s="85"/>
      <c r="AR64" s="85"/>
      <c r="AS64" s="85"/>
    </row>
    <row r="65" spans="1:45" x14ac:dyDescent="0.25">
      <c r="A65" s="85"/>
      <c r="B65" s="85"/>
      <c r="C65" s="85"/>
      <c r="D65" s="85"/>
      <c r="E65" s="85"/>
      <c r="F65" s="85"/>
      <c r="G65" s="85"/>
      <c r="H65" s="85"/>
      <c r="I65" s="85"/>
      <c r="J65" s="85"/>
      <c r="K65" s="85"/>
      <c r="L65" s="85"/>
      <c r="M65" s="85"/>
      <c r="N65" s="85"/>
      <c r="O65" s="85"/>
      <c r="P65" s="85"/>
      <c r="Q65" s="85"/>
      <c r="R65" s="85"/>
      <c r="S65" s="85"/>
      <c r="T65" s="85"/>
      <c r="U65" s="85"/>
      <c r="V65" s="85"/>
      <c r="W65" s="85"/>
      <c r="X65" s="85"/>
      <c r="Y65" s="85"/>
      <c r="Z65" s="85"/>
      <c r="AA65" s="85"/>
      <c r="AB65" s="85"/>
      <c r="AC65" s="85"/>
      <c r="AD65" s="85"/>
      <c r="AE65" s="85"/>
      <c r="AF65" s="85"/>
      <c r="AG65" s="85"/>
      <c r="AH65" s="85"/>
      <c r="AI65" s="85"/>
      <c r="AJ65" s="85"/>
      <c r="AK65" s="85"/>
      <c r="AL65" s="85"/>
      <c r="AM65" s="85"/>
      <c r="AN65" s="85"/>
      <c r="AO65" s="85"/>
      <c r="AP65" s="85"/>
      <c r="AQ65" s="85"/>
      <c r="AR65" s="85"/>
      <c r="AS65" s="85"/>
    </row>
    <row r="66" spans="1:45" x14ac:dyDescent="0.25">
      <c r="A66" s="85"/>
      <c r="B66" s="85"/>
      <c r="C66" s="85"/>
      <c r="D66" s="85"/>
      <c r="E66" s="85"/>
      <c r="F66" s="85"/>
      <c r="G66" s="85"/>
      <c r="H66" s="85"/>
      <c r="I66" s="85"/>
      <c r="J66" s="85"/>
      <c r="K66" s="85"/>
      <c r="L66" s="85"/>
      <c r="M66" s="85"/>
      <c r="N66" s="85"/>
      <c r="O66" s="85"/>
      <c r="P66" s="85"/>
      <c r="Q66" s="85"/>
      <c r="R66" s="85"/>
      <c r="S66" s="85"/>
      <c r="T66" s="85"/>
      <c r="U66" s="85"/>
      <c r="V66" s="85"/>
      <c r="W66" s="85"/>
      <c r="X66" s="85"/>
      <c r="Y66" s="85"/>
      <c r="Z66" s="85"/>
      <c r="AA66" s="85"/>
      <c r="AB66" s="85"/>
      <c r="AC66" s="85"/>
      <c r="AD66" s="85"/>
      <c r="AE66" s="85"/>
      <c r="AF66" s="85"/>
      <c r="AG66" s="85"/>
      <c r="AH66" s="85"/>
      <c r="AI66" s="85"/>
      <c r="AJ66" s="85"/>
      <c r="AK66" s="85"/>
      <c r="AL66" s="85"/>
      <c r="AM66" s="85"/>
      <c r="AN66" s="85"/>
      <c r="AO66" s="85"/>
      <c r="AP66" s="85"/>
      <c r="AQ66" s="85"/>
      <c r="AR66" s="85"/>
      <c r="AS66" s="85"/>
    </row>
    <row r="67" spans="1:45" x14ac:dyDescent="0.25">
      <c r="A67" s="85"/>
      <c r="B67" s="85"/>
      <c r="C67" s="85"/>
      <c r="D67" s="85"/>
      <c r="E67" s="85"/>
      <c r="F67" s="85"/>
      <c r="G67" s="85"/>
      <c r="H67" s="85"/>
      <c r="I67" s="85"/>
      <c r="J67" s="85"/>
      <c r="K67" s="85"/>
      <c r="L67" s="85"/>
      <c r="M67" s="85"/>
      <c r="N67" s="85"/>
      <c r="O67" s="85"/>
      <c r="P67" s="85"/>
      <c r="Q67" s="85"/>
      <c r="R67" s="85"/>
      <c r="S67" s="85"/>
      <c r="T67" s="85"/>
      <c r="U67" s="85"/>
      <c r="V67" s="85"/>
      <c r="W67" s="85"/>
      <c r="X67" s="85"/>
      <c r="Y67" s="85"/>
      <c r="Z67" s="85"/>
      <c r="AA67" s="85"/>
      <c r="AB67" s="85"/>
      <c r="AC67" s="85"/>
      <c r="AD67" s="85"/>
      <c r="AE67" s="85"/>
      <c r="AF67" s="85"/>
      <c r="AG67" s="85"/>
      <c r="AH67" s="85"/>
      <c r="AI67" s="85"/>
      <c r="AJ67" s="85"/>
      <c r="AK67" s="85"/>
      <c r="AL67" s="85"/>
      <c r="AM67" s="85"/>
      <c r="AN67" s="85"/>
      <c r="AO67" s="85"/>
      <c r="AP67" s="85"/>
      <c r="AQ67" s="85"/>
      <c r="AR67" s="85"/>
      <c r="AS67" s="85"/>
    </row>
    <row r="68" spans="1:45" x14ac:dyDescent="0.25">
      <c r="A68" s="85"/>
      <c r="B68" s="85"/>
      <c r="C68" s="85"/>
      <c r="D68" s="85"/>
      <c r="E68" s="85"/>
      <c r="F68" s="85"/>
      <c r="G68" s="85"/>
      <c r="H68" s="85"/>
      <c r="I68" s="85"/>
      <c r="J68" s="85"/>
      <c r="K68" s="85"/>
      <c r="L68" s="85"/>
      <c r="M68" s="85"/>
      <c r="N68" s="85"/>
      <c r="O68" s="85"/>
      <c r="P68" s="85"/>
      <c r="Q68" s="85"/>
      <c r="R68" s="85"/>
      <c r="S68" s="85"/>
      <c r="T68" s="85"/>
      <c r="U68" s="85"/>
      <c r="V68" s="85"/>
      <c r="W68" s="85"/>
      <c r="X68" s="85"/>
      <c r="Y68" s="85"/>
      <c r="Z68" s="85"/>
      <c r="AA68" s="85"/>
      <c r="AB68" s="85"/>
      <c r="AC68" s="85"/>
      <c r="AD68" s="85"/>
      <c r="AE68" s="85"/>
      <c r="AF68" s="85"/>
      <c r="AG68" s="85"/>
      <c r="AH68" s="85"/>
      <c r="AI68" s="85"/>
      <c r="AJ68" s="85"/>
      <c r="AK68" s="85"/>
      <c r="AL68" s="85"/>
      <c r="AM68" s="85"/>
      <c r="AN68" s="85"/>
      <c r="AO68" s="85"/>
      <c r="AP68" s="85"/>
      <c r="AQ68" s="85"/>
      <c r="AR68" s="85"/>
      <c r="AS68" s="85"/>
    </row>
    <row r="69" spans="1:45" x14ac:dyDescent="0.25">
      <c r="A69" s="85"/>
      <c r="B69" s="85"/>
      <c r="C69" s="85"/>
      <c r="D69" s="85"/>
      <c r="E69" s="85"/>
      <c r="F69" s="85"/>
      <c r="G69" s="85"/>
      <c r="H69" s="85"/>
      <c r="I69" s="85"/>
      <c r="J69" s="85"/>
      <c r="K69" s="85"/>
      <c r="L69" s="85"/>
      <c r="M69" s="85"/>
      <c r="N69" s="85"/>
      <c r="O69" s="85"/>
      <c r="P69" s="85"/>
      <c r="Q69" s="85"/>
      <c r="R69" s="85"/>
      <c r="S69" s="85"/>
      <c r="T69" s="85"/>
      <c r="U69" s="85"/>
      <c r="V69" s="85"/>
      <c r="W69" s="85"/>
      <c r="X69" s="85"/>
      <c r="Y69" s="85"/>
      <c r="Z69" s="85"/>
      <c r="AA69" s="85"/>
      <c r="AB69" s="85"/>
      <c r="AC69" s="85"/>
      <c r="AD69" s="85"/>
      <c r="AE69" s="85"/>
      <c r="AF69" s="85"/>
      <c r="AG69" s="85"/>
      <c r="AH69" s="85"/>
      <c r="AI69" s="85"/>
      <c r="AJ69" s="85"/>
      <c r="AK69" s="85"/>
      <c r="AL69" s="85"/>
      <c r="AM69" s="85"/>
      <c r="AN69" s="85"/>
      <c r="AO69" s="85"/>
      <c r="AP69" s="85"/>
      <c r="AQ69" s="85"/>
      <c r="AR69" s="85"/>
      <c r="AS69" s="85"/>
    </row>
    <row r="70" spans="1:45" x14ac:dyDescent="0.25">
      <c r="A70" s="85"/>
      <c r="B70" s="85"/>
      <c r="C70" s="85"/>
      <c r="D70" s="85"/>
      <c r="E70" s="85"/>
      <c r="F70" s="85"/>
      <c r="G70" s="85"/>
      <c r="H70" s="85"/>
      <c r="I70" s="85"/>
      <c r="J70" s="85"/>
      <c r="K70" s="85"/>
      <c r="L70" s="85"/>
      <c r="M70" s="85"/>
      <c r="N70" s="85"/>
      <c r="O70" s="85"/>
      <c r="P70" s="85"/>
      <c r="Q70" s="85"/>
      <c r="R70" s="85"/>
      <c r="S70" s="85"/>
      <c r="T70" s="85"/>
      <c r="U70" s="85"/>
      <c r="V70" s="85"/>
      <c r="W70" s="85"/>
      <c r="X70" s="85"/>
      <c r="Y70" s="85"/>
      <c r="Z70" s="85"/>
      <c r="AA70" s="85"/>
      <c r="AB70" s="85"/>
      <c r="AC70" s="85"/>
      <c r="AD70" s="85"/>
      <c r="AE70" s="85"/>
      <c r="AF70" s="85"/>
      <c r="AG70" s="85"/>
      <c r="AH70" s="85"/>
      <c r="AI70" s="85"/>
      <c r="AJ70" s="85"/>
      <c r="AK70" s="85"/>
      <c r="AL70" s="85"/>
      <c r="AM70" s="85"/>
      <c r="AN70" s="85"/>
      <c r="AO70" s="85"/>
      <c r="AP70" s="85"/>
      <c r="AQ70" s="85"/>
      <c r="AR70" s="85"/>
      <c r="AS70" s="85"/>
    </row>
    <row r="71" spans="1:45" x14ac:dyDescent="0.25">
      <c r="A71" s="85"/>
      <c r="B71" s="85"/>
      <c r="C71" s="85"/>
      <c r="D71" s="85"/>
      <c r="E71" s="85"/>
      <c r="F71" s="85"/>
      <c r="G71" s="85"/>
      <c r="H71" s="85"/>
      <c r="I71" s="85"/>
      <c r="J71" s="85"/>
      <c r="K71" s="85"/>
      <c r="L71" s="85"/>
      <c r="M71" s="85"/>
      <c r="N71" s="85"/>
      <c r="O71" s="85"/>
      <c r="P71" s="85"/>
      <c r="Q71" s="85"/>
      <c r="R71" s="85"/>
      <c r="S71" s="85"/>
      <c r="T71" s="85"/>
      <c r="U71" s="85"/>
      <c r="V71" s="85"/>
      <c r="W71" s="85"/>
      <c r="X71" s="85"/>
      <c r="Y71" s="85"/>
      <c r="Z71" s="85"/>
      <c r="AA71" s="85"/>
      <c r="AB71" s="85"/>
      <c r="AC71" s="85"/>
      <c r="AD71" s="85"/>
      <c r="AE71" s="85"/>
      <c r="AF71" s="85"/>
      <c r="AG71" s="85"/>
      <c r="AH71" s="85"/>
      <c r="AI71" s="85"/>
      <c r="AJ71" s="85"/>
      <c r="AK71" s="85"/>
      <c r="AL71" s="85"/>
      <c r="AM71" s="85"/>
      <c r="AN71" s="85"/>
      <c r="AO71" s="85"/>
      <c r="AP71" s="85"/>
      <c r="AQ71" s="85"/>
      <c r="AR71" s="85"/>
      <c r="AS71" s="85"/>
    </row>
    <row r="72" spans="1:45" x14ac:dyDescent="0.25">
      <c r="A72" s="85"/>
      <c r="B72" s="85"/>
      <c r="C72" s="85"/>
      <c r="D72" s="85"/>
      <c r="E72" s="85"/>
      <c r="F72" s="85"/>
      <c r="G72" s="85"/>
      <c r="H72" s="85"/>
      <c r="I72" s="85"/>
      <c r="J72" s="85"/>
      <c r="K72" s="85"/>
      <c r="L72" s="85"/>
      <c r="M72" s="85"/>
      <c r="N72" s="85"/>
      <c r="O72" s="85"/>
      <c r="P72" s="85"/>
      <c r="Q72" s="85"/>
      <c r="R72" s="85"/>
      <c r="S72" s="85"/>
      <c r="T72" s="85"/>
      <c r="U72" s="85"/>
      <c r="V72" s="85"/>
      <c r="W72" s="85"/>
      <c r="X72" s="85"/>
      <c r="Y72" s="85"/>
      <c r="Z72" s="85"/>
      <c r="AA72" s="85"/>
      <c r="AB72" s="85"/>
      <c r="AC72" s="85"/>
      <c r="AD72" s="85"/>
      <c r="AE72" s="85"/>
      <c r="AF72" s="85"/>
      <c r="AG72" s="85"/>
      <c r="AH72" s="85"/>
      <c r="AI72" s="85"/>
      <c r="AJ72" s="85"/>
      <c r="AK72" s="85"/>
      <c r="AL72" s="85"/>
      <c r="AM72" s="85"/>
      <c r="AN72" s="85"/>
      <c r="AO72" s="85"/>
      <c r="AP72" s="85"/>
      <c r="AQ72" s="85"/>
      <c r="AR72" s="85"/>
      <c r="AS72" s="85"/>
    </row>
    <row r="73" spans="1:45" x14ac:dyDescent="0.25">
      <c r="A73" s="85"/>
      <c r="B73" s="85"/>
      <c r="C73" s="85"/>
      <c r="D73" s="85"/>
      <c r="E73" s="85"/>
      <c r="F73" s="85"/>
      <c r="G73" s="85"/>
      <c r="H73" s="85"/>
      <c r="I73" s="85"/>
      <c r="J73" s="85"/>
      <c r="K73" s="85"/>
      <c r="L73" s="85"/>
      <c r="M73" s="85"/>
      <c r="N73" s="85"/>
      <c r="O73" s="85"/>
      <c r="P73" s="85"/>
      <c r="Q73" s="85"/>
      <c r="R73" s="85"/>
      <c r="S73" s="85"/>
      <c r="T73" s="85"/>
      <c r="U73" s="85"/>
      <c r="V73" s="85"/>
      <c r="W73" s="85"/>
      <c r="X73" s="85"/>
      <c r="Y73" s="85"/>
      <c r="Z73" s="85"/>
      <c r="AA73" s="85"/>
      <c r="AB73" s="85"/>
      <c r="AC73" s="85"/>
      <c r="AD73" s="85"/>
      <c r="AE73" s="85"/>
      <c r="AF73" s="85"/>
      <c r="AG73" s="85"/>
      <c r="AH73" s="85"/>
      <c r="AI73" s="85"/>
      <c r="AJ73" s="85"/>
      <c r="AK73" s="85"/>
      <c r="AL73" s="85"/>
      <c r="AM73" s="85"/>
      <c r="AN73" s="85"/>
      <c r="AO73" s="85"/>
      <c r="AP73" s="85"/>
      <c r="AQ73" s="85"/>
      <c r="AR73" s="85"/>
      <c r="AS73" s="85"/>
    </row>
    <row r="74" spans="1:45" x14ac:dyDescent="0.25">
      <c r="A74" s="85"/>
      <c r="B74" s="85"/>
      <c r="C74" s="85"/>
      <c r="D74" s="85"/>
      <c r="E74" s="85"/>
      <c r="F74" s="85"/>
      <c r="G74" s="85"/>
      <c r="H74" s="85"/>
      <c r="I74" s="85"/>
      <c r="J74" s="85"/>
      <c r="K74" s="85"/>
      <c r="L74" s="85"/>
      <c r="M74" s="85"/>
      <c r="N74" s="85"/>
      <c r="O74" s="85"/>
      <c r="P74" s="85"/>
      <c r="Q74" s="85"/>
      <c r="R74" s="85"/>
      <c r="S74" s="85"/>
      <c r="T74" s="85"/>
      <c r="U74" s="85"/>
      <c r="V74" s="85"/>
      <c r="W74" s="85"/>
      <c r="X74" s="85"/>
      <c r="Y74" s="85"/>
      <c r="Z74" s="85"/>
      <c r="AA74" s="85"/>
      <c r="AB74" s="85"/>
      <c r="AC74" s="85"/>
      <c r="AD74" s="85"/>
      <c r="AE74" s="85"/>
      <c r="AF74" s="85"/>
      <c r="AG74" s="85"/>
      <c r="AH74" s="85"/>
      <c r="AI74" s="85"/>
      <c r="AJ74" s="85"/>
      <c r="AK74" s="85"/>
      <c r="AL74" s="85"/>
      <c r="AM74" s="85"/>
      <c r="AN74" s="85"/>
      <c r="AO74" s="85"/>
      <c r="AP74" s="85"/>
      <c r="AQ74" s="85"/>
      <c r="AR74" s="85"/>
      <c r="AS74" s="85"/>
    </row>
    <row r="75" spans="1:45" x14ac:dyDescent="0.25">
      <c r="A75" s="85"/>
      <c r="B75" s="85"/>
      <c r="C75" s="85"/>
      <c r="D75" s="85"/>
      <c r="E75" s="85"/>
      <c r="F75" s="85"/>
      <c r="G75" s="85"/>
      <c r="H75" s="85"/>
      <c r="I75" s="85"/>
      <c r="J75" s="85"/>
      <c r="K75" s="85"/>
      <c r="L75" s="85"/>
      <c r="M75" s="85"/>
      <c r="N75" s="85"/>
      <c r="O75" s="85"/>
      <c r="P75" s="85"/>
      <c r="Q75" s="85"/>
      <c r="R75" s="85"/>
      <c r="S75" s="85"/>
      <c r="T75" s="85"/>
      <c r="U75" s="85"/>
      <c r="V75" s="85"/>
      <c r="W75" s="85"/>
      <c r="X75" s="85"/>
      <c r="Y75" s="85"/>
      <c r="Z75" s="85"/>
      <c r="AA75" s="85"/>
      <c r="AB75" s="85"/>
      <c r="AC75" s="85"/>
      <c r="AD75" s="85"/>
      <c r="AE75" s="85"/>
      <c r="AF75" s="85"/>
      <c r="AG75" s="85"/>
      <c r="AH75" s="85"/>
      <c r="AI75" s="85"/>
      <c r="AJ75" s="85"/>
      <c r="AK75" s="85"/>
      <c r="AL75" s="85"/>
      <c r="AM75" s="85"/>
      <c r="AN75" s="85"/>
      <c r="AO75" s="85"/>
      <c r="AP75" s="85"/>
      <c r="AQ75" s="85"/>
      <c r="AR75" s="85"/>
      <c r="AS75" s="85"/>
    </row>
    <row r="76" spans="1:45" x14ac:dyDescent="0.25">
      <c r="A76" s="85"/>
      <c r="B76" s="85"/>
      <c r="C76" s="85"/>
      <c r="D76" s="85"/>
      <c r="E76" s="85"/>
      <c r="F76" s="85"/>
      <c r="G76" s="85"/>
      <c r="H76" s="85"/>
      <c r="I76" s="85"/>
      <c r="J76" s="85"/>
      <c r="K76" s="85"/>
      <c r="L76" s="85"/>
      <c r="M76" s="85"/>
      <c r="N76" s="85"/>
      <c r="O76" s="85"/>
      <c r="P76" s="85"/>
      <c r="Q76" s="85"/>
      <c r="R76" s="85"/>
      <c r="S76" s="85"/>
      <c r="T76" s="85"/>
      <c r="U76" s="85"/>
      <c r="V76" s="85"/>
      <c r="W76" s="85"/>
      <c r="X76" s="85"/>
      <c r="Y76" s="85"/>
      <c r="Z76" s="85"/>
      <c r="AA76" s="85"/>
      <c r="AB76" s="85"/>
      <c r="AC76" s="85"/>
      <c r="AD76" s="85"/>
      <c r="AE76" s="85"/>
      <c r="AF76" s="85"/>
      <c r="AG76" s="85"/>
      <c r="AH76" s="85"/>
      <c r="AI76" s="85"/>
      <c r="AJ76" s="85"/>
      <c r="AK76" s="85"/>
      <c r="AL76" s="85"/>
      <c r="AM76" s="85"/>
      <c r="AN76" s="85"/>
      <c r="AO76" s="85"/>
      <c r="AP76" s="85"/>
      <c r="AQ76" s="85"/>
      <c r="AR76" s="85"/>
      <c r="AS76" s="85"/>
    </row>
    <row r="77" spans="1:45" x14ac:dyDescent="0.25">
      <c r="A77" s="85"/>
      <c r="B77" s="85"/>
      <c r="C77" s="85"/>
      <c r="D77" s="85"/>
      <c r="E77" s="85"/>
      <c r="F77" s="85"/>
      <c r="G77" s="85"/>
      <c r="H77" s="85"/>
      <c r="I77" s="85"/>
      <c r="J77" s="85"/>
      <c r="K77" s="85"/>
      <c r="L77" s="85"/>
      <c r="M77" s="85"/>
      <c r="N77" s="85"/>
      <c r="O77" s="85"/>
      <c r="P77" s="85"/>
      <c r="Q77" s="85"/>
      <c r="R77" s="85"/>
      <c r="S77" s="85"/>
      <c r="T77" s="85"/>
      <c r="U77" s="85"/>
      <c r="V77" s="85"/>
      <c r="W77" s="85"/>
      <c r="X77" s="85"/>
      <c r="Y77" s="85"/>
      <c r="Z77" s="85"/>
      <c r="AA77" s="85"/>
      <c r="AB77" s="85"/>
      <c r="AC77" s="85"/>
      <c r="AD77" s="85"/>
      <c r="AE77" s="85"/>
      <c r="AF77" s="85"/>
      <c r="AG77" s="85"/>
      <c r="AH77" s="85"/>
      <c r="AI77" s="85"/>
      <c r="AJ77" s="85"/>
      <c r="AK77" s="85"/>
      <c r="AL77" s="85"/>
      <c r="AM77" s="85"/>
      <c r="AN77" s="85"/>
      <c r="AO77" s="85"/>
      <c r="AP77" s="85"/>
      <c r="AQ77" s="85"/>
      <c r="AR77" s="85"/>
      <c r="AS77" s="85"/>
    </row>
    <row r="78" spans="1:45" x14ac:dyDescent="0.25">
      <c r="A78" s="85"/>
      <c r="B78" s="85"/>
      <c r="C78" s="85"/>
      <c r="D78" s="85"/>
      <c r="E78" s="85"/>
      <c r="F78" s="85"/>
      <c r="G78" s="85"/>
      <c r="H78" s="85"/>
      <c r="I78" s="85"/>
      <c r="J78" s="85"/>
      <c r="K78" s="85"/>
      <c r="L78" s="85"/>
      <c r="M78" s="85"/>
      <c r="N78" s="85"/>
      <c r="O78" s="85"/>
      <c r="P78" s="85"/>
      <c r="Q78" s="85"/>
      <c r="R78" s="85"/>
      <c r="S78" s="85"/>
      <c r="T78" s="85"/>
      <c r="U78" s="85"/>
      <c r="V78" s="85"/>
      <c r="W78" s="85"/>
      <c r="X78" s="85"/>
      <c r="Y78" s="85"/>
      <c r="Z78" s="85"/>
      <c r="AA78" s="85"/>
      <c r="AB78" s="85"/>
      <c r="AC78" s="85"/>
      <c r="AD78" s="85"/>
      <c r="AE78" s="85"/>
      <c r="AF78" s="85"/>
      <c r="AG78" s="85"/>
      <c r="AH78" s="85"/>
      <c r="AI78" s="85"/>
      <c r="AJ78" s="85"/>
      <c r="AK78" s="85"/>
      <c r="AL78" s="85"/>
      <c r="AM78" s="85"/>
      <c r="AN78" s="85"/>
      <c r="AO78" s="85"/>
      <c r="AP78" s="85"/>
      <c r="AQ78" s="85"/>
      <c r="AR78" s="85"/>
      <c r="AS78" s="85"/>
    </row>
    <row r="79" spans="1:45" x14ac:dyDescent="0.25">
      <c r="A79" s="85"/>
      <c r="B79" s="85"/>
      <c r="C79" s="85"/>
      <c r="D79" s="85"/>
      <c r="E79" s="85"/>
      <c r="F79" s="85"/>
      <c r="G79" s="85"/>
      <c r="H79" s="85"/>
      <c r="I79" s="85"/>
      <c r="J79" s="85"/>
      <c r="K79" s="85"/>
      <c r="L79" s="85"/>
      <c r="M79" s="85"/>
      <c r="N79" s="85"/>
      <c r="O79" s="85"/>
      <c r="P79" s="85"/>
      <c r="Q79" s="85"/>
      <c r="R79" s="85"/>
      <c r="S79" s="85"/>
      <c r="T79" s="85"/>
      <c r="U79" s="85"/>
      <c r="V79" s="85"/>
      <c r="W79" s="85"/>
      <c r="X79" s="85"/>
      <c r="Y79" s="85"/>
      <c r="Z79" s="85"/>
      <c r="AA79" s="85"/>
      <c r="AB79" s="85"/>
      <c r="AC79" s="85"/>
      <c r="AD79" s="85"/>
      <c r="AE79" s="85"/>
      <c r="AF79" s="85"/>
      <c r="AG79" s="85"/>
      <c r="AH79" s="85"/>
      <c r="AI79" s="85"/>
      <c r="AJ79" s="85"/>
      <c r="AK79" s="85"/>
      <c r="AL79" s="85"/>
      <c r="AM79" s="85"/>
      <c r="AN79" s="85"/>
      <c r="AO79" s="85"/>
      <c r="AP79" s="85"/>
      <c r="AQ79" s="85"/>
      <c r="AR79" s="85"/>
      <c r="AS79" s="85"/>
    </row>
    <row r="80" spans="1:45" x14ac:dyDescent="0.25">
      <c r="A80" s="85"/>
      <c r="B80" s="85"/>
      <c r="C80" s="85"/>
      <c r="D80" s="85"/>
      <c r="E80" s="85"/>
      <c r="F80" s="85"/>
      <c r="G80" s="85"/>
      <c r="H80" s="85"/>
      <c r="I80" s="85"/>
      <c r="J80" s="85"/>
      <c r="K80" s="85"/>
      <c r="L80" s="85"/>
      <c r="M80" s="85"/>
      <c r="N80" s="85"/>
      <c r="O80" s="85"/>
      <c r="P80" s="85"/>
      <c r="Q80" s="85"/>
      <c r="R80" s="85"/>
      <c r="S80" s="85"/>
      <c r="T80" s="85"/>
      <c r="U80" s="85"/>
      <c r="V80" s="85"/>
      <c r="W80" s="85"/>
      <c r="X80" s="85"/>
      <c r="Y80" s="85"/>
      <c r="Z80" s="85"/>
      <c r="AA80" s="85"/>
      <c r="AB80" s="85"/>
      <c r="AC80" s="85"/>
      <c r="AD80" s="85"/>
      <c r="AE80" s="85"/>
      <c r="AF80" s="85"/>
      <c r="AG80" s="85"/>
      <c r="AH80" s="85"/>
      <c r="AI80" s="85"/>
      <c r="AJ80" s="85"/>
      <c r="AK80" s="85"/>
      <c r="AL80" s="85"/>
      <c r="AM80" s="85"/>
      <c r="AN80" s="85"/>
      <c r="AO80" s="85"/>
      <c r="AP80" s="85"/>
      <c r="AQ80" s="85"/>
      <c r="AR80" s="85"/>
      <c r="AS80" s="85"/>
    </row>
    <row r="81" spans="1:45" x14ac:dyDescent="0.25">
      <c r="A81" s="85"/>
      <c r="B81" s="85"/>
      <c r="C81" s="85"/>
      <c r="D81" s="85"/>
      <c r="E81" s="85"/>
      <c r="F81" s="85"/>
      <c r="G81" s="85"/>
      <c r="H81" s="85"/>
      <c r="I81" s="85"/>
      <c r="J81" s="85"/>
      <c r="K81" s="85"/>
      <c r="L81" s="85"/>
      <c r="M81" s="85"/>
      <c r="N81" s="85"/>
      <c r="O81" s="85"/>
      <c r="P81" s="85"/>
      <c r="Q81" s="85"/>
      <c r="R81" s="85"/>
      <c r="S81" s="85"/>
      <c r="T81" s="85"/>
      <c r="U81" s="85"/>
      <c r="V81" s="85"/>
      <c r="W81" s="85"/>
      <c r="X81" s="85"/>
      <c r="Y81" s="85"/>
      <c r="Z81" s="85"/>
      <c r="AA81" s="85"/>
      <c r="AB81" s="85"/>
      <c r="AC81" s="85"/>
      <c r="AD81" s="85"/>
      <c r="AE81" s="85"/>
      <c r="AF81" s="85"/>
      <c r="AG81" s="85"/>
      <c r="AH81" s="85"/>
      <c r="AI81" s="85"/>
      <c r="AJ81" s="85"/>
      <c r="AK81" s="85"/>
      <c r="AL81" s="85"/>
      <c r="AM81" s="85"/>
      <c r="AN81" s="85"/>
      <c r="AO81" s="85"/>
      <c r="AP81" s="85"/>
      <c r="AQ81" s="85"/>
      <c r="AR81" s="85"/>
      <c r="AS81" s="85"/>
    </row>
    <row r="82" spans="1:45" x14ac:dyDescent="0.25">
      <c r="A82" s="85"/>
      <c r="B82" s="85"/>
      <c r="C82" s="85"/>
      <c r="D82" s="85"/>
      <c r="E82" s="85"/>
      <c r="F82" s="85"/>
      <c r="G82" s="85"/>
      <c r="H82" s="85"/>
      <c r="I82" s="85"/>
      <c r="J82" s="85"/>
      <c r="K82" s="85"/>
      <c r="L82" s="85"/>
      <c r="M82" s="85"/>
      <c r="N82" s="85"/>
      <c r="O82" s="85"/>
      <c r="P82" s="85"/>
      <c r="Q82" s="85"/>
      <c r="R82" s="85"/>
      <c r="S82" s="85"/>
      <c r="T82" s="85"/>
      <c r="U82" s="85"/>
      <c r="V82" s="85"/>
      <c r="W82" s="85"/>
      <c r="X82" s="85"/>
      <c r="Y82" s="85"/>
      <c r="Z82" s="85"/>
      <c r="AA82" s="85"/>
      <c r="AB82" s="85"/>
      <c r="AC82" s="85"/>
      <c r="AD82" s="85"/>
      <c r="AE82" s="85"/>
      <c r="AF82" s="85"/>
      <c r="AG82" s="85"/>
      <c r="AH82" s="85"/>
      <c r="AI82" s="85"/>
      <c r="AJ82" s="85"/>
      <c r="AK82" s="85"/>
      <c r="AL82" s="85"/>
      <c r="AM82" s="85"/>
      <c r="AN82" s="85"/>
      <c r="AO82" s="85"/>
      <c r="AP82" s="85"/>
      <c r="AQ82" s="85"/>
      <c r="AR82" s="85"/>
      <c r="AS82" s="85"/>
    </row>
    <row r="83" spans="1:45" x14ac:dyDescent="0.25">
      <c r="A83" s="85"/>
      <c r="B83" s="85"/>
      <c r="C83" s="85"/>
      <c r="D83" s="85"/>
      <c r="E83" s="85"/>
      <c r="F83" s="85"/>
      <c r="G83" s="85"/>
      <c r="H83" s="85"/>
      <c r="I83" s="85"/>
      <c r="J83" s="85"/>
      <c r="K83" s="85"/>
      <c r="L83" s="85"/>
      <c r="M83" s="85"/>
      <c r="N83" s="85"/>
      <c r="O83" s="85"/>
      <c r="P83" s="85"/>
      <c r="Q83" s="85"/>
      <c r="R83" s="85"/>
      <c r="S83" s="85"/>
      <c r="T83" s="85"/>
      <c r="U83" s="85"/>
      <c r="V83" s="85"/>
      <c r="W83" s="85"/>
      <c r="X83" s="85"/>
      <c r="Y83" s="85"/>
      <c r="Z83" s="85"/>
      <c r="AA83" s="85"/>
      <c r="AB83" s="85"/>
      <c r="AC83" s="85"/>
      <c r="AD83" s="85"/>
      <c r="AE83" s="85"/>
      <c r="AF83" s="85"/>
      <c r="AG83" s="85"/>
      <c r="AH83" s="85"/>
      <c r="AI83" s="85"/>
      <c r="AJ83" s="85"/>
      <c r="AK83" s="85"/>
      <c r="AL83" s="85"/>
      <c r="AM83" s="85"/>
      <c r="AN83" s="85"/>
      <c r="AO83" s="85"/>
      <c r="AP83" s="85"/>
      <c r="AQ83" s="85"/>
      <c r="AR83" s="85"/>
      <c r="AS83" s="85"/>
    </row>
    <row r="84" spans="1:45" x14ac:dyDescent="0.25">
      <c r="A84" s="85"/>
      <c r="B84" s="85"/>
      <c r="C84" s="85"/>
      <c r="D84" s="85"/>
      <c r="E84" s="85"/>
      <c r="F84" s="85"/>
      <c r="G84" s="85"/>
      <c r="H84" s="85"/>
      <c r="I84" s="85"/>
      <c r="J84" s="85"/>
      <c r="K84" s="85"/>
      <c r="L84" s="85"/>
      <c r="M84" s="85"/>
      <c r="N84" s="85"/>
      <c r="O84" s="85"/>
      <c r="P84" s="85"/>
      <c r="Q84" s="85"/>
      <c r="R84" s="85"/>
      <c r="S84" s="85"/>
      <c r="T84" s="85"/>
      <c r="U84" s="85"/>
      <c r="V84" s="85"/>
      <c r="W84" s="85"/>
      <c r="X84" s="85"/>
      <c r="Y84" s="85"/>
      <c r="Z84" s="85"/>
      <c r="AA84" s="85"/>
      <c r="AB84" s="85"/>
      <c r="AC84" s="85"/>
      <c r="AD84" s="85"/>
      <c r="AE84" s="85"/>
      <c r="AF84" s="85"/>
      <c r="AG84" s="85"/>
      <c r="AH84" s="85"/>
      <c r="AI84" s="85"/>
      <c r="AJ84" s="85"/>
      <c r="AK84" s="85"/>
      <c r="AL84" s="85"/>
      <c r="AM84" s="85"/>
      <c r="AN84" s="85"/>
      <c r="AO84" s="85"/>
      <c r="AP84" s="85"/>
      <c r="AQ84" s="85"/>
      <c r="AR84" s="85"/>
      <c r="AS84" s="85"/>
    </row>
    <row r="85" spans="1:45" x14ac:dyDescent="0.25">
      <c r="A85" s="85"/>
      <c r="B85" s="85"/>
      <c r="C85" s="85"/>
      <c r="D85" s="85"/>
      <c r="E85" s="85"/>
      <c r="F85" s="85"/>
      <c r="G85" s="85"/>
      <c r="H85" s="85"/>
      <c r="I85" s="85"/>
      <c r="J85" s="85"/>
      <c r="K85" s="85"/>
      <c r="L85" s="85"/>
      <c r="M85" s="85"/>
      <c r="N85" s="85"/>
      <c r="O85" s="85"/>
      <c r="P85" s="85"/>
      <c r="Q85" s="85"/>
      <c r="R85" s="85"/>
      <c r="S85" s="85"/>
      <c r="T85" s="85"/>
      <c r="U85" s="85"/>
      <c r="V85" s="85"/>
      <c r="W85" s="85"/>
      <c r="X85" s="85"/>
      <c r="Y85" s="85"/>
      <c r="Z85" s="85"/>
      <c r="AA85" s="85"/>
      <c r="AB85" s="85"/>
      <c r="AC85" s="85"/>
      <c r="AD85" s="85"/>
      <c r="AE85" s="85"/>
      <c r="AF85" s="85"/>
      <c r="AG85" s="85"/>
      <c r="AH85" s="85"/>
      <c r="AI85" s="85"/>
      <c r="AJ85" s="85"/>
      <c r="AK85" s="85"/>
      <c r="AL85" s="85"/>
      <c r="AM85" s="85"/>
      <c r="AN85" s="85"/>
      <c r="AO85" s="85"/>
      <c r="AP85" s="85"/>
      <c r="AQ85" s="85"/>
      <c r="AR85" s="85"/>
      <c r="AS85" s="85"/>
    </row>
    <row r="86" spans="1:45" x14ac:dyDescent="0.25">
      <c r="A86" s="85"/>
      <c r="B86" s="85"/>
      <c r="C86" s="85"/>
      <c r="D86" s="85"/>
      <c r="E86" s="85"/>
      <c r="F86" s="85"/>
      <c r="G86" s="85"/>
      <c r="H86" s="85"/>
      <c r="I86" s="85"/>
      <c r="J86" s="85"/>
      <c r="K86" s="85"/>
      <c r="L86" s="85"/>
      <c r="M86" s="85"/>
      <c r="N86" s="85"/>
      <c r="O86" s="85"/>
      <c r="P86" s="85"/>
      <c r="Q86" s="85"/>
      <c r="R86" s="85"/>
      <c r="S86" s="85"/>
      <c r="T86" s="85"/>
      <c r="U86" s="85"/>
      <c r="V86" s="85"/>
      <c r="W86" s="85"/>
      <c r="X86" s="85"/>
      <c r="Y86" s="85"/>
      <c r="Z86" s="85"/>
      <c r="AA86" s="85"/>
      <c r="AB86" s="85"/>
      <c r="AC86" s="85"/>
      <c r="AD86" s="85"/>
      <c r="AE86" s="85"/>
      <c r="AF86" s="85"/>
      <c r="AG86" s="85"/>
      <c r="AH86" s="85"/>
      <c r="AI86" s="85"/>
      <c r="AJ86" s="85"/>
      <c r="AK86" s="85"/>
      <c r="AL86" s="85"/>
      <c r="AM86" s="85"/>
      <c r="AN86" s="85"/>
      <c r="AO86" s="85"/>
      <c r="AP86" s="85"/>
      <c r="AQ86" s="85"/>
      <c r="AR86" s="85"/>
      <c r="AS86" s="85"/>
    </row>
    <row r="87" spans="1:45" x14ac:dyDescent="0.25">
      <c r="A87" s="85"/>
      <c r="B87" s="85"/>
      <c r="C87" s="85"/>
      <c r="D87" s="85"/>
      <c r="E87" s="85"/>
      <c r="F87" s="85"/>
      <c r="G87" s="85"/>
      <c r="H87" s="85"/>
      <c r="I87" s="85"/>
      <c r="J87" s="85"/>
      <c r="K87" s="85"/>
      <c r="L87" s="85"/>
      <c r="M87" s="85"/>
      <c r="N87" s="85"/>
      <c r="O87" s="85"/>
      <c r="P87" s="85"/>
      <c r="Q87" s="85"/>
      <c r="R87" s="85"/>
      <c r="S87" s="85"/>
      <c r="T87" s="85"/>
      <c r="U87" s="85"/>
      <c r="V87" s="85"/>
      <c r="W87" s="85"/>
      <c r="X87" s="85"/>
      <c r="Y87" s="85"/>
      <c r="Z87" s="85"/>
      <c r="AA87" s="85"/>
      <c r="AB87" s="85"/>
      <c r="AC87" s="85"/>
      <c r="AD87" s="85"/>
      <c r="AE87" s="85"/>
      <c r="AF87" s="85"/>
      <c r="AG87" s="85"/>
      <c r="AH87" s="85"/>
      <c r="AI87" s="85"/>
      <c r="AJ87" s="85"/>
      <c r="AK87" s="85"/>
      <c r="AL87" s="85"/>
      <c r="AM87" s="85"/>
      <c r="AN87" s="85"/>
      <c r="AO87" s="85"/>
      <c r="AP87" s="85"/>
      <c r="AQ87" s="85"/>
      <c r="AR87" s="85"/>
      <c r="AS87" s="85"/>
    </row>
    <row r="88" spans="1:45" x14ac:dyDescent="0.25">
      <c r="A88" s="85"/>
      <c r="B88" s="85"/>
      <c r="C88" s="85"/>
      <c r="D88" s="85"/>
      <c r="E88" s="85"/>
      <c r="F88" s="85"/>
      <c r="G88" s="85"/>
      <c r="H88" s="85"/>
      <c r="I88" s="85"/>
      <c r="J88" s="85"/>
      <c r="K88" s="85"/>
      <c r="L88" s="85"/>
      <c r="M88" s="85"/>
      <c r="N88" s="85"/>
      <c r="O88" s="85"/>
      <c r="P88" s="85"/>
      <c r="Q88" s="85"/>
      <c r="R88" s="85"/>
      <c r="S88" s="85"/>
      <c r="T88" s="85"/>
      <c r="U88" s="85"/>
      <c r="V88" s="85"/>
      <c r="W88" s="85"/>
      <c r="X88" s="85"/>
      <c r="Y88" s="85"/>
      <c r="Z88" s="85"/>
      <c r="AA88" s="85"/>
      <c r="AB88" s="85"/>
      <c r="AC88" s="85"/>
      <c r="AD88" s="85"/>
      <c r="AE88" s="85"/>
      <c r="AF88" s="85"/>
      <c r="AG88" s="85"/>
      <c r="AH88" s="85"/>
      <c r="AI88" s="85"/>
      <c r="AJ88" s="85"/>
      <c r="AK88" s="85"/>
      <c r="AL88" s="85"/>
      <c r="AM88" s="85"/>
      <c r="AN88" s="85"/>
      <c r="AO88" s="85"/>
      <c r="AP88" s="85"/>
      <c r="AQ88" s="85"/>
      <c r="AR88" s="85"/>
      <c r="AS88" s="85"/>
    </row>
    <row r="89" spans="1:45" x14ac:dyDescent="0.25">
      <c r="A89" s="85"/>
      <c r="B89" s="85"/>
      <c r="C89" s="85"/>
      <c r="D89" s="85"/>
      <c r="E89" s="85"/>
      <c r="F89" s="85"/>
      <c r="G89" s="85"/>
      <c r="H89" s="85"/>
      <c r="I89" s="85"/>
      <c r="J89" s="85"/>
      <c r="K89" s="85"/>
      <c r="L89" s="85"/>
      <c r="M89" s="85"/>
      <c r="N89" s="85"/>
      <c r="O89" s="85"/>
      <c r="P89" s="85"/>
      <c r="Q89" s="85"/>
      <c r="R89" s="85"/>
      <c r="S89" s="85"/>
      <c r="T89" s="85"/>
      <c r="U89" s="85"/>
      <c r="V89" s="85"/>
      <c r="W89" s="85"/>
      <c r="X89" s="85"/>
      <c r="Y89" s="85"/>
      <c r="Z89" s="85"/>
      <c r="AA89" s="85"/>
      <c r="AB89" s="85"/>
      <c r="AC89" s="85"/>
      <c r="AD89" s="85"/>
      <c r="AE89" s="85"/>
      <c r="AF89" s="85"/>
      <c r="AG89" s="85"/>
      <c r="AH89" s="85"/>
      <c r="AI89" s="85"/>
      <c r="AJ89" s="85"/>
      <c r="AK89" s="85"/>
      <c r="AL89" s="85"/>
      <c r="AM89" s="85"/>
      <c r="AN89" s="85"/>
      <c r="AO89" s="85"/>
      <c r="AP89" s="85"/>
      <c r="AQ89" s="85"/>
      <c r="AR89" s="85"/>
      <c r="AS89" s="85"/>
    </row>
    <row r="90" spans="1:45" x14ac:dyDescent="0.25">
      <c r="A90" s="85"/>
      <c r="B90" s="85"/>
      <c r="C90" s="85"/>
      <c r="D90" s="85"/>
      <c r="E90" s="85"/>
      <c r="F90" s="85"/>
      <c r="G90" s="85"/>
      <c r="H90" s="85"/>
      <c r="I90" s="85"/>
      <c r="J90" s="85"/>
      <c r="K90" s="85"/>
      <c r="L90" s="85"/>
      <c r="M90" s="85"/>
      <c r="N90" s="85"/>
      <c r="O90" s="85"/>
      <c r="P90" s="85"/>
      <c r="Q90" s="85"/>
      <c r="R90" s="85"/>
      <c r="S90" s="85"/>
      <c r="T90" s="85"/>
      <c r="U90" s="85"/>
      <c r="V90" s="85"/>
      <c r="W90" s="85"/>
      <c r="X90" s="85"/>
      <c r="Y90" s="85"/>
      <c r="Z90" s="85"/>
      <c r="AA90" s="85"/>
      <c r="AB90" s="85"/>
      <c r="AC90" s="85"/>
      <c r="AD90" s="85"/>
      <c r="AE90" s="85"/>
      <c r="AF90" s="85"/>
      <c r="AG90" s="85"/>
      <c r="AH90" s="85"/>
      <c r="AI90" s="85"/>
      <c r="AJ90" s="85"/>
      <c r="AK90" s="85"/>
      <c r="AL90" s="85"/>
      <c r="AM90" s="85"/>
      <c r="AN90" s="85"/>
      <c r="AO90" s="85"/>
      <c r="AP90" s="85"/>
      <c r="AQ90" s="85"/>
      <c r="AR90" s="85"/>
      <c r="AS90" s="85"/>
    </row>
    <row r="91" spans="1:45" x14ac:dyDescent="0.25">
      <c r="A91" s="85"/>
      <c r="B91" s="85"/>
      <c r="C91" s="85"/>
      <c r="D91" s="85"/>
      <c r="E91" s="85"/>
      <c r="F91" s="85"/>
      <c r="G91" s="85"/>
      <c r="H91" s="85"/>
      <c r="I91" s="85"/>
      <c r="J91" s="85"/>
      <c r="K91" s="85"/>
      <c r="L91" s="85"/>
      <c r="M91" s="85"/>
      <c r="N91" s="85"/>
      <c r="O91" s="85"/>
      <c r="P91" s="85"/>
      <c r="Q91" s="85"/>
      <c r="R91" s="85"/>
      <c r="S91" s="85"/>
      <c r="T91" s="85"/>
      <c r="U91" s="85"/>
      <c r="V91" s="85"/>
      <c r="W91" s="85"/>
      <c r="X91" s="85"/>
      <c r="Y91" s="85"/>
      <c r="Z91" s="85"/>
      <c r="AA91" s="85"/>
      <c r="AB91" s="85"/>
      <c r="AC91" s="85"/>
      <c r="AD91" s="85"/>
      <c r="AE91" s="85"/>
      <c r="AF91" s="85"/>
      <c r="AG91" s="85"/>
      <c r="AH91" s="85"/>
      <c r="AI91" s="85"/>
      <c r="AJ91" s="85"/>
      <c r="AK91" s="85"/>
      <c r="AL91" s="85"/>
      <c r="AM91" s="85"/>
      <c r="AN91" s="85"/>
      <c r="AO91" s="85"/>
      <c r="AP91" s="85"/>
      <c r="AQ91" s="85"/>
      <c r="AR91" s="85"/>
      <c r="AS91" s="85"/>
    </row>
    <row r="92" spans="1:45" x14ac:dyDescent="0.25">
      <c r="A92" s="85"/>
      <c r="B92" s="85"/>
      <c r="C92" s="85"/>
      <c r="D92" s="85"/>
      <c r="E92" s="85"/>
      <c r="F92" s="85"/>
      <c r="G92" s="85"/>
      <c r="H92" s="85"/>
      <c r="I92" s="85"/>
      <c r="J92" s="85"/>
      <c r="K92" s="85"/>
      <c r="L92" s="85"/>
      <c r="M92" s="85"/>
      <c r="N92" s="85"/>
      <c r="O92" s="85"/>
      <c r="P92" s="85"/>
      <c r="Q92" s="85"/>
      <c r="R92" s="85"/>
      <c r="S92" s="85"/>
      <c r="T92" s="85"/>
      <c r="U92" s="85"/>
      <c r="V92" s="85"/>
      <c r="W92" s="85"/>
      <c r="X92" s="85"/>
      <c r="Y92" s="85"/>
      <c r="Z92" s="85"/>
      <c r="AA92" s="85"/>
      <c r="AB92" s="85"/>
      <c r="AC92" s="85"/>
      <c r="AD92" s="85"/>
      <c r="AE92" s="85"/>
      <c r="AF92" s="85"/>
      <c r="AG92" s="85"/>
      <c r="AH92" s="85"/>
      <c r="AI92" s="85"/>
      <c r="AJ92" s="85"/>
      <c r="AK92" s="85"/>
      <c r="AL92" s="85"/>
      <c r="AM92" s="85"/>
      <c r="AN92" s="85"/>
      <c r="AO92" s="85"/>
      <c r="AP92" s="85"/>
      <c r="AQ92" s="85"/>
      <c r="AR92" s="85"/>
      <c r="AS92" s="85"/>
    </row>
    <row r="93" spans="1:45" x14ac:dyDescent="0.25">
      <c r="A93" s="85"/>
      <c r="B93" s="85"/>
      <c r="C93" s="85"/>
      <c r="D93" s="85"/>
      <c r="E93" s="85"/>
      <c r="F93" s="85"/>
      <c r="G93" s="85"/>
      <c r="H93" s="85"/>
      <c r="I93" s="85"/>
      <c r="J93" s="85"/>
      <c r="K93" s="85"/>
      <c r="L93" s="85"/>
      <c r="M93" s="85"/>
      <c r="N93" s="85"/>
      <c r="O93" s="85"/>
      <c r="P93" s="85"/>
      <c r="Q93" s="85"/>
      <c r="R93" s="85"/>
      <c r="S93" s="85"/>
      <c r="T93" s="85"/>
      <c r="U93" s="85"/>
      <c r="V93" s="85"/>
      <c r="W93" s="85"/>
      <c r="X93" s="85"/>
      <c r="Y93" s="85"/>
      <c r="Z93" s="85"/>
      <c r="AA93" s="85"/>
      <c r="AB93" s="85"/>
      <c r="AC93" s="85"/>
      <c r="AD93" s="85"/>
      <c r="AE93" s="85"/>
      <c r="AF93" s="85"/>
      <c r="AG93" s="85"/>
      <c r="AH93" s="85"/>
      <c r="AI93" s="85"/>
      <c r="AJ93" s="85"/>
      <c r="AK93" s="85"/>
      <c r="AL93" s="85"/>
      <c r="AM93" s="85"/>
      <c r="AN93" s="85"/>
      <c r="AO93" s="85"/>
      <c r="AP93" s="85"/>
      <c r="AQ93" s="85"/>
      <c r="AR93" s="85"/>
      <c r="AS93" s="85"/>
    </row>
    <row r="94" spans="1:45" x14ac:dyDescent="0.25">
      <c r="A94" s="85"/>
      <c r="B94" s="85"/>
      <c r="C94" s="85"/>
      <c r="D94" s="85"/>
      <c r="E94" s="85"/>
      <c r="F94" s="85"/>
      <c r="G94" s="85"/>
      <c r="H94" s="85"/>
      <c r="I94" s="85"/>
      <c r="J94" s="85"/>
      <c r="K94" s="85"/>
      <c r="L94" s="85"/>
      <c r="M94" s="85"/>
      <c r="N94" s="85"/>
      <c r="O94" s="85"/>
      <c r="P94" s="85"/>
      <c r="Q94" s="85"/>
      <c r="R94" s="85"/>
      <c r="S94" s="85"/>
      <c r="T94" s="85"/>
      <c r="U94" s="85"/>
      <c r="V94" s="85"/>
      <c r="W94" s="85"/>
      <c r="X94" s="85"/>
      <c r="Y94" s="85"/>
      <c r="Z94" s="85"/>
      <c r="AA94" s="85"/>
      <c r="AB94" s="85"/>
      <c r="AC94" s="85"/>
      <c r="AD94" s="85"/>
      <c r="AE94" s="85"/>
      <c r="AF94" s="85"/>
      <c r="AG94" s="85"/>
      <c r="AH94" s="85"/>
      <c r="AI94" s="85"/>
      <c r="AJ94" s="85"/>
      <c r="AK94" s="85"/>
      <c r="AL94" s="85"/>
      <c r="AM94" s="85"/>
      <c r="AN94" s="85"/>
      <c r="AO94" s="85"/>
      <c r="AP94" s="85"/>
      <c r="AQ94" s="85"/>
      <c r="AR94" s="85"/>
      <c r="AS94" s="85"/>
    </row>
    <row r="95" spans="1:45" x14ac:dyDescent="0.25">
      <c r="A95" s="85"/>
      <c r="B95" s="85"/>
      <c r="C95" s="85"/>
      <c r="D95" s="85"/>
      <c r="E95" s="85"/>
      <c r="F95" s="85"/>
      <c r="G95" s="85"/>
      <c r="H95" s="85"/>
      <c r="I95" s="85"/>
      <c r="J95" s="85"/>
      <c r="K95" s="85"/>
      <c r="L95" s="85"/>
      <c r="M95" s="85"/>
      <c r="N95" s="85"/>
      <c r="O95" s="85"/>
      <c r="P95" s="85"/>
      <c r="Q95" s="85"/>
      <c r="R95" s="85"/>
      <c r="S95" s="85"/>
      <c r="T95" s="85"/>
      <c r="U95" s="85"/>
      <c r="V95" s="85"/>
      <c r="W95" s="85"/>
      <c r="X95" s="85"/>
      <c r="Y95" s="85"/>
      <c r="Z95" s="85"/>
      <c r="AA95" s="85"/>
      <c r="AB95" s="85"/>
      <c r="AC95" s="85"/>
      <c r="AD95" s="85"/>
      <c r="AE95" s="85"/>
      <c r="AF95" s="85"/>
      <c r="AG95" s="85"/>
      <c r="AH95" s="85"/>
      <c r="AI95" s="85"/>
      <c r="AJ95" s="85"/>
      <c r="AK95" s="85"/>
      <c r="AL95" s="85"/>
      <c r="AM95" s="85"/>
      <c r="AN95" s="85"/>
      <c r="AO95" s="85"/>
      <c r="AP95" s="85"/>
      <c r="AQ95" s="85"/>
      <c r="AR95" s="85"/>
      <c r="AS95" s="85"/>
    </row>
    <row r="96" spans="1:45" x14ac:dyDescent="0.25">
      <c r="A96" s="85"/>
      <c r="B96" s="85"/>
      <c r="C96" s="85"/>
      <c r="D96" s="85"/>
      <c r="E96" s="85"/>
      <c r="F96" s="85"/>
      <c r="G96" s="85"/>
      <c r="H96" s="85"/>
      <c r="I96" s="85"/>
      <c r="J96" s="85"/>
      <c r="K96" s="85"/>
      <c r="L96" s="85"/>
      <c r="M96" s="85"/>
      <c r="N96" s="85"/>
      <c r="O96" s="85"/>
      <c r="P96" s="85"/>
      <c r="Q96" s="85"/>
      <c r="R96" s="85"/>
      <c r="S96" s="85"/>
      <c r="T96" s="85"/>
      <c r="U96" s="85"/>
      <c r="V96" s="85"/>
      <c r="W96" s="85"/>
      <c r="X96" s="85"/>
      <c r="Y96" s="85"/>
      <c r="Z96" s="85"/>
      <c r="AA96" s="85"/>
      <c r="AB96" s="85"/>
      <c r="AC96" s="85"/>
      <c r="AD96" s="85"/>
      <c r="AE96" s="85"/>
      <c r="AF96" s="85"/>
      <c r="AG96" s="85"/>
      <c r="AH96" s="85"/>
      <c r="AI96" s="85"/>
      <c r="AJ96" s="85"/>
      <c r="AK96" s="85"/>
      <c r="AL96" s="85"/>
      <c r="AM96" s="85"/>
      <c r="AN96" s="85"/>
      <c r="AO96" s="85"/>
      <c r="AP96" s="85"/>
      <c r="AQ96" s="85"/>
      <c r="AR96" s="85"/>
      <c r="AS96" s="85"/>
    </row>
    <row r="97" spans="1:45" x14ac:dyDescent="0.25">
      <c r="A97" s="85"/>
      <c r="B97" s="85"/>
      <c r="C97" s="85"/>
      <c r="D97" s="85"/>
      <c r="E97" s="85"/>
      <c r="F97" s="85"/>
      <c r="G97" s="85"/>
      <c r="H97" s="85"/>
      <c r="I97" s="85"/>
      <c r="J97" s="85"/>
      <c r="K97" s="85"/>
      <c r="L97" s="85"/>
      <c r="M97" s="85"/>
      <c r="N97" s="85"/>
      <c r="O97" s="85"/>
      <c r="P97" s="85"/>
      <c r="Q97" s="85"/>
      <c r="R97" s="85"/>
      <c r="S97" s="85"/>
      <c r="T97" s="85"/>
      <c r="U97" s="85"/>
      <c r="V97" s="85"/>
      <c r="W97" s="85"/>
      <c r="X97" s="85"/>
      <c r="Y97" s="85"/>
      <c r="Z97" s="85"/>
      <c r="AA97" s="85"/>
      <c r="AB97" s="85"/>
      <c r="AC97" s="85"/>
      <c r="AD97" s="85"/>
      <c r="AE97" s="85"/>
      <c r="AF97" s="85"/>
      <c r="AG97" s="85"/>
      <c r="AH97" s="85"/>
      <c r="AI97" s="85"/>
      <c r="AJ97" s="85"/>
      <c r="AK97" s="85"/>
      <c r="AL97" s="85"/>
      <c r="AM97" s="85"/>
      <c r="AN97" s="85"/>
      <c r="AO97" s="85"/>
      <c r="AP97" s="85"/>
      <c r="AQ97" s="85"/>
      <c r="AR97" s="85"/>
      <c r="AS97" s="85"/>
    </row>
    <row r="98" spans="1:45" x14ac:dyDescent="0.25">
      <c r="A98" s="85"/>
      <c r="B98" s="85"/>
      <c r="C98" s="85"/>
      <c r="D98" s="85"/>
      <c r="E98" s="85"/>
      <c r="F98" s="85"/>
      <c r="G98" s="85"/>
      <c r="H98" s="85"/>
      <c r="I98" s="85"/>
      <c r="J98" s="85"/>
      <c r="K98" s="85"/>
      <c r="L98" s="85"/>
      <c r="M98" s="85"/>
      <c r="N98" s="85"/>
      <c r="O98" s="85"/>
      <c r="P98" s="85"/>
      <c r="Q98" s="85"/>
      <c r="R98" s="85"/>
      <c r="S98" s="85"/>
      <c r="T98" s="85"/>
      <c r="U98" s="85"/>
      <c r="V98" s="85"/>
      <c r="W98" s="85"/>
      <c r="X98" s="85"/>
      <c r="Y98" s="85"/>
      <c r="Z98" s="85"/>
      <c r="AA98" s="85"/>
      <c r="AB98" s="85"/>
      <c r="AC98" s="85"/>
      <c r="AD98" s="85"/>
      <c r="AE98" s="85"/>
      <c r="AF98" s="85"/>
      <c r="AG98" s="85"/>
      <c r="AH98" s="85"/>
      <c r="AI98" s="85"/>
      <c r="AJ98" s="85"/>
      <c r="AK98" s="85"/>
      <c r="AL98" s="85"/>
      <c r="AM98" s="85"/>
      <c r="AN98" s="85"/>
      <c r="AO98" s="85"/>
      <c r="AP98" s="85"/>
      <c r="AQ98" s="85"/>
      <c r="AR98" s="85"/>
      <c r="AS98" s="85"/>
    </row>
    <row r="99" spans="1:45" x14ac:dyDescent="0.25">
      <c r="A99" s="85"/>
      <c r="B99" s="85"/>
      <c r="C99" s="85"/>
      <c r="D99" s="85"/>
      <c r="E99" s="85"/>
      <c r="F99" s="85"/>
      <c r="G99" s="85"/>
      <c r="H99" s="85"/>
      <c r="I99" s="85"/>
      <c r="J99" s="85"/>
      <c r="K99" s="85"/>
      <c r="L99" s="85"/>
      <c r="M99" s="85"/>
      <c r="N99" s="85"/>
      <c r="O99" s="85"/>
      <c r="P99" s="85"/>
      <c r="Q99" s="85"/>
      <c r="R99" s="85"/>
      <c r="S99" s="85"/>
      <c r="T99" s="85"/>
      <c r="U99" s="85"/>
      <c r="V99" s="85"/>
      <c r="W99" s="85"/>
      <c r="X99" s="85"/>
      <c r="Y99" s="85"/>
      <c r="Z99" s="85"/>
      <c r="AA99" s="85"/>
      <c r="AB99" s="85"/>
      <c r="AC99" s="85"/>
      <c r="AD99" s="85"/>
      <c r="AE99" s="85"/>
      <c r="AF99" s="85"/>
      <c r="AG99" s="85"/>
      <c r="AH99" s="85"/>
      <c r="AI99" s="85"/>
      <c r="AJ99" s="85"/>
      <c r="AK99" s="85"/>
      <c r="AL99" s="85"/>
      <c r="AM99" s="85"/>
      <c r="AN99" s="85"/>
      <c r="AO99" s="85"/>
      <c r="AP99" s="85"/>
      <c r="AQ99" s="85"/>
      <c r="AR99" s="85"/>
      <c r="AS99" s="85"/>
    </row>
    <row r="100" spans="1:45" x14ac:dyDescent="0.25">
      <c r="A100" s="85"/>
      <c r="B100" s="85"/>
      <c r="C100" s="85"/>
      <c r="D100" s="85"/>
      <c r="E100" s="85"/>
      <c r="F100" s="85"/>
      <c r="G100" s="85"/>
      <c r="H100" s="85"/>
      <c r="I100" s="85"/>
      <c r="J100" s="85"/>
      <c r="K100" s="85"/>
      <c r="L100" s="85"/>
      <c r="M100" s="85"/>
      <c r="N100" s="85"/>
      <c r="O100" s="85"/>
      <c r="P100" s="85"/>
      <c r="Q100" s="85"/>
      <c r="R100" s="85"/>
      <c r="S100" s="85"/>
      <c r="T100" s="85"/>
      <c r="U100" s="85"/>
      <c r="V100" s="85"/>
      <c r="W100" s="85"/>
      <c r="X100" s="85"/>
      <c r="Y100" s="85"/>
      <c r="Z100" s="85"/>
      <c r="AA100" s="85"/>
      <c r="AB100" s="85"/>
      <c r="AC100" s="85"/>
      <c r="AD100" s="85"/>
      <c r="AE100" s="85"/>
      <c r="AF100" s="85"/>
      <c r="AG100" s="85"/>
      <c r="AH100" s="85"/>
      <c r="AI100" s="85"/>
      <c r="AJ100" s="85"/>
      <c r="AK100" s="85"/>
      <c r="AL100" s="85"/>
      <c r="AM100" s="85"/>
      <c r="AN100" s="85"/>
      <c r="AO100" s="85"/>
      <c r="AP100" s="85"/>
      <c r="AQ100" s="85"/>
      <c r="AR100" s="85"/>
      <c r="AS100" s="85"/>
    </row>
    <row r="101" spans="1:45" x14ac:dyDescent="0.25">
      <c r="A101" s="85"/>
      <c r="B101" s="85"/>
      <c r="C101" s="85"/>
      <c r="D101" s="85"/>
      <c r="E101" s="85"/>
      <c r="F101" s="85"/>
      <c r="G101" s="85"/>
      <c r="H101" s="85"/>
      <c r="I101" s="85"/>
      <c r="J101" s="85"/>
      <c r="K101" s="85"/>
      <c r="L101" s="85"/>
      <c r="M101" s="85"/>
      <c r="N101" s="85"/>
      <c r="O101" s="85"/>
      <c r="P101" s="85"/>
      <c r="Q101" s="85"/>
      <c r="R101" s="85"/>
      <c r="S101" s="85"/>
      <c r="T101" s="85"/>
      <c r="U101" s="85"/>
      <c r="V101" s="85"/>
      <c r="W101" s="85"/>
      <c r="X101" s="85"/>
      <c r="Y101" s="85"/>
      <c r="Z101" s="85"/>
      <c r="AA101" s="85"/>
      <c r="AB101" s="85"/>
      <c r="AC101" s="85"/>
      <c r="AD101" s="85"/>
      <c r="AE101" s="85"/>
      <c r="AF101" s="85"/>
      <c r="AG101" s="85"/>
      <c r="AH101" s="85"/>
      <c r="AI101" s="85"/>
      <c r="AJ101" s="85"/>
      <c r="AK101" s="85"/>
      <c r="AL101" s="85"/>
      <c r="AM101" s="85"/>
      <c r="AN101" s="85"/>
      <c r="AO101" s="85"/>
      <c r="AP101" s="85"/>
      <c r="AQ101" s="85"/>
      <c r="AR101" s="85"/>
      <c r="AS101" s="85"/>
    </row>
    <row r="102" spans="1:45" x14ac:dyDescent="0.25">
      <c r="A102" s="85"/>
      <c r="B102" s="85"/>
      <c r="C102" s="85"/>
      <c r="D102" s="85"/>
      <c r="E102" s="85"/>
      <c r="F102" s="85"/>
      <c r="G102" s="85"/>
      <c r="H102" s="85"/>
      <c r="I102" s="85"/>
      <c r="J102" s="85"/>
      <c r="K102" s="85"/>
      <c r="L102" s="85"/>
      <c r="M102" s="85"/>
      <c r="N102" s="85"/>
      <c r="O102" s="85"/>
      <c r="P102" s="85"/>
      <c r="Q102" s="85"/>
      <c r="R102" s="85"/>
      <c r="S102" s="85"/>
      <c r="T102" s="85"/>
      <c r="U102" s="85"/>
      <c r="V102" s="85"/>
      <c r="W102" s="85"/>
      <c r="X102" s="85"/>
      <c r="Y102" s="85"/>
      <c r="Z102" s="85"/>
      <c r="AA102" s="85"/>
      <c r="AB102" s="85"/>
      <c r="AC102" s="85"/>
      <c r="AD102" s="85"/>
      <c r="AE102" s="85"/>
      <c r="AF102" s="85"/>
      <c r="AG102" s="85"/>
      <c r="AH102" s="85"/>
      <c r="AI102" s="85"/>
      <c r="AJ102" s="85"/>
      <c r="AK102" s="85"/>
      <c r="AL102" s="85"/>
      <c r="AM102" s="85"/>
      <c r="AN102" s="85"/>
      <c r="AO102" s="85"/>
      <c r="AP102" s="85"/>
      <c r="AQ102" s="85"/>
      <c r="AR102" s="85"/>
      <c r="AS102" s="85"/>
    </row>
    <row r="103" spans="1:45" x14ac:dyDescent="0.25">
      <c r="A103" s="85"/>
      <c r="B103" s="85"/>
      <c r="C103" s="85"/>
      <c r="D103" s="85"/>
      <c r="E103" s="85"/>
      <c r="F103" s="85"/>
      <c r="G103" s="85"/>
      <c r="H103" s="85"/>
      <c r="I103" s="85"/>
      <c r="J103" s="85"/>
      <c r="K103" s="85"/>
      <c r="L103" s="85"/>
      <c r="M103" s="85"/>
      <c r="N103" s="85"/>
      <c r="O103" s="85"/>
      <c r="P103" s="85"/>
      <c r="Q103" s="85"/>
      <c r="R103" s="85"/>
      <c r="S103" s="85"/>
      <c r="T103" s="85"/>
      <c r="U103" s="85"/>
      <c r="V103" s="85"/>
      <c r="W103" s="85"/>
      <c r="X103" s="85"/>
      <c r="Y103" s="85"/>
      <c r="Z103" s="85"/>
      <c r="AA103" s="85"/>
      <c r="AB103" s="85"/>
      <c r="AC103" s="85"/>
      <c r="AD103" s="85"/>
      <c r="AE103" s="85"/>
      <c r="AF103" s="85"/>
      <c r="AG103" s="85"/>
      <c r="AH103" s="85"/>
      <c r="AI103" s="85"/>
      <c r="AJ103" s="85"/>
      <c r="AK103" s="85"/>
      <c r="AL103" s="85"/>
      <c r="AM103" s="85"/>
      <c r="AN103" s="85"/>
      <c r="AO103" s="85"/>
      <c r="AP103" s="85"/>
      <c r="AQ103" s="85"/>
      <c r="AR103" s="85"/>
      <c r="AS103" s="85"/>
    </row>
    <row r="104" spans="1:45" x14ac:dyDescent="0.25">
      <c r="A104" s="85"/>
      <c r="B104" s="85"/>
      <c r="C104" s="85"/>
      <c r="D104" s="85"/>
      <c r="E104" s="85"/>
      <c r="F104" s="85"/>
      <c r="G104" s="85"/>
      <c r="H104" s="85"/>
      <c r="I104" s="85"/>
      <c r="J104" s="85"/>
      <c r="K104" s="85"/>
      <c r="L104" s="85"/>
      <c r="M104" s="85"/>
      <c r="N104" s="85"/>
      <c r="O104" s="85"/>
      <c r="P104" s="85"/>
      <c r="Q104" s="85"/>
      <c r="R104" s="85"/>
      <c r="S104" s="85"/>
      <c r="T104" s="85"/>
      <c r="U104" s="85"/>
      <c r="V104" s="85"/>
      <c r="W104" s="85"/>
      <c r="X104" s="85"/>
      <c r="Y104" s="85"/>
      <c r="Z104" s="85"/>
      <c r="AA104" s="85"/>
      <c r="AB104" s="85"/>
      <c r="AC104" s="85"/>
      <c r="AD104" s="85"/>
      <c r="AE104" s="85"/>
      <c r="AF104" s="85"/>
      <c r="AG104" s="85"/>
      <c r="AH104" s="85"/>
      <c r="AI104" s="85"/>
      <c r="AJ104" s="85"/>
      <c r="AK104" s="85"/>
      <c r="AL104" s="85"/>
      <c r="AM104" s="85"/>
      <c r="AN104" s="85"/>
      <c r="AO104" s="85"/>
      <c r="AP104" s="85"/>
      <c r="AQ104" s="85"/>
      <c r="AR104" s="85"/>
      <c r="AS104" s="85"/>
    </row>
    <row r="105" spans="1:45" x14ac:dyDescent="0.25">
      <c r="A105" s="85"/>
      <c r="B105" s="85"/>
      <c r="C105" s="85"/>
      <c r="D105" s="85"/>
      <c r="E105" s="85"/>
      <c r="F105" s="85"/>
      <c r="G105" s="85"/>
      <c r="H105" s="85"/>
      <c r="I105" s="85"/>
      <c r="J105" s="85"/>
      <c r="K105" s="85"/>
      <c r="L105" s="85"/>
      <c r="M105" s="85"/>
      <c r="N105" s="85"/>
      <c r="O105" s="85"/>
      <c r="P105" s="85"/>
      <c r="Q105" s="85"/>
      <c r="R105" s="85"/>
      <c r="S105" s="85"/>
      <c r="T105" s="85"/>
      <c r="U105" s="85"/>
      <c r="V105" s="85"/>
      <c r="W105" s="85"/>
      <c r="X105" s="85"/>
      <c r="Y105" s="85"/>
      <c r="Z105" s="85"/>
      <c r="AA105" s="85"/>
      <c r="AB105" s="85"/>
      <c r="AC105" s="85"/>
      <c r="AD105" s="85"/>
      <c r="AE105" s="85"/>
      <c r="AF105" s="85"/>
      <c r="AG105" s="85"/>
      <c r="AH105" s="85"/>
      <c r="AI105" s="85"/>
      <c r="AJ105" s="85"/>
      <c r="AK105" s="85"/>
      <c r="AL105" s="85"/>
      <c r="AM105" s="85"/>
      <c r="AN105" s="85"/>
      <c r="AO105" s="85"/>
      <c r="AP105" s="85"/>
      <c r="AQ105" s="85"/>
      <c r="AR105" s="85"/>
      <c r="AS105" s="85"/>
    </row>
    <row r="106" spans="1:45" x14ac:dyDescent="0.25">
      <c r="A106" s="85"/>
      <c r="B106" s="85"/>
      <c r="C106" s="85"/>
      <c r="D106" s="85"/>
      <c r="E106" s="85"/>
      <c r="F106" s="85"/>
      <c r="G106" s="85"/>
      <c r="H106" s="85"/>
      <c r="I106" s="85"/>
      <c r="J106" s="85"/>
      <c r="K106" s="85"/>
      <c r="L106" s="85"/>
      <c r="M106" s="85"/>
      <c r="N106" s="85"/>
      <c r="O106" s="85"/>
      <c r="P106" s="85"/>
      <c r="Q106" s="85"/>
      <c r="R106" s="85"/>
      <c r="S106" s="85"/>
      <c r="T106" s="85"/>
      <c r="U106" s="85"/>
      <c r="V106" s="85"/>
      <c r="W106" s="85"/>
      <c r="X106" s="85"/>
      <c r="Y106" s="85"/>
      <c r="Z106" s="85"/>
      <c r="AA106" s="85"/>
      <c r="AB106" s="85"/>
      <c r="AC106" s="85"/>
      <c r="AD106" s="85"/>
      <c r="AE106" s="85"/>
      <c r="AF106" s="85"/>
      <c r="AG106" s="85"/>
      <c r="AH106" s="85"/>
      <c r="AI106" s="85"/>
      <c r="AJ106" s="85"/>
      <c r="AK106" s="85"/>
      <c r="AL106" s="85"/>
      <c r="AM106" s="85"/>
      <c r="AN106" s="85"/>
      <c r="AO106" s="85"/>
      <c r="AP106" s="85"/>
      <c r="AQ106" s="85"/>
      <c r="AR106" s="85"/>
      <c r="AS106" s="85"/>
    </row>
    <row r="107" spans="1:45" x14ac:dyDescent="0.25">
      <c r="A107" s="85"/>
      <c r="B107" s="85"/>
      <c r="C107" s="85"/>
      <c r="D107" s="85"/>
      <c r="E107" s="85"/>
      <c r="F107" s="85"/>
      <c r="G107" s="85"/>
      <c r="H107" s="85"/>
      <c r="I107" s="85"/>
      <c r="J107" s="85"/>
      <c r="K107" s="85"/>
      <c r="L107" s="85"/>
      <c r="M107" s="85"/>
      <c r="N107" s="85"/>
      <c r="O107" s="85"/>
      <c r="P107" s="85"/>
      <c r="Q107" s="85"/>
      <c r="R107" s="85"/>
      <c r="S107" s="85"/>
    </row>
    <row r="108" spans="1:45" x14ac:dyDescent="0.25">
      <c r="A108" s="85"/>
      <c r="B108" s="85"/>
      <c r="C108" s="85"/>
      <c r="D108" s="85"/>
      <c r="E108" s="85"/>
      <c r="F108" s="85"/>
      <c r="G108" s="85"/>
      <c r="H108" s="85"/>
      <c r="I108" s="85"/>
      <c r="J108" s="85"/>
      <c r="K108" s="85"/>
      <c r="L108" s="85"/>
      <c r="M108" s="85"/>
      <c r="N108" s="85"/>
      <c r="O108" s="85"/>
      <c r="P108" s="85"/>
      <c r="Q108" s="85"/>
      <c r="R108" s="85"/>
      <c r="S108" s="85"/>
    </row>
    <row r="109" spans="1:45" x14ac:dyDescent="0.25">
      <c r="A109" s="85"/>
      <c r="B109" s="85"/>
      <c r="C109" s="85"/>
      <c r="D109" s="85"/>
      <c r="E109" s="85"/>
      <c r="F109" s="85"/>
      <c r="G109" s="85"/>
      <c r="H109" s="85"/>
      <c r="I109" s="85"/>
      <c r="J109" s="85"/>
      <c r="K109" s="85"/>
      <c r="L109" s="85"/>
      <c r="M109" s="85"/>
      <c r="N109" s="85"/>
      <c r="O109" s="85"/>
      <c r="P109" s="85"/>
      <c r="Q109" s="85"/>
      <c r="R109" s="85"/>
      <c r="S109" s="85"/>
    </row>
    <row r="110" spans="1:45" x14ac:dyDescent="0.25">
      <c r="A110" s="85"/>
      <c r="B110" s="85"/>
      <c r="C110" s="85"/>
      <c r="D110" s="85"/>
      <c r="E110" s="85"/>
      <c r="F110" s="85"/>
      <c r="G110" s="85"/>
      <c r="H110" s="85"/>
      <c r="I110" s="85"/>
      <c r="J110" s="85"/>
      <c r="K110" s="85"/>
      <c r="L110" s="85"/>
      <c r="M110" s="85"/>
      <c r="N110" s="85"/>
      <c r="O110" s="85"/>
      <c r="P110" s="85"/>
      <c r="Q110" s="85"/>
      <c r="R110" s="85"/>
      <c r="S110" s="85"/>
    </row>
    <row r="111" spans="1:45" x14ac:dyDescent="0.25">
      <c r="A111" s="85"/>
      <c r="B111" s="85"/>
      <c r="C111" s="85"/>
      <c r="D111" s="85"/>
      <c r="E111" s="85"/>
      <c r="F111" s="85"/>
      <c r="G111" s="85"/>
      <c r="H111" s="85"/>
      <c r="I111" s="85"/>
      <c r="J111" s="85"/>
      <c r="K111" s="85"/>
      <c r="L111" s="85"/>
      <c r="M111" s="85"/>
      <c r="N111" s="85"/>
      <c r="O111" s="85"/>
      <c r="P111" s="85"/>
      <c r="Q111" s="85"/>
      <c r="R111" s="85"/>
      <c r="S111" s="85"/>
    </row>
    <row r="112" spans="1:45" x14ac:dyDescent="0.25">
      <c r="A112" s="85"/>
      <c r="B112" s="85"/>
      <c r="C112" s="85"/>
      <c r="D112" s="85"/>
      <c r="E112" s="85"/>
      <c r="F112" s="85"/>
      <c r="G112" s="85"/>
      <c r="H112" s="85"/>
      <c r="I112" s="85"/>
      <c r="J112" s="85"/>
      <c r="K112" s="85"/>
      <c r="L112" s="85"/>
      <c r="M112" s="85"/>
      <c r="N112" s="85"/>
      <c r="O112" s="85"/>
      <c r="P112" s="85"/>
      <c r="Q112" s="85"/>
      <c r="R112" s="85"/>
      <c r="S112" s="85"/>
    </row>
    <row r="113" spans="1:19" x14ac:dyDescent="0.25">
      <c r="A113" s="85"/>
      <c r="B113" s="85"/>
      <c r="C113" s="85"/>
      <c r="D113" s="85"/>
      <c r="E113" s="85"/>
      <c r="F113" s="85"/>
      <c r="G113" s="85"/>
      <c r="H113" s="85"/>
      <c r="I113" s="85"/>
      <c r="J113" s="85"/>
      <c r="K113" s="85"/>
      <c r="L113" s="85"/>
      <c r="M113" s="85"/>
      <c r="N113" s="85"/>
      <c r="O113" s="85"/>
      <c r="P113" s="85"/>
      <c r="Q113" s="85"/>
      <c r="R113" s="85"/>
      <c r="S113" s="85"/>
    </row>
    <row r="114" spans="1:19" x14ac:dyDescent="0.25">
      <c r="A114" s="85"/>
      <c r="B114" s="85"/>
      <c r="C114" s="85"/>
      <c r="D114" s="85"/>
      <c r="E114" s="85"/>
      <c r="F114" s="85"/>
      <c r="G114" s="85"/>
      <c r="H114" s="85"/>
      <c r="I114" s="85"/>
      <c r="J114" s="85"/>
      <c r="K114" s="85"/>
      <c r="L114" s="85"/>
      <c r="M114" s="85"/>
      <c r="N114" s="85"/>
      <c r="O114" s="85"/>
      <c r="P114" s="85"/>
      <c r="Q114" s="85"/>
      <c r="R114" s="85"/>
      <c r="S114" s="85"/>
    </row>
    <row r="115" spans="1:19" x14ac:dyDescent="0.25">
      <c r="A115" s="85"/>
      <c r="B115" s="85"/>
      <c r="C115" s="85"/>
      <c r="D115" s="85"/>
      <c r="E115" s="85"/>
      <c r="F115" s="85"/>
      <c r="G115" s="85"/>
      <c r="H115" s="85"/>
      <c r="I115" s="85"/>
      <c r="J115" s="85"/>
      <c r="K115" s="85"/>
      <c r="L115" s="85"/>
      <c r="M115" s="85"/>
      <c r="N115" s="85"/>
      <c r="O115" s="85"/>
      <c r="P115" s="85"/>
      <c r="Q115" s="85"/>
      <c r="R115" s="85"/>
      <c r="S115" s="85"/>
    </row>
    <row r="116" spans="1:19" x14ac:dyDescent="0.25">
      <c r="A116" s="85"/>
      <c r="B116" s="85"/>
      <c r="C116" s="85"/>
      <c r="D116" s="85"/>
      <c r="E116" s="85"/>
      <c r="F116" s="85"/>
      <c r="G116" s="85"/>
      <c r="H116" s="85"/>
      <c r="I116" s="85"/>
      <c r="J116" s="85"/>
      <c r="K116" s="85"/>
      <c r="L116" s="85"/>
      <c r="M116" s="85"/>
      <c r="N116" s="85"/>
      <c r="O116" s="85"/>
      <c r="P116" s="85"/>
      <c r="Q116" s="85"/>
      <c r="R116" s="85"/>
      <c r="S116" s="85"/>
    </row>
    <row r="117" spans="1:19" x14ac:dyDescent="0.25">
      <c r="A117" s="85"/>
      <c r="B117" s="85"/>
      <c r="C117" s="85"/>
      <c r="D117" s="85"/>
      <c r="E117" s="85"/>
      <c r="F117" s="85"/>
      <c r="G117" s="85"/>
      <c r="H117" s="85"/>
      <c r="I117" s="85"/>
      <c r="J117" s="85"/>
      <c r="K117" s="85"/>
      <c r="L117" s="85"/>
      <c r="M117" s="85"/>
      <c r="N117" s="85"/>
      <c r="O117" s="85"/>
      <c r="P117" s="85"/>
      <c r="Q117" s="85"/>
      <c r="R117" s="85"/>
      <c r="S117" s="85"/>
    </row>
    <row r="118" spans="1:19" x14ac:dyDescent="0.25">
      <c r="A118" s="85"/>
      <c r="B118" s="85"/>
      <c r="C118" s="85"/>
      <c r="D118" s="85"/>
      <c r="E118" s="85"/>
      <c r="F118" s="85"/>
      <c r="G118" s="85"/>
      <c r="H118" s="85"/>
      <c r="I118" s="85"/>
      <c r="J118" s="85"/>
      <c r="K118" s="85"/>
      <c r="L118" s="85"/>
      <c r="M118" s="85"/>
      <c r="N118" s="85"/>
      <c r="O118" s="85"/>
      <c r="P118" s="85"/>
      <c r="Q118" s="85"/>
      <c r="R118" s="85"/>
      <c r="S118" s="85"/>
    </row>
    <row r="119" spans="1:19" x14ac:dyDescent="0.25">
      <c r="A119" s="85"/>
      <c r="B119" s="85"/>
      <c r="C119" s="85"/>
      <c r="D119" s="85"/>
      <c r="E119" s="85"/>
      <c r="F119" s="85"/>
      <c r="G119" s="85"/>
      <c r="H119" s="85"/>
      <c r="I119" s="85"/>
      <c r="J119" s="85"/>
      <c r="K119" s="85"/>
      <c r="L119" s="85"/>
      <c r="M119" s="85"/>
      <c r="N119" s="85"/>
      <c r="O119" s="85"/>
      <c r="P119" s="85"/>
      <c r="Q119" s="85"/>
      <c r="R119" s="85"/>
      <c r="S119" s="85"/>
    </row>
    <row r="120" spans="1:19" x14ac:dyDescent="0.25">
      <c r="A120" s="85"/>
      <c r="B120" s="85"/>
      <c r="C120" s="85"/>
      <c r="D120" s="85"/>
      <c r="E120" s="85"/>
      <c r="F120" s="85"/>
      <c r="G120" s="85"/>
      <c r="H120" s="85"/>
      <c r="I120" s="85"/>
      <c r="J120" s="85"/>
      <c r="K120" s="85"/>
      <c r="L120" s="85"/>
      <c r="M120" s="85"/>
      <c r="N120" s="85"/>
      <c r="O120" s="85"/>
      <c r="P120" s="85"/>
      <c r="Q120" s="85"/>
      <c r="R120" s="85"/>
      <c r="S120" s="85"/>
    </row>
    <row r="121" spans="1:19" x14ac:dyDescent="0.25">
      <c r="A121" s="85"/>
      <c r="B121" s="85"/>
      <c r="C121" s="85"/>
      <c r="D121" s="85"/>
      <c r="E121" s="85"/>
      <c r="F121" s="85"/>
      <c r="G121" s="85"/>
      <c r="H121" s="85"/>
      <c r="I121" s="85"/>
      <c r="J121" s="85"/>
      <c r="K121" s="85"/>
      <c r="L121" s="85"/>
      <c r="M121" s="85"/>
      <c r="N121" s="85"/>
      <c r="O121" s="85"/>
      <c r="P121" s="85"/>
      <c r="Q121" s="85"/>
      <c r="R121" s="85"/>
      <c r="S121" s="85"/>
    </row>
    <row r="122" spans="1:19" x14ac:dyDescent="0.25">
      <c r="A122" s="85"/>
      <c r="B122" s="85"/>
      <c r="C122" s="85"/>
      <c r="D122" s="85"/>
      <c r="E122" s="85"/>
      <c r="F122" s="85"/>
      <c r="G122" s="85"/>
      <c r="H122" s="85"/>
      <c r="I122" s="85"/>
      <c r="J122" s="85"/>
      <c r="K122" s="85"/>
      <c r="L122" s="85"/>
      <c r="M122" s="85"/>
      <c r="N122" s="85"/>
      <c r="O122" s="85"/>
      <c r="P122" s="85"/>
      <c r="Q122" s="85"/>
      <c r="R122" s="85"/>
      <c r="S122" s="85"/>
    </row>
    <row r="123" spans="1:19" x14ac:dyDescent="0.25">
      <c r="A123" s="85"/>
      <c r="B123" s="85"/>
      <c r="C123" s="85"/>
      <c r="D123" s="85"/>
      <c r="E123" s="85"/>
      <c r="F123" s="85"/>
      <c r="G123" s="85"/>
      <c r="H123" s="85"/>
      <c r="I123" s="85"/>
      <c r="J123" s="85"/>
      <c r="K123" s="85"/>
      <c r="L123" s="85"/>
      <c r="M123" s="85"/>
      <c r="N123" s="85"/>
      <c r="O123" s="85"/>
      <c r="P123" s="85"/>
      <c r="Q123" s="85"/>
      <c r="R123" s="85"/>
      <c r="S123" s="85"/>
    </row>
    <row r="124" spans="1:19" x14ac:dyDescent="0.25">
      <c r="A124" s="85"/>
      <c r="B124" s="85"/>
      <c r="C124" s="85"/>
      <c r="D124" s="85"/>
      <c r="E124" s="85"/>
      <c r="F124" s="85"/>
      <c r="G124" s="85"/>
      <c r="H124" s="85"/>
      <c r="I124" s="85"/>
      <c r="J124" s="85"/>
      <c r="K124" s="85"/>
      <c r="L124" s="85"/>
      <c r="M124" s="85"/>
      <c r="N124" s="85"/>
      <c r="O124" s="85"/>
      <c r="P124" s="85"/>
      <c r="Q124" s="85"/>
      <c r="R124" s="85"/>
      <c r="S124" s="85"/>
    </row>
    <row r="125" spans="1:19" x14ac:dyDescent="0.25">
      <c r="A125" s="85"/>
      <c r="B125" s="85"/>
      <c r="C125" s="85"/>
      <c r="D125" s="85"/>
      <c r="E125" s="85"/>
      <c r="F125" s="85"/>
      <c r="G125" s="85"/>
      <c r="H125" s="85"/>
      <c r="I125" s="85"/>
      <c r="J125" s="85"/>
      <c r="K125" s="85"/>
      <c r="L125" s="85"/>
      <c r="M125" s="85"/>
      <c r="N125" s="85"/>
      <c r="O125" s="85"/>
      <c r="P125" s="85"/>
      <c r="Q125" s="85"/>
      <c r="R125" s="85"/>
      <c r="S125" s="85"/>
    </row>
    <row r="126" spans="1:19" x14ac:dyDescent="0.25">
      <c r="A126" s="85"/>
      <c r="B126" s="85"/>
      <c r="C126" s="85"/>
      <c r="D126" s="85"/>
      <c r="E126" s="85"/>
      <c r="F126" s="85"/>
      <c r="G126" s="85"/>
      <c r="H126" s="85"/>
      <c r="I126" s="85"/>
      <c r="J126" s="85"/>
      <c r="K126" s="85"/>
      <c r="L126" s="85"/>
      <c r="M126" s="85"/>
      <c r="N126" s="85"/>
      <c r="O126" s="85"/>
      <c r="P126" s="85"/>
      <c r="Q126" s="85"/>
      <c r="R126" s="85"/>
      <c r="S126" s="85"/>
    </row>
    <row r="127" spans="1:19" x14ac:dyDescent="0.25">
      <c r="A127" s="85"/>
      <c r="B127" s="85"/>
      <c r="C127" s="85"/>
      <c r="D127" s="85"/>
      <c r="E127" s="85"/>
      <c r="F127" s="85"/>
      <c r="G127" s="85"/>
      <c r="H127" s="85"/>
      <c r="I127" s="85"/>
      <c r="J127" s="85"/>
      <c r="K127" s="85"/>
      <c r="L127" s="85"/>
      <c r="M127" s="85"/>
      <c r="N127" s="85"/>
      <c r="O127" s="85"/>
      <c r="P127" s="85"/>
      <c r="Q127" s="85"/>
      <c r="R127" s="85"/>
      <c r="S127" s="85"/>
    </row>
    <row r="128" spans="1:19" x14ac:dyDescent="0.25">
      <c r="A128" s="85"/>
      <c r="B128" s="85"/>
      <c r="C128" s="85"/>
      <c r="D128" s="85"/>
      <c r="E128" s="85"/>
      <c r="F128" s="85"/>
      <c r="G128" s="85"/>
      <c r="H128" s="85"/>
      <c r="I128" s="85"/>
      <c r="J128" s="85"/>
      <c r="K128" s="85"/>
      <c r="L128" s="85"/>
      <c r="M128" s="85"/>
      <c r="N128" s="85"/>
      <c r="O128" s="85"/>
      <c r="P128" s="85"/>
      <c r="Q128" s="85"/>
      <c r="R128" s="85"/>
      <c r="S128" s="85"/>
    </row>
    <row r="129" spans="1:19" x14ac:dyDescent="0.25">
      <c r="A129" s="85"/>
      <c r="B129" s="85"/>
      <c r="C129" s="85"/>
      <c r="D129" s="85"/>
      <c r="E129" s="85"/>
      <c r="F129" s="85"/>
      <c r="G129" s="85"/>
      <c r="H129" s="85"/>
      <c r="I129" s="85"/>
      <c r="J129" s="85"/>
      <c r="K129" s="85"/>
      <c r="L129" s="85"/>
      <c r="M129" s="85"/>
      <c r="N129" s="85"/>
      <c r="O129" s="85"/>
      <c r="P129" s="85"/>
      <c r="Q129" s="85"/>
      <c r="R129" s="85"/>
      <c r="S129" s="85"/>
    </row>
    <row r="130" spans="1:19" x14ac:dyDescent="0.25">
      <c r="A130" s="85"/>
      <c r="B130" s="85"/>
      <c r="C130" s="85"/>
      <c r="D130" s="85"/>
      <c r="E130" s="85"/>
      <c r="F130" s="85"/>
      <c r="G130" s="85"/>
      <c r="H130" s="85"/>
      <c r="I130" s="85"/>
      <c r="J130" s="85"/>
      <c r="K130" s="85"/>
      <c r="L130" s="85"/>
      <c r="M130" s="85"/>
      <c r="N130" s="85"/>
      <c r="O130" s="85"/>
      <c r="P130" s="85"/>
      <c r="Q130" s="85"/>
      <c r="R130" s="85"/>
      <c r="S130" s="85"/>
    </row>
    <row r="131" spans="1:19" x14ac:dyDescent="0.25">
      <c r="A131" s="85"/>
      <c r="B131" s="85"/>
      <c r="C131" s="85"/>
      <c r="D131" s="85"/>
      <c r="E131" s="85"/>
      <c r="F131" s="85"/>
      <c r="G131" s="85"/>
      <c r="H131" s="85"/>
      <c r="I131" s="85"/>
      <c r="J131" s="85"/>
      <c r="K131" s="85"/>
      <c r="L131" s="85"/>
      <c r="M131" s="85"/>
      <c r="N131" s="85"/>
      <c r="O131" s="85"/>
      <c r="P131" s="85"/>
      <c r="Q131" s="85"/>
      <c r="R131" s="85"/>
      <c r="S131" s="85"/>
    </row>
    <row r="132" spans="1:19" x14ac:dyDescent="0.25">
      <c r="A132" s="85"/>
      <c r="B132" s="85"/>
      <c r="C132" s="85"/>
      <c r="D132" s="85"/>
      <c r="E132" s="85"/>
      <c r="F132" s="85"/>
      <c r="G132" s="85"/>
      <c r="H132" s="85"/>
      <c r="I132" s="85"/>
      <c r="J132" s="85"/>
      <c r="K132" s="85"/>
      <c r="L132" s="85"/>
      <c r="M132" s="85"/>
      <c r="N132" s="85"/>
      <c r="O132" s="85"/>
      <c r="P132" s="85"/>
      <c r="Q132" s="85"/>
      <c r="R132" s="85"/>
      <c r="S132" s="85"/>
    </row>
    <row r="133" spans="1:19" x14ac:dyDescent="0.25">
      <c r="A133" s="85"/>
      <c r="B133" s="85"/>
      <c r="C133" s="85"/>
      <c r="D133" s="85"/>
      <c r="E133" s="85"/>
      <c r="F133" s="85"/>
      <c r="G133" s="85"/>
      <c r="H133" s="85"/>
      <c r="I133" s="85"/>
      <c r="J133" s="85"/>
      <c r="K133" s="85"/>
      <c r="L133" s="85"/>
      <c r="M133" s="85"/>
      <c r="N133" s="85"/>
      <c r="O133" s="85"/>
      <c r="P133" s="85"/>
      <c r="Q133" s="85"/>
      <c r="R133" s="85"/>
      <c r="S133" s="85"/>
    </row>
    <row r="134" spans="1:19" x14ac:dyDescent="0.25">
      <c r="A134" s="85"/>
      <c r="B134" s="85"/>
      <c r="C134" s="85"/>
      <c r="D134" s="85"/>
      <c r="E134" s="85"/>
      <c r="F134" s="85"/>
      <c r="G134" s="85"/>
      <c r="H134" s="85"/>
      <c r="I134" s="85"/>
      <c r="J134" s="85"/>
      <c r="K134" s="85"/>
      <c r="L134" s="85"/>
      <c r="M134" s="85"/>
      <c r="N134" s="85"/>
      <c r="O134" s="85"/>
      <c r="P134" s="85"/>
      <c r="Q134" s="85"/>
      <c r="R134" s="85"/>
      <c r="S134" s="85"/>
    </row>
    <row r="135" spans="1:19" x14ac:dyDescent="0.25">
      <c r="A135" s="85"/>
      <c r="B135" s="85"/>
      <c r="C135" s="85"/>
      <c r="D135" s="85"/>
      <c r="E135" s="85"/>
      <c r="F135" s="85"/>
      <c r="G135" s="85"/>
      <c r="H135" s="85"/>
      <c r="I135" s="85"/>
      <c r="J135" s="85"/>
      <c r="K135" s="85"/>
      <c r="L135" s="85"/>
      <c r="M135" s="85"/>
      <c r="N135" s="85"/>
      <c r="O135" s="85"/>
      <c r="P135" s="85"/>
      <c r="Q135" s="85"/>
      <c r="R135" s="85"/>
      <c r="S135" s="85"/>
    </row>
    <row r="136" spans="1:19" x14ac:dyDescent="0.25">
      <c r="A136" s="85"/>
      <c r="B136" s="85"/>
      <c r="C136" s="85"/>
      <c r="D136" s="85"/>
      <c r="E136" s="85"/>
      <c r="F136" s="85"/>
      <c r="G136" s="85"/>
      <c r="H136" s="85"/>
      <c r="I136" s="85"/>
      <c r="J136" s="85"/>
      <c r="K136" s="85"/>
      <c r="L136" s="85"/>
      <c r="M136" s="85"/>
      <c r="N136" s="85"/>
      <c r="O136" s="85"/>
      <c r="P136" s="85"/>
      <c r="Q136" s="85"/>
      <c r="R136" s="85"/>
      <c r="S136" s="85"/>
    </row>
    <row r="137" spans="1:19" x14ac:dyDescent="0.25">
      <c r="A137" s="85"/>
      <c r="B137" s="85"/>
      <c r="C137" s="85"/>
      <c r="D137" s="85"/>
      <c r="E137" s="85"/>
      <c r="F137" s="85"/>
      <c r="G137" s="85"/>
      <c r="H137" s="85"/>
      <c r="I137" s="85"/>
      <c r="J137" s="85"/>
      <c r="K137" s="85"/>
      <c r="L137" s="85"/>
      <c r="M137" s="85"/>
      <c r="N137" s="85"/>
      <c r="O137" s="85"/>
      <c r="P137" s="85"/>
      <c r="Q137" s="85"/>
      <c r="R137" s="85"/>
      <c r="S137" s="85"/>
    </row>
    <row r="138" spans="1:19" x14ac:dyDescent="0.25">
      <c r="A138" s="85"/>
      <c r="B138" s="85"/>
      <c r="C138" s="85"/>
      <c r="D138" s="85"/>
      <c r="E138" s="85"/>
      <c r="F138" s="85"/>
      <c r="G138" s="85"/>
      <c r="H138" s="85"/>
      <c r="I138" s="85"/>
      <c r="J138" s="85"/>
      <c r="K138" s="85"/>
      <c r="L138" s="85"/>
      <c r="M138" s="85"/>
      <c r="N138" s="85"/>
      <c r="O138" s="85"/>
      <c r="P138" s="85"/>
      <c r="Q138" s="85"/>
      <c r="R138" s="85"/>
      <c r="S138" s="85"/>
    </row>
    <row r="139" spans="1:19" x14ac:dyDescent="0.25">
      <c r="A139" s="85"/>
      <c r="B139" s="85"/>
      <c r="C139" s="85"/>
      <c r="D139" s="85"/>
      <c r="E139" s="85"/>
      <c r="F139" s="85"/>
      <c r="G139" s="85"/>
      <c r="H139" s="85"/>
      <c r="I139" s="85"/>
      <c r="J139" s="85"/>
      <c r="K139" s="85"/>
      <c r="L139" s="85"/>
      <c r="M139" s="85"/>
      <c r="N139" s="85"/>
      <c r="O139" s="85"/>
      <c r="P139" s="85"/>
      <c r="Q139" s="85"/>
      <c r="R139" s="85"/>
      <c r="S139" s="85"/>
    </row>
    <row r="140" spans="1:19" x14ac:dyDescent="0.25">
      <c r="A140" s="85"/>
      <c r="B140" s="85"/>
      <c r="C140" s="85"/>
      <c r="D140" s="85"/>
      <c r="E140" s="85"/>
      <c r="F140" s="85"/>
      <c r="G140" s="85"/>
      <c r="H140" s="85"/>
      <c r="I140" s="85"/>
      <c r="J140" s="85"/>
      <c r="K140" s="85"/>
      <c r="L140" s="85"/>
      <c r="M140" s="85"/>
      <c r="N140" s="85"/>
      <c r="O140" s="85"/>
      <c r="P140" s="85"/>
      <c r="Q140" s="85"/>
      <c r="R140" s="85"/>
      <c r="S140" s="85"/>
    </row>
    <row r="141" spans="1:19" x14ac:dyDescent="0.25">
      <c r="A141" s="85"/>
      <c r="B141" s="85"/>
      <c r="C141" s="85"/>
      <c r="D141" s="85"/>
      <c r="E141" s="85"/>
      <c r="F141" s="85"/>
      <c r="G141" s="85"/>
      <c r="H141" s="85"/>
      <c r="I141" s="85"/>
      <c r="J141" s="85"/>
      <c r="K141" s="85"/>
      <c r="L141" s="85"/>
      <c r="M141" s="85"/>
      <c r="N141" s="85"/>
      <c r="O141" s="85"/>
      <c r="P141" s="85"/>
      <c r="Q141" s="85"/>
      <c r="R141" s="85"/>
      <c r="S141" s="85"/>
    </row>
    <row r="142" spans="1:19" x14ac:dyDescent="0.25">
      <c r="A142" s="85"/>
      <c r="B142" s="85"/>
      <c r="C142" s="85"/>
      <c r="D142" s="85"/>
      <c r="E142" s="85"/>
      <c r="F142" s="85"/>
      <c r="G142" s="85"/>
      <c r="H142" s="85"/>
      <c r="I142" s="85"/>
      <c r="J142" s="85"/>
      <c r="K142" s="85"/>
      <c r="L142" s="85"/>
      <c r="M142" s="85"/>
      <c r="N142" s="85"/>
      <c r="O142" s="85"/>
      <c r="P142" s="85"/>
      <c r="Q142" s="85"/>
      <c r="R142" s="85"/>
      <c r="S142" s="85"/>
    </row>
    <row r="143" spans="1:19" x14ac:dyDescent="0.25">
      <c r="A143" s="85"/>
      <c r="B143" s="85"/>
      <c r="C143" s="85"/>
      <c r="D143" s="85"/>
      <c r="E143" s="85"/>
      <c r="F143" s="85"/>
      <c r="G143" s="85"/>
      <c r="H143" s="85"/>
      <c r="I143" s="85"/>
      <c r="J143" s="85"/>
      <c r="K143" s="85"/>
      <c r="L143" s="85"/>
      <c r="M143" s="85"/>
      <c r="N143" s="85"/>
      <c r="O143" s="85"/>
      <c r="P143" s="85"/>
      <c r="Q143" s="85"/>
      <c r="R143" s="85"/>
      <c r="S143" s="85"/>
    </row>
    <row r="144" spans="1:19" x14ac:dyDescent="0.25">
      <c r="A144" s="85"/>
      <c r="B144" s="85"/>
      <c r="C144" s="85"/>
      <c r="D144" s="85"/>
      <c r="E144" s="85"/>
      <c r="F144" s="85"/>
      <c r="G144" s="85"/>
      <c r="H144" s="85"/>
      <c r="I144" s="85"/>
      <c r="J144" s="85"/>
      <c r="K144" s="85"/>
      <c r="L144" s="85"/>
      <c r="M144" s="85"/>
      <c r="N144" s="85"/>
      <c r="O144" s="85"/>
      <c r="P144" s="85"/>
      <c r="Q144" s="85"/>
      <c r="R144" s="85"/>
      <c r="S144" s="85"/>
    </row>
    <row r="145" spans="1:19" x14ac:dyDescent="0.25">
      <c r="A145" s="85"/>
      <c r="B145" s="85"/>
      <c r="C145" s="85"/>
      <c r="D145" s="85"/>
      <c r="E145" s="85"/>
      <c r="F145" s="85"/>
      <c r="G145" s="85"/>
      <c r="H145" s="85"/>
      <c r="I145" s="85"/>
      <c r="J145" s="85"/>
      <c r="K145" s="85"/>
      <c r="L145" s="85"/>
      <c r="M145" s="85"/>
      <c r="N145" s="85"/>
      <c r="O145" s="85"/>
      <c r="P145" s="85"/>
      <c r="Q145" s="85"/>
      <c r="R145" s="85"/>
      <c r="S145" s="85"/>
    </row>
    <row r="146" spans="1:19" x14ac:dyDescent="0.25">
      <c r="A146" s="85"/>
      <c r="B146" s="85"/>
      <c r="C146" s="85"/>
      <c r="D146" s="85"/>
      <c r="E146" s="85"/>
      <c r="F146" s="85"/>
      <c r="G146" s="85"/>
      <c r="H146" s="85"/>
      <c r="I146" s="85"/>
      <c r="J146" s="85"/>
      <c r="K146" s="85"/>
      <c r="L146" s="85"/>
      <c r="M146" s="85"/>
      <c r="N146" s="85"/>
      <c r="O146" s="85"/>
      <c r="P146" s="85"/>
      <c r="Q146" s="85"/>
      <c r="R146" s="85"/>
      <c r="S146" s="85"/>
    </row>
    <row r="147" spans="1:19" x14ac:dyDescent="0.25">
      <c r="A147" s="85"/>
      <c r="B147" s="85"/>
      <c r="C147" s="85"/>
      <c r="D147" s="85"/>
      <c r="E147" s="85"/>
      <c r="F147" s="85"/>
      <c r="G147" s="85"/>
      <c r="H147" s="85"/>
      <c r="I147" s="85"/>
      <c r="J147" s="85"/>
      <c r="K147" s="85"/>
      <c r="L147" s="85"/>
      <c r="M147" s="85"/>
      <c r="N147" s="85"/>
      <c r="O147" s="85"/>
      <c r="P147" s="85"/>
      <c r="Q147" s="85"/>
      <c r="R147" s="85"/>
      <c r="S147" s="85"/>
    </row>
    <row r="148" spans="1:19" x14ac:dyDescent="0.25">
      <c r="A148" s="85"/>
      <c r="B148" s="85"/>
      <c r="C148" s="85"/>
      <c r="D148" s="85"/>
      <c r="E148" s="85"/>
      <c r="F148" s="85"/>
      <c r="G148" s="85"/>
      <c r="H148" s="85"/>
      <c r="I148" s="85"/>
      <c r="J148" s="85"/>
      <c r="K148" s="85"/>
      <c r="L148" s="85"/>
      <c r="M148" s="85"/>
      <c r="N148" s="85"/>
      <c r="O148" s="85"/>
      <c r="P148" s="85"/>
      <c r="Q148" s="85"/>
      <c r="R148" s="85"/>
      <c r="S148" s="85"/>
    </row>
    <row r="149" spans="1:19" x14ac:dyDescent="0.25">
      <c r="A149" s="85"/>
      <c r="B149" s="85"/>
      <c r="C149" s="85"/>
      <c r="D149" s="85"/>
      <c r="E149" s="85"/>
      <c r="F149" s="85"/>
      <c r="G149" s="85"/>
      <c r="H149" s="85"/>
      <c r="I149" s="85"/>
      <c r="J149" s="85"/>
      <c r="K149" s="85"/>
      <c r="L149" s="85"/>
      <c r="M149" s="85"/>
      <c r="N149" s="85"/>
      <c r="O149" s="85"/>
      <c r="P149" s="85"/>
      <c r="Q149" s="85"/>
      <c r="R149" s="85"/>
      <c r="S149" s="85"/>
    </row>
    <row r="150" spans="1:19" x14ac:dyDescent="0.25">
      <c r="A150" s="85"/>
      <c r="B150" s="85"/>
      <c r="C150" s="85"/>
      <c r="D150" s="85"/>
      <c r="E150" s="85"/>
      <c r="F150" s="85"/>
      <c r="G150" s="85"/>
      <c r="H150" s="85"/>
      <c r="I150" s="85"/>
      <c r="J150" s="85"/>
      <c r="K150" s="85"/>
      <c r="L150" s="85"/>
      <c r="M150" s="85"/>
      <c r="N150" s="85"/>
      <c r="O150" s="85"/>
      <c r="P150" s="85"/>
      <c r="Q150" s="85"/>
      <c r="R150" s="85"/>
      <c r="S150" s="85"/>
    </row>
    <row r="151" spans="1:19" x14ac:dyDescent="0.25">
      <c r="A151" s="85"/>
      <c r="B151" s="85"/>
      <c r="C151" s="85"/>
      <c r="D151" s="85"/>
      <c r="E151" s="85"/>
      <c r="F151" s="85"/>
      <c r="G151" s="85"/>
      <c r="H151" s="85"/>
      <c r="I151" s="85"/>
      <c r="J151" s="85"/>
      <c r="K151" s="85"/>
      <c r="L151" s="85"/>
      <c r="M151" s="85"/>
      <c r="N151" s="85"/>
      <c r="O151" s="85"/>
      <c r="P151" s="85"/>
      <c r="Q151" s="85"/>
      <c r="R151" s="85"/>
      <c r="S151" s="85"/>
    </row>
    <row r="152" spans="1:19" x14ac:dyDescent="0.25">
      <c r="A152" s="85"/>
      <c r="B152" s="85"/>
      <c r="C152" s="85"/>
      <c r="D152" s="85"/>
      <c r="E152" s="85"/>
      <c r="F152" s="85"/>
      <c r="G152" s="85"/>
      <c r="H152" s="85"/>
      <c r="I152" s="85"/>
      <c r="J152" s="85"/>
      <c r="K152" s="85"/>
      <c r="L152" s="85"/>
      <c r="M152" s="85"/>
      <c r="N152" s="85"/>
      <c r="O152" s="85"/>
      <c r="P152" s="85"/>
      <c r="Q152" s="85"/>
      <c r="R152" s="85"/>
      <c r="S152" s="85"/>
    </row>
    <row r="153" spans="1:19" x14ac:dyDescent="0.25">
      <c r="A153" s="85"/>
      <c r="B153" s="85"/>
      <c r="C153" s="85"/>
      <c r="D153" s="85"/>
      <c r="E153" s="85"/>
      <c r="F153" s="85"/>
      <c r="G153" s="85"/>
      <c r="H153" s="85"/>
      <c r="I153" s="85"/>
      <c r="J153" s="85"/>
      <c r="K153" s="85"/>
      <c r="L153" s="85"/>
      <c r="M153" s="85"/>
      <c r="N153" s="85"/>
      <c r="O153" s="85"/>
      <c r="P153" s="85"/>
      <c r="Q153" s="85"/>
      <c r="R153" s="85"/>
      <c r="S153" s="85"/>
    </row>
    <row r="154" spans="1:19" x14ac:dyDescent="0.25">
      <c r="A154" s="85"/>
      <c r="B154" s="85"/>
      <c r="C154" s="85"/>
      <c r="D154" s="85"/>
      <c r="E154" s="85"/>
      <c r="F154" s="85"/>
      <c r="G154" s="85"/>
      <c r="H154" s="85"/>
      <c r="I154" s="85"/>
      <c r="J154" s="85"/>
      <c r="K154" s="85"/>
      <c r="L154" s="85"/>
      <c r="M154" s="85"/>
      <c r="N154" s="85"/>
      <c r="O154" s="85"/>
      <c r="P154" s="85"/>
      <c r="Q154" s="85"/>
      <c r="R154" s="85"/>
      <c r="S154" s="85"/>
    </row>
    <row r="155" spans="1:19" x14ac:dyDescent="0.25">
      <c r="A155" s="85"/>
      <c r="B155" s="85"/>
      <c r="C155" s="85"/>
      <c r="D155" s="85"/>
      <c r="E155" s="85"/>
      <c r="F155" s="85"/>
      <c r="G155" s="85"/>
      <c r="H155" s="85"/>
      <c r="I155" s="85"/>
      <c r="J155" s="85"/>
      <c r="K155" s="85"/>
      <c r="L155" s="85"/>
      <c r="M155" s="85"/>
      <c r="N155" s="85"/>
      <c r="O155" s="85"/>
      <c r="P155" s="85"/>
      <c r="Q155" s="85"/>
      <c r="R155" s="85"/>
      <c r="S155" s="85"/>
    </row>
    <row r="156" spans="1:19" x14ac:dyDescent="0.25">
      <c r="A156" s="85"/>
      <c r="B156" s="85"/>
      <c r="C156" s="85"/>
      <c r="D156" s="85"/>
      <c r="E156" s="85"/>
      <c r="F156" s="85"/>
      <c r="G156" s="85"/>
      <c r="H156" s="85"/>
      <c r="I156" s="85"/>
      <c r="J156" s="85"/>
      <c r="K156" s="85"/>
      <c r="L156" s="85"/>
      <c r="M156" s="85"/>
      <c r="N156" s="85"/>
      <c r="O156" s="85"/>
      <c r="P156" s="85"/>
      <c r="Q156" s="85"/>
      <c r="R156" s="85"/>
      <c r="S156" s="85"/>
    </row>
    <row r="157" spans="1:19" x14ac:dyDescent="0.25">
      <c r="A157" s="85"/>
      <c r="B157" s="85"/>
      <c r="C157" s="85"/>
      <c r="D157" s="85"/>
      <c r="E157" s="85"/>
      <c r="F157" s="85"/>
      <c r="G157" s="85"/>
      <c r="H157" s="85"/>
      <c r="I157" s="85"/>
      <c r="J157" s="85"/>
      <c r="K157" s="85"/>
      <c r="L157" s="85"/>
      <c r="M157" s="85"/>
      <c r="N157" s="85"/>
      <c r="O157" s="85"/>
      <c r="P157" s="85"/>
      <c r="Q157" s="85"/>
      <c r="R157" s="85"/>
      <c r="S157" s="85"/>
    </row>
    <row r="158" spans="1:19" x14ac:dyDescent="0.25">
      <c r="A158" s="85"/>
      <c r="B158" s="85"/>
      <c r="C158" s="85"/>
      <c r="D158" s="85"/>
      <c r="E158" s="85"/>
      <c r="F158" s="85"/>
      <c r="G158" s="85"/>
      <c r="H158" s="85"/>
      <c r="I158" s="85"/>
      <c r="J158" s="85"/>
      <c r="K158" s="85"/>
      <c r="L158" s="85"/>
      <c r="M158" s="85"/>
      <c r="N158" s="85"/>
      <c r="O158" s="85"/>
      <c r="P158" s="85"/>
      <c r="Q158" s="85"/>
      <c r="R158" s="85"/>
      <c r="S158" s="85"/>
    </row>
    <row r="159" spans="1:19" x14ac:dyDescent="0.25">
      <c r="A159" s="85"/>
      <c r="B159" s="85"/>
      <c r="C159" s="85"/>
      <c r="D159" s="85"/>
      <c r="E159" s="85"/>
      <c r="F159" s="85"/>
      <c r="G159" s="85"/>
      <c r="H159" s="85"/>
      <c r="I159" s="85"/>
      <c r="J159" s="85"/>
      <c r="K159" s="85"/>
      <c r="L159" s="85"/>
      <c r="M159" s="85"/>
      <c r="N159" s="85"/>
      <c r="O159" s="85"/>
      <c r="P159" s="85"/>
      <c r="Q159" s="85"/>
      <c r="R159" s="85"/>
      <c r="S159" s="85"/>
    </row>
    <row r="160" spans="1:19" x14ac:dyDescent="0.25">
      <c r="A160" s="85"/>
      <c r="B160" s="85"/>
      <c r="C160" s="85"/>
      <c r="D160" s="85"/>
      <c r="E160" s="85"/>
      <c r="F160" s="85"/>
      <c r="G160" s="85"/>
      <c r="H160" s="85"/>
      <c r="I160" s="85"/>
      <c r="J160" s="85"/>
      <c r="K160" s="85"/>
      <c r="L160" s="85"/>
      <c r="M160" s="85"/>
      <c r="N160" s="85"/>
      <c r="O160" s="85"/>
      <c r="P160" s="85"/>
      <c r="Q160" s="85"/>
      <c r="R160" s="85"/>
      <c r="S160" s="85"/>
    </row>
    <row r="161" spans="1:19" x14ac:dyDescent="0.25">
      <c r="A161" s="85"/>
      <c r="B161" s="85"/>
      <c r="C161" s="85"/>
      <c r="D161" s="85"/>
      <c r="E161" s="85"/>
      <c r="F161" s="85"/>
      <c r="G161" s="85"/>
      <c r="H161" s="85"/>
      <c r="I161" s="85"/>
      <c r="J161" s="85"/>
      <c r="K161" s="85"/>
      <c r="L161" s="85"/>
      <c r="M161" s="85"/>
      <c r="N161" s="85"/>
      <c r="O161" s="85"/>
      <c r="P161" s="85"/>
      <c r="Q161" s="85"/>
      <c r="R161" s="85"/>
      <c r="S161" s="85"/>
    </row>
    <row r="162" spans="1:19" x14ac:dyDescent="0.25">
      <c r="A162" s="85"/>
      <c r="B162" s="85"/>
      <c r="C162" s="85"/>
      <c r="D162" s="85"/>
      <c r="E162" s="85"/>
      <c r="F162" s="85"/>
      <c r="G162" s="85"/>
      <c r="H162" s="85"/>
      <c r="I162" s="85"/>
      <c r="J162" s="85"/>
      <c r="K162" s="85"/>
      <c r="L162" s="85"/>
      <c r="M162" s="85"/>
      <c r="N162" s="85"/>
      <c r="O162" s="85"/>
      <c r="P162" s="85"/>
      <c r="Q162" s="85"/>
      <c r="R162" s="85"/>
      <c r="S162" s="85"/>
    </row>
    <row r="163" spans="1:19" x14ac:dyDescent="0.25">
      <c r="A163" s="85"/>
      <c r="B163" s="85"/>
      <c r="C163" s="85"/>
      <c r="D163" s="85"/>
      <c r="E163" s="85"/>
      <c r="F163" s="85"/>
      <c r="G163" s="85"/>
      <c r="H163" s="85"/>
      <c r="I163" s="85"/>
      <c r="J163" s="85"/>
      <c r="K163" s="85"/>
      <c r="L163" s="85"/>
      <c r="M163" s="85"/>
      <c r="N163" s="85"/>
      <c r="O163" s="85"/>
      <c r="P163" s="85"/>
      <c r="Q163" s="85"/>
      <c r="R163" s="85"/>
      <c r="S163" s="85"/>
    </row>
    <row r="164" spans="1:19" x14ac:dyDescent="0.25">
      <c r="A164" s="85"/>
      <c r="B164" s="85"/>
      <c r="C164" s="85"/>
      <c r="D164" s="85"/>
      <c r="E164" s="85"/>
      <c r="F164" s="85"/>
      <c r="G164" s="85"/>
      <c r="H164" s="85"/>
      <c r="I164" s="85"/>
      <c r="J164" s="85"/>
      <c r="K164" s="85"/>
      <c r="L164" s="85"/>
      <c r="M164" s="85"/>
      <c r="N164" s="85"/>
      <c r="O164" s="85"/>
      <c r="P164" s="85"/>
      <c r="Q164" s="85"/>
      <c r="R164" s="85"/>
      <c r="S164" s="85"/>
    </row>
    <row r="165" spans="1:19" x14ac:dyDescent="0.25">
      <c r="A165" s="85"/>
      <c r="B165" s="85"/>
      <c r="C165" s="85"/>
      <c r="D165" s="85"/>
      <c r="E165" s="85"/>
      <c r="F165" s="85"/>
      <c r="G165" s="85"/>
      <c r="H165" s="85"/>
      <c r="I165" s="85"/>
      <c r="J165" s="85"/>
      <c r="K165" s="85"/>
      <c r="L165" s="85"/>
      <c r="M165" s="85"/>
      <c r="N165" s="85"/>
      <c r="O165" s="85"/>
      <c r="P165" s="85"/>
      <c r="Q165" s="85"/>
      <c r="R165" s="85"/>
      <c r="S165" s="85"/>
    </row>
    <row r="166" spans="1:19" x14ac:dyDescent="0.25">
      <c r="A166" s="85"/>
      <c r="B166" s="85"/>
      <c r="C166" s="85"/>
      <c r="D166" s="85"/>
      <c r="E166" s="85"/>
      <c r="F166" s="85"/>
      <c r="G166" s="85"/>
      <c r="H166" s="85"/>
      <c r="I166" s="85"/>
      <c r="J166" s="85"/>
      <c r="K166" s="85"/>
      <c r="L166" s="85"/>
      <c r="M166" s="85"/>
      <c r="N166" s="85"/>
      <c r="O166" s="85"/>
      <c r="P166" s="85"/>
      <c r="Q166" s="85"/>
      <c r="R166" s="85"/>
      <c r="S166" s="85"/>
    </row>
    <row r="167" spans="1:19" x14ac:dyDescent="0.25">
      <c r="A167" s="85"/>
      <c r="B167" s="85"/>
      <c r="C167" s="85"/>
      <c r="D167" s="85"/>
      <c r="E167" s="85"/>
      <c r="F167" s="85"/>
      <c r="G167" s="85"/>
      <c r="H167" s="85"/>
      <c r="I167" s="85"/>
      <c r="J167" s="85"/>
      <c r="K167" s="85"/>
      <c r="L167" s="85"/>
      <c r="M167" s="85"/>
      <c r="N167" s="85"/>
      <c r="O167" s="85"/>
      <c r="P167" s="85"/>
      <c r="Q167" s="85"/>
      <c r="R167" s="85"/>
      <c r="S167" s="85"/>
    </row>
    <row r="168" spans="1:19" x14ac:dyDescent="0.25">
      <c r="A168" s="85"/>
      <c r="B168" s="85"/>
      <c r="C168" s="85"/>
      <c r="D168" s="85"/>
      <c r="E168" s="85"/>
      <c r="F168" s="85"/>
      <c r="G168" s="85"/>
      <c r="H168" s="85"/>
      <c r="I168" s="85"/>
      <c r="J168" s="85"/>
      <c r="K168" s="85"/>
      <c r="L168" s="85"/>
      <c r="M168" s="85"/>
      <c r="N168" s="85"/>
      <c r="O168" s="85"/>
      <c r="P168" s="85"/>
      <c r="Q168" s="85"/>
      <c r="R168" s="85"/>
      <c r="S168" s="85"/>
    </row>
    <row r="169" spans="1:19" x14ac:dyDescent="0.25">
      <c r="A169" s="85"/>
      <c r="B169" s="85"/>
      <c r="C169" s="85"/>
      <c r="D169" s="85"/>
      <c r="E169" s="85"/>
      <c r="F169" s="85"/>
      <c r="G169" s="85"/>
      <c r="H169" s="85"/>
      <c r="I169" s="85"/>
      <c r="J169" s="85"/>
      <c r="K169" s="85"/>
      <c r="L169" s="85"/>
      <c r="M169" s="85"/>
      <c r="N169" s="85"/>
      <c r="O169" s="85"/>
      <c r="P169" s="85"/>
      <c r="Q169" s="85"/>
      <c r="R169" s="85"/>
      <c r="S169" s="85"/>
    </row>
    <row r="170" spans="1:19" x14ac:dyDescent="0.25">
      <c r="A170" s="85"/>
      <c r="B170" s="85"/>
      <c r="C170" s="85"/>
      <c r="D170" s="85"/>
      <c r="E170" s="85"/>
      <c r="F170" s="85"/>
      <c r="G170" s="85"/>
      <c r="H170" s="85"/>
      <c r="I170" s="85"/>
      <c r="J170" s="85"/>
      <c r="K170" s="85"/>
      <c r="L170" s="85"/>
      <c r="M170" s="85"/>
      <c r="N170" s="85"/>
      <c r="O170" s="85"/>
      <c r="P170" s="85"/>
      <c r="Q170" s="85"/>
      <c r="R170" s="85"/>
      <c r="S170" s="85"/>
    </row>
    <row r="171" spans="1:19" x14ac:dyDescent="0.25">
      <c r="A171" s="85"/>
      <c r="B171" s="85"/>
      <c r="C171" s="85"/>
      <c r="D171" s="85"/>
      <c r="E171" s="85"/>
      <c r="F171" s="85"/>
      <c r="G171" s="85"/>
      <c r="H171" s="85"/>
      <c r="I171" s="85"/>
      <c r="J171" s="85"/>
      <c r="K171" s="85"/>
      <c r="L171" s="85"/>
      <c r="M171" s="85"/>
      <c r="N171" s="85"/>
      <c r="O171" s="85"/>
      <c r="P171" s="85"/>
      <c r="Q171" s="85"/>
      <c r="R171" s="85"/>
      <c r="S171" s="85"/>
    </row>
    <row r="172" spans="1:19" x14ac:dyDescent="0.25">
      <c r="A172" s="85"/>
      <c r="B172" s="85"/>
      <c r="C172" s="85"/>
      <c r="D172" s="85"/>
      <c r="E172" s="85"/>
      <c r="F172" s="85"/>
      <c r="G172" s="85"/>
      <c r="H172" s="85"/>
      <c r="I172" s="85"/>
      <c r="J172" s="85"/>
      <c r="K172" s="85"/>
      <c r="L172" s="85"/>
      <c r="M172" s="85"/>
      <c r="N172" s="85"/>
      <c r="O172" s="85"/>
      <c r="P172" s="85"/>
      <c r="Q172" s="85"/>
      <c r="R172" s="85"/>
      <c r="S172" s="85"/>
    </row>
    <row r="173" spans="1:19" x14ac:dyDescent="0.25">
      <c r="A173" s="85"/>
      <c r="B173" s="85"/>
      <c r="C173" s="85"/>
      <c r="D173" s="85"/>
      <c r="E173" s="85"/>
      <c r="F173" s="85"/>
      <c r="G173" s="85"/>
      <c r="H173" s="85"/>
      <c r="I173" s="85"/>
      <c r="J173" s="85"/>
      <c r="K173" s="85"/>
      <c r="L173" s="85"/>
      <c r="M173" s="85"/>
      <c r="N173" s="85"/>
      <c r="O173" s="85"/>
      <c r="P173" s="85"/>
      <c r="Q173" s="85"/>
      <c r="R173" s="85"/>
      <c r="S173" s="85"/>
    </row>
    <row r="174" spans="1:19" x14ac:dyDescent="0.25">
      <c r="A174" s="85"/>
      <c r="B174" s="85"/>
      <c r="C174" s="85"/>
      <c r="D174" s="85"/>
      <c r="E174" s="85"/>
      <c r="F174" s="85"/>
      <c r="G174" s="85"/>
      <c r="H174" s="85"/>
      <c r="I174" s="85"/>
      <c r="J174" s="85"/>
      <c r="K174" s="85"/>
      <c r="L174" s="85"/>
      <c r="M174" s="85"/>
      <c r="N174" s="85"/>
      <c r="O174" s="85"/>
      <c r="P174" s="85"/>
      <c r="Q174" s="85"/>
      <c r="R174" s="85"/>
      <c r="S174" s="85"/>
    </row>
    <row r="175" spans="1:19" x14ac:dyDescent="0.25">
      <c r="A175" s="85"/>
      <c r="B175" s="85"/>
      <c r="C175" s="85"/>
      <c r="D175" s="85"/>
      <c r="E175" s="85"/>
      <c r="F175" s="85"/>
      <c r="G175" s="85"/>
      <c r="H175" s="85"/>
      <c r="I175" s="85"/>
      <c r="J175" s="85"/>
      <c r="K175" s="85"/>
      <c r="L175" s="85"/>
      <c r="M175" s="85"/>
      <c r="N175" s="85"/>
      <c r="O175" s="85"/>
      <c r="P175" s="85"/>
      <c r="Q175" s="85"/>
      <c r="R175" s="85"/>
      <c r="S175" s="85"/>
    </row>
    <row r="176" spans="1:19" x14ac:dyDescent="0.25">
      <c r="A176" s="85"/>
      <c r="B176" s="85"/>
      <c r="C176" s="85"/>
      <c r="D176" s="85"/>
      <c r="E176" s="85"/>
      <c r="F176" s="85"/>
      <c r="G176" s="85"/>
      <c r="H176" s="85"/>
      <c r="I176" s="85"/>
      <c r="J176" s="85"/>
      <c r="K176" s="85"/>
      <c r="L176" s="85"/>
      <c r="M176" s="85"/>
      <c r="N176" s="85"/>
      <c r="O176" s="85"/>
      <c r="P176" s="85"/>
      <c r="Q176" s="85"/>
      <c r="R176" s="85"/>
      <c r="S176" s="85"/>
    </row>
    <row r="177" spans="1:19" x14ac:dyDescent="0.25">
      <c r="A177" s="85"/>
      <c r="B177" s="85"/>
      <c r="C177" s="85"/>
      <c r="D177" s="85"/>
      <c r="E177" s="85"/>
      <c r="F177" s="85"/>
      <c r="G177" s="85"/>
      <c r="H177" s="85"/>
      <c r="I177" s="85"/>
      <c r="J177" s="85"/>
      <c r="K177" s="85"/>
      <c r="L177" s="85"/>
      <c r="M177" s="85"/>
      <c r="N177" s="85"/>
      <c r="O177" s="85"/>
      <c r="P177" s="85"/>
      <c r="Q177" s="85"/>
      <c r="R177" s="85"/>
      <c r="S177" s="85"/>
    </row>
    <row r="178" spans="1:19" x14ac:dyDescent="0.25">
      <c r="A178" s="85"/>
      <c r="B178" s="85"/>
      <c r="C178" s="85"/>
      <c r="D178" s="85"/>
      <c r="E178" s="85"/>
      <c r="F178" s="85"/>
      <c r="G178" s="85"/>
      <c r="H178" s="85"/>
      <c r="I178" s="85"/>
      <c r="J178" s="85"/>
      <c r="K178" s="85"/>
      <c r="L178" s="85"/>
      <c r="M178" s="85"/>
      <c r="N178" s="85"/>
      <c r="O178" s="85"/>
      <c r="P178" s="85"/>
      <c r="Q178" s="85"/>
      <c r="R178" s="85"/>
      <c r="S178" s="85"/>
    </row>
    <row r="179" spans="1:19" x14ac:dyDescent="0.25">
      <c r="A179" s="85"/>
      <c r="B179" s="85"/>
      <c r="C179" s="85"/>
      <c r="D179" s="85"/>
      <c r="E179" s="85"/>
      <c r="F179" s="85"/>
      <c r="G179" s="85"/>
      <c r="H179" s="85"/>
      <c r="I179" s="85"/>
      <c r="J179" s="85"/>
      <c r="K179" s="85"/>
      <c r="L179" s="85"/>
      <c r="M179" s="85"/>
      <c r="N179" s="85"/>
      <c r="O179" s="85"/>
      <c r="P179" s="85"/>
      <c r="Q179" s="85"/>
      <c r="R179" s="85"/>
      <c r="S179" s="85"/>
    </row>
    <row r="180" spans="1:19" x14ac:dyDescent="0.25">
      <c r="A180" s="85"/>
      <c r="B180" s="85"/>
      <c r="C180" s="85"/>
      <c r="D180" s="85"/>
      <c r="E180" s="85"/>
      <c r="F180" s="85"/>
      <c r="G180" s="85"/>
      <c r="H180" s="85"/>
      <c r="I180" s="85"/>
      <c r="J180" s="85"/>
      <c r="K180" s="85"/>
      <c r="L180" s="85"/>
      <c r="M180" s="85"/>
      <c r="N180" s="85"/>
      <c r="O180" s="85"/>
      <c r="P180" s="85"/>
      <c r="Q180" s="85"/>
      <c r="R180" s="85"/>
      <c r="S180" s="85"/>
    </row>
    <row r="181" spans="1:19" x14ac:dyDescent="0.25">
      <c r="A181" s="85"/>
      <c r="B181" s="85"/>
      <c r="C181" s="85"/>
      <c r="D181" s="85"/>
      <c r="E181" s="85"/>
      <c r="F181" s="85"/>
      <c r="G181" s="85"/>
      <c r="H181" s="85"/>
      <c r="I181" s="85"/>
      <c r="J181" s="85"/>
      <c r="K181" s="85"/>
      <c r="L181" s="85"/>
      <c r="M181" s="85"/>
      <c r="N181" s="85"/>
      <c r="O181" s="85"/>
      <c r="P181" s="85"/>
      <c r="Q181" s="85"/>
      <c r="R181" s="85"/>
      <c r="S181" s="85"/>
    </row>
    <row r="182" spans="1:19" x14ac:dyDescent="0.25">
      <c r="A182" s="85"/>
      <c r="B182" s="85"/>
      <c r="C182" s="85"/>
      <c r="D182" s="85"/>
      <c r="E182" s="85"/>
      <c r="F182" s="85"/>
      <c r="G182" s="85"/>
      <c r="H182" s="85"/>
      <c r="I182" s="85"/>
      <c r="J182" s="85"/>
      <c r="K182" s="85"/>
      <c r="L182" s="85"/>
      <c r="M182" s="85"/>
      <c r="N182" s="85"/>
      <c r="O182" s="85"/>
      <c r="P182" s="85"/>
      <c r="Q182" s="85"/>
      <c r="R182" s="85"/>
      <c r="S182" s="85"/>
    </row>
    <row r="183" spans="1:19" x14ac:dyDescent="0.25">
      <c r="A183" s="85"/>
      <c r="B183" s="85"/>
      <c r="C183" s="85"/>
      <c r="D183" s="85"/>
      <c r="E183" s="85"/>
      <c r="F183" s="85"/>
      <c r="G183" s="85"/>
      <c r="H183" s="85"/>
      <c r="I183" s="85"/>
      <c r="J183" s="85"/>
      <c r="K183" s="85"/>
      <c r="L183" s="85"/>
      <c r="M183" s="85"/>
      <c r="N183" s="85"/>
      <c r="O183" s="85"/>
      <c r="P183" s="85"/>
      <c r="Q183" s="85"/>
      <c r="R183" s="85"/>
      <c r="S183" s="85"/>
    </row>
    <row r="184" spans="1:19" x14ac:dyDescent="0.25">
      <c r="A184" s="85"/>
      <c r="B184" s="85"/>
      <c r="C184" s="85"/>
      <c r="D184" s="85"/>
      <c r="E184" s="85"/>
      <c r="F184" s="85"/>
      <c r="G184" s="85"/>
      <c r="H184" s="85"/>
      <c r="I184" s="85"/>
      <c r="J184" s="85"/>
      <c r="K184" s="85"/>
      <c r="L184" s="85"/>
      <c r="M184" s="85"/>
      <c r="N184" s="85"/>
      <c r="O184" s="85"/>
      <c r="P184" s="85"/>
      <c r="Q184" s="85"/>
      <c r="R184" s="85"/>
      <c r="S184" s="85"/>
    </row>
    <row r="185" spans="1:19" x14ac:dyDescent="0.25">
      <c r="A185" s="85"/>
      <c r="B185" s="85"/>
      <c r="C185" s="85"/>
      <c r="D185" s="85"/>
      <c r="E185" s="85"/>
      <c r="F185" s="85"/>
      <c r="G185" s="85"/>
      <c r="H185" s="85"/>
      <c r="I185" s="85"/>
      <c r="J185" s="85"/>
      <c r="K185" s="85"/>
      <c r="L185" s="85"/>
      <c r="M185" s="85"/>
      <c r="N185" s="85"/>
      <c r="O185" s="85"/>
      <c r="P185" s="85"/>
      <c r="Q185" s="85"/>
      <c r="R185" s="85"/>
      <c r="S185" s="85"/>
    </row>
    <row r="186" spans="1:19" x14ac:dyDescent="0.25">
      <c r="A186" s="85"/>
      <c r="B186" s="85"/>
      <c r="C186" s="85"/>
      <c r="D186" s="85"/>
      <c r="E186" s="85"/>
      <c r="F186" s="85"/>
      <c r="G186" s="85"/>
      <c r="H186" s="85"/>
      <c r="I186" s="85"/>
      <c r="J186" s="85"/>
      <c r="K186" s="85"/>
      <c r="L186" s="85"/>
      <c r="M186" s="85"/>
      <c r="N186" s="85"/>
      <c r="O186" s="85"/>
      <c r="P186" s="85"/>
      <c r="Q186" s="85"/>
      <c r="R186" s="85"/>
      <c r="S186" s="85"/>
    </row>
    <row r="187" spans="1:19" x14ac:dyDescent="0.25">
      <c r="A187" s="85"/>
      <c r="B187" s="85"/>
      <c r="C187" s="85"/>
      <c r="D187" s="85"/>
      <c r="E187" s="85"/>
      <c r="F187" s="85"/>
      <c r="G187" s="85"/>
      <c r="H187" s="85"/>
      <c r="I187" s="85"/>
      <c r="J187" s="85"/>
      <c r="K187" s="85"/>
      <c r="L187" s="85"/>
      <c r="M187" s="85"/>
      <c r="N187" s="85"/>
      <c r="O187" s="85"/>
      <c r="P187" s="85"/>
      <c r="Q187" s="85"/>
      <c r="R187" s="85"/>
      <c r="S187" s="85"/>
    </row>
    <row r="188" spans="1:19" x14ac:dyDescent="0.25">
      <c r="A188" s="85"/>
      <c r="B188" s="85"/>
      <c r="C188" s="85"/>
      <c r="D188" s="85"/>
      <c r="E188" s="85"/>
      <c r="F188" s="85"/>
      <c r="G188" s="85"/>
      <c r="H188" s="85"/>
      <c r="I188" s="85"/>
      <c r="J188" s="85"/>
      <c r="K188" s="85"/>
      <c r="L188" s="85"/>
      <c r="M188" s="85"/>
      <c r="N188" s="85"/>
      <c r="O188" s="85"/>
      <c r="P188" s="85"/>
      <c r="Q188" s="85"/>
      <c r="R188" s="85"/>
      <c r="S188" s="85"/>
    </row>
    <row r="189" spans="1:19" x14ac:dyDescent="0.25">
      <c r="A189" s="85"/>
      <c r="B189" s="85"/>
      <c r="C189" s="85"/>
      <c r="D189" s="85"/>
      <c r="E189" s="85"/>
      <c r="F189" s="85"/>
      <c r="G189" s="85"/>
      <c r="H189" s="85"/>
      <c r="I189" s="85"/>
      <c r="J189" s="85"/>
      <c r="K189" s="85"/>
      <c r="L189" s="85"/>
      <c r="M189" s="85"/>
      <c r="N189" s="85"/>
      <c r="O189" s="85"/>
      <c r="P189" s="85"/>
      <c r="Q189" s="85"/>
      <c r="R189" s="85"/>
      <c r="S189" s="85"/>
    </row>
    <row r="190" spans="1:19" x14ac:dyDescent="0.25">
      <c r="A190" s="85"/>
      <c r="B190" s="85"/>
      <c r="C190" s="85"/>
      <c r="D190" s="85"/>
      <c r="E190" s="85"/>
      <c r="F190" s="85"/>
      <c r="G190" s="85"/>
      <c r="H190" s="85"/>
      <c r="I190" s="85"/>
      <c r="J190" s="85"/>
      <c r="K190" s="85"/>
      <c r="L190" s="85"/>
      <c r="M190" s="85"/>
      <c r="N190" s="85"/>
      <c r="O190" s="85"/>
      <c r="P190" s="85"/>
      <c r="Q190" s="85"/>
      <c r="R190" s="85"/>
      <c r="S190" s="85"/>
    </row>
    <row r="191" spans="1:19" x14ac:dyDescent="0.25">
      <c r="A191" s="85"/>
      <c r="B191" s="85"/>
      <c r="C191" s="85"/>
      <c r="D191" s="85"/>
      <c r="E191" s="85"/>
      <c r="F191" s="85"/>
      <c r="G191" s="85"/>
      <c r="H191" s="85"/>
      <c r="I191" s="85"/>
      <c r="J191" s="85"/>
      <c r="K191" s="85"/>
      <c r="L191" s="85"/>
      <c r="M191" s="85"/>
      <c r="N191" s="85"/>
      <c r="O191" s="85"/>
      <c r="P191" s="85"/>
      <c r="Q191" s="85"/>
      <c r="R191" s="85"/>
      <c r="S191" s="85"/>
    </row>
    <row r="192" spans="1:19" x14ac:dyDescent="0.25">
      <c r="A192" s="85"/>
      <c r="B192" s="85"/>
      <c r="C192" s="85"/>
      <c r="D192" s="85"/>
      <c r="E192" s="85"/>
      <c r="F192" s="85"/>
      <c r="G192" s="85"/>
      <c r="H192" s="85"/>
      <c r="I192" s="85"/>
      <c r="J192" s="85"/>
      <c r="K192" s="85"/>
      <c r="L192" s="85"/>
      <c r="M192" s="85"/>
      <c r="N192" s="85"/>
      <c r="O192" s="85"/>
      <c r="P192" s="85"/>
      <c r="Q192" s="85"/>
      <c r="R192" s="85"/>
      <c r="S192" s="85"/>
    </row>
    <row r="193" spans="1:19" x14ac:dyDescent="0.25">
      <c r="A193" s="85"/>
      <c r="B193" s="85"/>
      <c r="C193" s="85"/>
      <c r="D193" s="85"/>
      <c r="E193" s="85"/>
      <c r="F193" s="85"/>
      <c r="G193" s="85"/>
      <c r="H193" s="85"/>
      <c r="I193" s="85"/>
      <c r="J193" s="85"/>
      <c r="K193" s="85"/>
      <c r="L193" s="85"/>
      <c r="M193" s="85"/>
      <c r="N193" s="85"/>
      <c r="O193" s="85"/>
      <c r="P193" s="85"/>
      <c r="Q193" s="85"/>
      <c r="R193" s="85"/>
      <c r="S193" s="85"/>
    </row>
    <row r="194" spans="1:19" x14ac:dyDescent="0.25">
      <c r="A194" s="85"/>
      <c r="B194" s="85"/>
      <c r="C194" s="85"/>
      <c r="D194" s="85"/>
      <c r="E194" s="85"/>
      <c r="F194" s="85"/>
      <c r="G194" s="85"/>
      <c r="H194" s="85"/>
      <c r="I194" s="85"/>
      <c r="J194" s="85"/>
      <c r="K194" s="85"/>
      <c r="L194" s="85"/>
      <c r="M194" s="85"/>
      <c r="N194" s="85"/>
      <c r="O194" s="85"/>
      <c r="P194" s="85"/>
      <c r="Q194" s="85"/>
      <c r="R194" s="85"/>
      <c r="S194" s="85"/>
    </row>
    <row r="195" spans="1:19" x14ac:dyDescent="0.25">
      <c r="A195" s="85"/>
      <c r="B195" s="85"/>
      <c r="C195" s="85"/>
      <c r="D195" s="85"/>
      <c r="E195" s="85"/>
      <c r="F195" s="85"/>
      <c r="G195" s="85"/>
      <c r="H195" s="85"/>
      <c r="I195" s="85"/>
      <c r="J195" s="85"/>
      <c r="K195" s="85"/>
      <c r="L195" s="85"/>
      <c r="M195" s="85"/>
      <c r="N195" s="85"/>
      <c r="O195" s="85"/>
      <c r="P195" s="85"/>
      <c r="Q195" s="85"/>
      <c r="R195" s="85"/>
      <c r="S195" s="85"/>
    </row>
    <row r="196" spans="1:19" x14ac:dyDescent="0.25">
      <c r="A196" s="85"/>
      <c r="B196" s="85"/>
      <c r="C196" s="85"/>
      <c r="D196" s="85"/>
      <c r="E196" s="85"/>
      <c r="F196" s="85"/>
      <c r="G196" s="85"/>
      <c r="H196" s="85"/>
      <c r="I196" s="85"/>
      <c r="J196" s="85"/>
      <c r="K196" s="85"/>
      <c r="L196" s="85"/>
      <c r="M196" s="85"/>
      <c r="N196" s="85"/>
      <c r="O196" s="85"/>
      <c r="P196" s="85"/>
      <c r="Q196" s="85"/>
      <c r="R196" s="85"/>
      <c r="S196" s="85"/>
    </row>
    <row r="197" spans="1:19" x14ac:dyDescent="0.25">
      <c r="A197" s="85"/>
      <c r="B197" s="85"/>
      <c r="C197" s="85"/>
      <c r="D197" s="85"/>
      <c r="E197" s="85"/>
      <c r="F197" s="85"/>
      <c r="G197" s="85"/>
      <c r="H197" s="85"/>
      <c r="I197" s="85"/>
      <c r="J197" s="85"/>
      <c r="K197" s="85"/>
      <c r="L197" s="85"/>
      <c r="M197" s="85"/>
      <c r="N197" s="85"/>
      <c r="O197" s="85"/>
      <c r="P197" s="85"/>
      <c r="Q197" s="85"/>
      <c r="R197" s="85"/>
      <c r="S197" s="85"/>
    </row>
    <row r="198" spans="1:19" x14ac:dyDescent="0.25">
      <c r="A198" s="85"/>
      <c r="B198" s="85"/>
      <c r="C198" s="85"/>
      <c r="D198" s="85"/>
      <c r="E198" s="85"/>
      <c r="F198" s="85"/>
      <c r="G198" s="85"/>
      <c r="H198" s="85"/>
      <c r="I198" s="85"/>
      <c r="J198" s="85"/>
      <c r="K198" s="85"/>
      <c r="L198" s="85"/>
      <c r="M198" s="85"/>
      <c r="N198" s="85"/>
      <c r="O198" s="85"/>
      <c r="P198" s="85"/>
      <c r="Q198" s="85"/>
      <c r="R198" s="85"/>
      <c r="S198" s="85"/>
    </row>
    <row r="199" spans="1:19" x14ac:dyDescent="0.25">
      <c r="A199" s="85"/>
      <c r="B199" s="85"/>
      <c r="C199" s="85"/>
      <c r="D199" s="85"/>
      <c r="E199" s="85"/>
      <c r="F199" s="85"/>
      <c r="G199" s="85"/>
      <c r="H199" s="85"/>
      <c r="I199" s="85"/>
      <c r="J199" s="85"/>
      <c r="K199" s="85"/>
      <c r="L199" s="85"/>
      <c r="M199" s="85"/>
      <c r="N199" s="85"/>
      <c r="O199" s="85"/>
      <c r="P199" s="85"/>
      <c r="Q199" s="85"/>
      <c r="R199" s="85"/>
      <c r="S199" s="85"/>
    </row>
    <row r="200" spans="1:19" x14ac:dyDescent="0.25">
      <c r="A200" s="85"/>
      <c r="B200" s="85"/>
      <c r="C200" s="85"/>
      <c r="D200" s="85"/>
      <c r="E200" s="85"/>
      <c r="F200" s="85"/>
      <c r="G200" s="85"/>
      <c r="H200" s="85"/>
      <c r="I200" s="85"/>
      <c r="J200" s="85"/>
      <c r="K200" s="85"/>
      <c r="L200" s="85"/>
      <c r="M200" s="85"/>
      <c r="N200" s="85"/>
      <c r="O200" s="85"/>
      <c r="P200" s="85"/>
      <c r="Q200" s="85"/>
      <c r="R200" s="85"/>
      <c r="S200" s="85"/>
    </row>
    <row r="201" spans="1:19" x14ac:dyDescent="0.25">
      <c r="A201" s="85"/>
      <c r="B201" s="85"/>
      <c r="C201" s="85"/>
      <c r="D201" s="85"/>
      <c r="E201" s="85"/>
      <c r="F201" s="85"/>
      <c r="G201" s="85"/>
      <c r="H201" s="85"/>
      <c r="I201" s="85"/>
      <c r="J201" s="85"/>
      <c r="K201" s="85"/>
      <c r="L201" s="85"/>
      <c r="M201" s="85"/>
      <c r="N201" s="85"/>
      <c r="O201" s="85"/>
      <c r="P201" s="85"/>
      <c r="Q201" s="85"/>
      <c r="R201" s="85"/>
      <c r="S201" s="85"/>
    </row>
    <row r="202" spans="1:19" x14ac:dyDescent="0.25">
      <c r="A202" s="85"/>
      <c r="B202" s="85"/>
      <c r="C202" s="85"/>
      <c r="D202" s="85"/>
      <c r="E202" s="85"/>
      <c r="F202" s="85"/>
      <c r="G202" s="85"/>
      <c r="H202" s="85"/>
      <c r="I202" s="85"/>
      <c r="J202" s="85"/>
      <c r="K202" s="85"/>
      <c r="L202" s="85"/>
      <c r="M202" s="85"/>
      <c r="N202" s="85"/>
      <c r="O202" s="85"/>
      <c r="P202" s="85"/>
      <c r="Q202" s="85"/>
      <c r="R202" s="85"/>
      <c r="S202" s="85"/>
    </row>
    <row r="203" spans="1:19" x14ac:dyDescent="0.25">
      <c r="A203" s="85"/>
      <c r="B203" s="85"/>
      <c r="C203" s="85"/>
      <c r="D203" s="85"/>
      <c r="E203" s="85"/>
      <c r="F203" s="85"/>
      <c r="G203" s="85"/>
      <c r="H203" s="85"/>
      <c r="I203" s="85"/>
      <c r="J203" s="85"/>
      <c r="K203" s="85"/>
      <c r="L203" s="85"/>
      <c r="M203" s="85"/>
      <c r="N203" s="85"/>
      <c r="O203" s="85"/>
      <c r="P203" s="85"/>
      <c r="Q203" s="85"/>
      <c r="R203" s="85"/>
      <c r="S203" s="85"/>
    </row>
    <row r="204" spans="1:19" x14ac:dyDescent="0.25">
      <c r="A204" s="85"/>
      <c r="B204" s="85"/>
      <c r="C204" s="85"/>
      <c r="D204" s="85"/>
      <c r="E204" s="85"/>
      <c r="F204" s="85"/>
      <c r="G204" s="85"/>
      <c r="H204" s="85"/>
      <c r="I204" s="85"/>
      <c r="J204" s="85"/>
      <c r="K204" s="85"/>
      <c r="L204" s="85"/>
      <c r="M204" s="85"/>
      <c r="N204" s="85"/>
      <c r="O204" s="85"/>
      <c r="P204" s="85"/>
      <c r="Q204" s="85"/>
      <c r="R204" s="85"/>
      <c r="S204" s="85"/>
    </row>
    <row r="205" spans="1:19" x14ac:dyDescent="0.25">
      <c r="A205" s="85"/>
      <c r="B205" s="85"/>
      <c r="C205" s="85"/>
      <c r="D205" s="85"/>
      <c r="E205" s="85"/>
      <c r="F205" s="85"/>
      <c r="G205" s="85"/>
      <c r="H205" s="85"/>
      <c r="I205" s="85"/>
      <c r="J205" s="85"/>
      <c r="K205" s="85"/>
      <c r="L205" s="85"/>
      <c r="M205" s="85"/>
      <c r="N205" s="85"/>
      <c r="O205" s="85"/>
      <c r="P205" s="85"/>
      <c r="Q205" s="85"/>
      <c r="R205" s="85"/>
      <c r="S205" s="85"/>
    </row>
    <row r="206" spans="1:19" x14ac:dyDescent="0.25">
      <c r="A206" s="85"/>
      <c r="B206" s="85"/>
      <c r="C206" s="85"/>
      <c r="D206" s="85"/>
      <c r="E206" s="85"/>
      <c r="F206" s="85"/>
      <c r="G206" s="85"/>
      <c r="H206" s="85"/>
      <c r="I206" s="85"/>
      <c r="J206" s="85"/>
      <c r="K206" s="85"/>
      <c r="L206" s="85"/>
      <c r="M206" s="85"/>
      <c r="N206" s="85"/>
      <c r="O206" s="85"/>
      <c r="P206" s="85"/>
      <c r="Q206" s="85"/>
      <c r="R206" s="85"/>
      <c r="S206" s="85"/>
    </row>
    <row r="207" spans="1:19" x14ac:dyDescent="0.25">
      <c r="A207" s="85"/>
      <c r="B207" s="85"/>
      <c r="C207" s="85"/>
      <c r="D207" s="85"/>
      <c r="E207" s="85"/>
      <c r="F207" s="85"/>
      <c r="G207" s="85"/>
      <c r="H207" s="85"/>
      <c r="I207" s="85"/>
      <c r="J207" s="85"/>
      <c r="K207" s="85"/>
      <c r="L207" s="85"/>
      <c r="M207" s="85"/>
      <c r="N207" s="85"/>
      <c r="O207" s="85"/>
      <c r="P207" s="85"/>
      <c r="Q207" s="85"/>
      <c r="R207" s="85"/>
      <c r="S207" s="85"/>
    </row>
    <row r="208" spans="1:19" x14ac:dyDescent="0.25">
      <c r="A208" s="85"/>
      <c r="B208" s="85"/>
      <c r="C208" s="85"/>
      <c r="D208" s="85"/>
      <c r="E208" s="85"/>
      <c r="F208" s="85"/>
      <c r="G208" s="85"/>
      <c r="H208" s="85"/>
      <c r="I208" s="85"/>
      <c r="J208" s="85"/>
      <c r="K208" s="85"/>
      <c r="L208" s="85"/>
      <c r="M208" s="85"/>
      <c r="N208" s="85"/>
      <c r="O208" s="85"/>
      <c r="P208" s="85"/>
      <c r="Q208" s="85"/>
      <c r="R208" s="85"/>
      <c r="S208" s="85"/>
    </row>
    <row r="209" spans="1:19" x14ac:dyDescent="0.25">
      <c r="A209" s="85"/>
      <c r="B209" s="85"/>
      <c r="C209" s="85"/>
      <c r="D209" s="85"/>
      <c r="E209" s="85"/>
      <c r="F209" s="85"/>
      <c r="G209" s="85"/>
      <c r="H209" s="85"/>
      <c r="I209" s="85"/>
      <c r="J209" s="85"/>
      <c r="K209" s="85"/>
      <c r="L209" s="85"/>
      <c r="M209" s="85"/>
      <c r="N209" s="85"/>
      <c r="O209" s="85"/>
      <c r="P209" s="85"/>
      <c r="Q209" s="85"/>
      <c r="R209" s="85"/>
      <c r="S209" s="85"/>
    </row>
    <row r="210" spans="1:19" x14ac:dyDescent="0.25">
      <c r="A210" s="85"/>
      <c r="B210" s="85"/>
      <c r="C210" s="85"/>
      <c r="D210" s="85"/>
      <c r="E210" s="85"/>
      <c r="F210" s="85"/>
      <c r="G210" s="85"/>
      <c r="H210" s="85"/>
      <c r="I210" s="85"/>
      <c r="J210" s="85"/>
      <c r="K210" s="85"/>
      <c r="L210" s="85"/>
      <c r="M210" s="85"/>
      <c r="N210" s="85"/>
      <c r="O210" s="85"/>
      <c r="P210" s="85"/>
      <c r="Q210" s="85"/>
      <c r="R210" s="85"/>
      <c r="S210" s="85"/>
    </row>
    <row r="211" spans="1:19" x14ac:dyDescent="0.25">
      <c r="A211" s="85"/>
      <c r="B211" s="85"/>
      <c r="C211" s="85"/>
      <c r="D211" s="85"/>
      <c r="E211" s="85"/>
      <c r="F211" s="85"/>
      <c r="G211" s="85"/>
      <c r="H211" s="85"/>
      <c r="I211" s="85"/>
      <c r="J211" s="85"/>
      <c r="K211" s="85"/>
      <c r="L211" s="85"/>
      <c r="M211" s="85"/>
      <c r="N211" s="85"/>
      <c r="O211" s="85"/>
      <c r="P211" s="85"/>
      <c r="Q211" s="85"/>
      <c r="R211" s="85"/>
      <c r="S211" s="85"/>
    </row>
    <row r="212" spans="1:19" x14ac:dyDescent="0.25">
      <c r="A212" s="85"/>
      <c r="B212" s="85"/>
      <c r="C212" s="85"/>
      <c r="D212" s="85"/>
      <c r="E212" s="85"/>
      <c r="F212" s="85"/>
      <c r="G212" s="85"/>
      <c r="H212" s="85"/>
      <c r="I212" s="85"/>
      <c r="J212" s="85"/>
      <c r="K212" s="85"/>
      <c r="L212" s="85"/>
      <c r="M212" s="85"/>
      <c r="N212" s="85"/>
      <c r="O212" s="85"/>
      <c r="P212" s="85"/>
      <c r="Q212" s="85"/>
      <c r="R212" s="85"/>
      <c r="S212" s="85"/>
    </row>
    <row r="213" spans="1:19" x14ac:dyDescent="0.25">
      <c r="A213" s="85"/>
      <c r="B213" s="85"/>
      <c r="C213" s="85"/>
      <c r="D213" s="85"/>
      <c r="E213" s="85"/>
      <c r="F213" s="85"/>
      <c r="G213" s="85"/>
      <c r="H213" s="85"/>
      <c r="I213" s="85"/>
      <c r="J213" s="85"/>
      <c r="K213" s="85"/>
      <c r="L213" s="85"/>
      <c r="M213" s="85"/>
      <c r="N213" s="85"/>
      <c r="O213" s="85"/>
      <c r="P213" s="85"/>
      <c r="Q213" s="85"/>
      <c r="R213" s="85"/>
      <c r="S213" s="85"/>
    </row>
    <row r="214" spans="1:19" x14ac:dyDescent="0.25">
      <c r="A214" s="85"/>
      <c r="B214" s="85"/>
      <c r="C214" s="85"/>
      <c r="D214" s="85"/>
      <c r="E214" s="85"/>
      <c r="F214" s="85"/>
      <c r="G214" s="85"/>
      <c r="H214" s="85"/>
      <c r="I214" s="85"/>
      <c r="J214" s="85"/>
      <c r="K214" s="85"/>
      <c r="L214" s="85"/>
      <c r="M214" s="85"/>
      <c r="N214" s="85"/>
      <c r="O214" s="85"/>
      <c r="P214" s="85"/>
      <c r="Q214" s="85"/>
      <c r="R214" s="85"/>
      <c r="S214" s="85"/>
    </row>
    <row r="215" spans="1:19" x14ac:dyDescent="0.25">
      <c r="A215" s="85"/>
      <c r="B215" s="85"/>
      <c r="C215" s="85"/>
      <c r="D215" s="85"/>
      <c r="E215" s="85"/>
      <c r="F215" s="85"/>
      <c r="G215" s="85"/>
      <c r="H215" s="85"/>
      <c r="I215" s="85"/>
      <c r="J215" s="85"/>
      <c r="K215" s="85"/>
      <c r="L215" s="85"/>
      <c r="M215" s="85"/>
      <c r="N215" s="85"/>
      <c r="O215" s="85"/>
      <c r="P215" s="85"/>
      <c r="Q215" s="85"/>
      <c r="R215" s="85"/>
      <c r="S215" s="85"/>
    </row>
    <row r="216" spans="1:19" x14ac:dyDescent="0.25">
      <c r="A216" s="85"/>
      <c r="B216" s="85"/>
      <c r="C216" s="85"/>
      <c r="D216" s="85"/>
      <c r="E216" s="85"/>
      <c r="F216" s="85"/>
      <c r="G216" s="85"/>
      <c r="H216" s="85"/>
      <c r="I216" s="85"/>
      <c r="J216" s="85"/>
      <c r="K216" s="85"/>
      <c r="L216" s="85"/>
      <c r="M216" s="85"/>
      <c r="N216" s="85"/>
      <c r="O216" s="85"/>
      <c r="P216" s="85"/>
      <c r="Q216" s="85"/>
      <c r="R216" s="85"/>
      <c r="S216" s="85"/>
    </row>
    <row r="217" spans="1:19" x14ac:dyDescent="0.25">
      <c r="A217" s="85"/>
      <c r="B217" s="85"/>
      <c r="C217" s="85"/>
      <c r="D217" s="85"/>
      <c r="E217" s="85"/>
      <c r="F217" s="85"/>
      <c r="G217" s="85"/>
      <c r="H217" s="85"/>
      <c r="I217" s="85"/>
      <c r="J217" s="85"/>
      <c r="K217" s="85"/>
      <c r="L217" s="85"/>
      <c r="M217" s="85"/>
      <c r="N217" s="85"/>
      <c r="O217" s="85"/>
      <c r="P217" s="85"/>
      <c r="Q217" s="85"/>
      <c r="R217" s="85"/>
      <c r="S217" s="85"/>
    </row>
    <row r="218" spans="1:19" x14ac:dyDescent="0.25">
      <c r="A218" s="85"/>
      <c r="B218" s="85"/>
      <c r="C218" s="85"/>
      <c r="D218" s="85"/>
      <c r="E218" s="85"/>
      <c r="F218" s="85"/>
      <c r="G218" s="85"/>
      <c r="H218" s="85"/>
      <c r="I218" s="85"/>
      <c r="J218" s="85"/>
      <c r="K218" s="85"/>
      <c r="L218" s="85"/>
      <c r="M218" s="85"/>
      <c r="N218" s="85"/>
      <c r="O218" s="85"/>
      <c r="P218" s="85"/>
      <c r="Q218" s="85"/>
      <c r="R218" s="85"/>
      <c r="S218" s="85"/>
    </row>
    <row r="219" spans="1:19" x14ac:dyDescent="0.25">
      <c r="A219" s="85"/>
      <c r="B219" s="85"/>
      <c r="C219" s="85"/>
      <c r="D219" s="85"/>
      <c r="E219" s="85"/>
      <c r="F219" s="85"/>
      <c r="G219" s="85"/>
      <c r="H219" s="85"/>
      <c r="I219" s="85"/>
      <c r="J219" s="85"/>
      <c r="K219" s="85"/>
      <c r="L219" s="85"/>
      <c r="M219" s="85"/>
      <c r="N219" s="85"/>
      <c r="O219" s="85"/>
      <c r="P219" s="85"/>
      <c r="Q219" s="85"/>
      <c r="R219" s="85"/>
      <c r="S219" s="85"/>
    </row>
    <row r="220" spans="1:19" x14ac:dyDescent="0.25">
      <c r="A220" s="85"/>
      <c r="B220" s="85"/>
      <c r="C220" s="85"/>
      <c r="D220" s="85"/>
      <c r="E220" s="85"/>
      <c r="F220" s="85"/>
      <c r="G220" s="85"/>
      <c r="H220" s="85"/>
      <c r="I220" s="85"/>
      <c r="J220" s="85"/>
      <c r="K220" s="85"/>
      <c r="L220" s="85"/>
      <c r="M220" s="85"/>
      <c r="N220" s="85"/>
      <c r="O220" s="85"/>
      <c r="P220" s="85"/>
      <c r="Q220" s="85"/>
      <c r="R220" s="85"/>
      <c r="S220" s="85"/>
    </row>
    <row r="221" spans="1:19" x14ac:dyDescent="0.25">
      <c r="A221" s="85"/>
      <c r="B221" s="85"/>
      <c r="C221" s="85"/>
      <c r="D221" s="85"/>
      <c r="E221" s="85"/>
      <c r="F221" s="85"/>
      <c r="G221" s="85"/>
      <c r="H221" s="85"/>
      <c r="I221" s="85"/>
      <c r="J221" s="85"/>
      <c r="K221" s="85"/>
      <c r="L221" s="85"/>
      <c r="M221" s="85"/>
      <c r="N221" s="85"/>
      <c r="O221" s="85"/>
      <c r="P221" s="85"/>
      <c r="Q221" s="85"/>
      <c r="R221" s="85"/>
      <c r="S221" s="85"/>
    </row>
    <row r="222" spans="1:19" x14ac:dyDescent="0.25">
      <c r="A222" s="85"/>
      <c r="B222" s="85"/>
      <c r="C222" s="85"/>
      <c r="D222" s="85"/>
      <c r="E222" s="85"/>
      <c r="F222" s="85"/>
      <c r="G222" s="85"/>
      <c r="H222" s="85"/>
      <c r="I222" s="85"/>
      <c r="J222" s="85"/>
      <c r="K222" s="85"/>
      <c r="L222" s="85"/>
      <c r="M222" s="85"/>
      <c r="N222" s="85"/>
      <c r="O222" s="85"/>
      <c r="P222" s="85"/>
      <c r="Q222" s="85"/>
      <c r="R222" s="85"/>
      <c r="S222" s="85"/>
    </row>
    <row r="223" spans="1:19" x14ac:dyDescent="0.25">
      <c r="A223" s="85"/>
      <c r="B223" s="85"/>
      <c r="C223" s="85"/>
      <c r="D223" s="85"/>
      <c r="E223" s="85"/>
      <c r="F223" s="85"/>
      <c r="G223" s="85"/>
      <c r="H223" s="85"/>
      <c r="I223" s="85"/>
      <c r="J223" s="85"/>
      <c r="K223" s="85"/>
      <c r="L223" s="85"/>
      <c r="M223" s="85"/>
      <c r="N223" s="85"/>
      <c r="O223" s="85"/>
      <c r="P223" s="85"/>
      <c r="Q223" s="85"/>
      <c r="R223" s="85"/>
      <c r="S223" s="85"/>
    </row>
    <row r="224" spans="1:19" x14ac:dyDescent="0.25">
      <c r="A224" s="85"/>
      <c r="B224" s="85"/>
      <c r="C224" s="85"/>
      <c r="D224" s="85"/>
      <c r="E224" s="85"/>
      <c r="F224" s="85"/>
      <c r="G224" s="85"/>
      <c r="H224" s="85"/>
      <c r="I224" s="85"/>
      <c r="J224" s="85"/>
      <c r="K224" s="85"/>
      <c r="L224" s="85"/>
      <c r="M224" s="85"/>
      <c r="N224" s="85"/>
      <c r="O224" s="85"/>
      <c r="P224" s="85"/>
      <c r="Q224" s="85"/>
      <c r="R224" s="85"/>
      <c r="S224" s="85"/>
    </row>
    <row r="225" spans="1:19" x14ac:dyDescent="0.25">
      <c r="A225" s="85"/>
      <c r="B225" s="85"/>
      <c r="C225" s="85"/>
      <c r="D225" s="85"/>
      <c r="E225" s="85"/>
      <c r="F225" s="85"/>
      <c r="G225" s="85"/>
      <c r="H225" s="85"/>
      <c r="I225" s="85"/>
      <c r="J225" s="85"/>
      <c r="K225" s="85"/>
      <c r="L225" s="85"/>
      <c r="M225" s="85"/>
      <c r="N225" s="85"/>
      <c r="O225" s="85"/>
      <c r="P225" s="85"/>
      <c r="Q225" s="85"/>
      <c r="R225" s="85"/>
      <c r="S225" s="85"/>
    </row>
    <row r="226" spans="1:19" x14ac:dyDescent="0.25">
      <c r="A226" s="85"/>
      <c r="B226" s="85"/>
      <c r="C226" s="85"/>
      <c r="D226" s="85"/>
      <c r="E226" s="85"/>
      <c r="F226" s="85"/>
      <c r="G226" s="85"/>
      <c r="H226" s="85"/>
      <c r="I226" s="85"/>
      <c r="J226" s="85"/>
      <c r="K226" s="85"/>
      <c r="L226" s="85"/>
      <c r="M226" s="85"/>
      <c r="N226" s="85"/>
      <c r="O226" s="85"/>
      <c r="P226" s="85"/>
      <c r="Q226" s="85"/>
      <c r="R226" s="85"/>
      <c r="S226" s="85"/>
    </row>
    <row r="227" spans="1:19" x14ac:dyDescent="0.25">
      <c r="A227" s="85"/>
      <c r="B227" s="85"/>
      <c r="C227" s="85"/>
      <c r="D227" s="85"/>
      <c r="E227" s="85"/>
      <c r="F227" s="85"/>
      <c r="G227" s="85"/>
      <c r="H227" s="85"/>
      <c r="I227" s="85"/>
      <c r="J227" s="85"/>
      <c r="K227" s="85"/>
      <c r="L227" s="85"/>
      <c r="M227" s="85"/>
      <c r="N227" s="85"/>
      <c r="O227" s="85"/>
      <c r="P227" s="85"/>
      <c r="Q227" s="85"/>
      <c r="R227" s="85"/>
      <c r="S227" s="85"/>
    </row>
    <row r="228" spans="1:19" x14ac:dyDescent="0.25">
      <c r="A228" s="85"/>
      <c r="B228" s="85"/>
      <c r="C228" s="85"/>
      <c r="D228" s="85"/>
      <c r="E228" s="85"/>
      <c r="F228" s="85"/>
      <c r="G228" s="85"/>
      <c r="H228" s="85"/>
      <c r="I228" s="85"/>
      <c r="J228" s="85"/>
      <c r="K228" s="85"/>
      <c r="L228" s="85"/>
      <c r="M228" s="85"/>
      <c r="N228" s="85"/>
      <c r="O228" s="85"/>
      <c r="P228" s="85"/>
      <c r="Q228" s="85"/>
      <c r="R228" s="85"/>
      <c r="S228" s="85"/>
    </row>
    <row r="229" spans="1:19" x14ac:dyDescent="0.25">
      <c r="A229" s="85"/>
      <c r="B229" s="85"/>
      <c r="C229" s="85"/>
      <c r="D229" s="85"/>
      <c r="E229" s="85"/>
      <c r="F229" s="85"/>
      <c r="G229" s="85"/>
      <c r="H229" s="85"/>
      <c r="I229" s="85"/>
      <c r="J229" s="85"/>
      <c r="K229" s="85"/>
      <c r="L229" s="85"/>
      <c r="M229" s="85"/>
      <c r="N229" s="85"/>
      <c r="O229" s="85"/>
      <c r="P229" s="85"/>
      <c r="Q229" s="85"/>
      <c r="R229" s="85"/>
      <c r="S229" s="85"/>
    </row>
    <row r="230" spans="1:19" x14ac:dyDescent="0.25">
      <c r="A230" s="85"/>
      <c r="B230" s="85"/>
      <c r="C230" s="85"/>
      <c r="D230" s="85"/>
      <c r="E230" s="85"/>
      <c r="F230" s="85"/>
      <c r="G230" s="85"/>
      <c r="H230" s="85"/>
      <c r="I230" s="85"/>
      <c r="J230" s="85"/>
      <c r="K230" s="85"/>
      <c r="L230" s="85"/>
      <c r="M230" s="85"/>
      <c r="N230" s="85"/>
      <c r="O230" s="85"/>
      <c r="P230" s="85"/>
      <c r="Q230" s="85"/>
      <c r="R230" s="85"/>
      <c r="S230" s="85"/>
    </row>
    <row r="231" spans="1:19" x14ac:dyDescent="0.25">
      <c r="A231" s="85"/>
      <c r="B231" s="85"/>
      <c r="C231" s="85"/>
      <c r="D231" s="85"/>
      <c r="E231" s="85"/>
      <c r="F231" s="85"/>
      <c r="G231" s="85"/>
      <c r="H231" s="85"/>
      <c r="I231" s="85"/>
      <c r="J231" s="85"/>
      <c r="K231" s="85"/>
      <c r="L231" s="85"/>
      <c r="M231" s="85"/>
      <c r="N231" s="85"/>
      <c r="O231" s="85"/>
      <c r="P231" s="85"/>
      <c r="Q231" s="85"/>
      <c r="R231" s="85"/>
      <c r="S231" s="85"/>
    </row>
    <row r="232" spans="1:19" x14ac:dyDescent="0.25">
      <c r="A232" s="85"/>
      <c r="B232" s="85"/>
      <c r="C232" s="85"/>
      <c r="D232" s="85"/>
      <c r="E232" s="85"/>
      <c r="F232" s="85"/>
      <c r="G232" s="85"/>
      <c r="H232" s="85"/>
      <c r="I232" s="85"/>
      <c r="J232" s="85"/>
      <c r="K232" s="85"/>
      <c r="L232" s="85"/>
      <c r="M232" s="85"/>
      <c r="N232" s="85"/>
      <c r="O232" s="85"/>
      <c r="P232" s="85"/>
      <c r="Q232" s="85"/>
      <c r="R232" s="85"/>
      <c r="S232" s="85"/>
    </row>
    <row r="233" spans="1:19" x14ac:dyDescent="0.25">
      <c r="A233" s="85"/>
      <c r="B233" s="85"/>
      <c r="C233" s="85"/>
      <c r="D233" s="85"/>
      <c r="E233" s="85"/>
      <c r="F233" s="85"/>
      <c r="G233" s="85"/>
      <c r="H233" s="85"/>
      <c r="I233" s="85"/>
      <c r="J233" s="85"/>
      <c r="K233" s="85"/>
      <c r="L233" s="85"/>
      <c r="M233" s="85"/>
      <c r="N233" s="85"/>
      <c r="O233" s="85"/>
      <c r="P233" s="85"/>
      <c r="Q233" s="85"/>
      <c r="R233" s="85"/>
      <c r="S233" s="85"/>
    </row>
    <row r="234" spans="1:19" x14ac:dyDescent="0.25">
      <c r="A234" s="85"/>
      <c r="B234" s="85"/>
      <c r="C234" s="85"/>
      <c r="D234" s="85"/>
      <c r="E234" s="85"/>
      <c r="F234" s="85"/>
      <c r="G234" s="85"/>
      <c r="H234" s="85"/>
      <c r="I234" s="85"/>
      <c r="J234" s="85"/>
      <c r="K234" s="85"/>
      <c r="L234" s="85"/>
      <c r="M234" s="85"/>
      <c r="N234" s="85"/>
      <c r="O234" s="85"/>
      <c r="P234" s="85"/>
      <c r="Q234" s="85"/>
      <c r="R234" s="85"/>
      <c r="S234" s="85"/>
    </row>
    <row r="235" spans="1:19" x14ac:dyDescent="0.25">
      <c r="A235" s="85"/>
      <c r="B235" s="85"/>
      <c r="C235" s="85"/>
      <c r="D235" s="85"/>
      <c r="E235" s="85"/>
      <c r="F235" s="85"/>
      <c r="G235" s="85"/>
      <c r="H235" s="85"/>
      <c r="I235" s="85"/>
      <c r="J235" s="85"/>
      <c r="K235" s="85"/>
      <c r="L235" s="85"/>
      <c r="M235" s="85"/>
      <c r="N235" s="85"/>
      <c r="O235" s="85"/>
      <c r="P235" s="85"/>
      <c r="Q235" s="85"/>
      <c r="R235" s="85"/>
      <c r="S235" s="85"/>
    </row>
    <row r="236" spans="1:19" x14ac:dyDescent="0.25">
      <c r="A236" s="85"/>
      <c r="B236" s="85"/>
      <c r="C236" s="85"/>
      <c r="D236" s="85"/>
      <c r="E236" s="85"/>
      <c r="F236" s="85"/>
      <c r="G236" s="85"/>
      <c r="H236" s="85"/>
      <c r="I236" s="85"/>
      <c r="J236" s="85"/>
      <c r="K236" s="85"/>
      <c r="L236" s="85"/>
      <c r="M236" s="85"/>
      <c r="N236" s="85"/>
      <c r="O236" s="85"/>
      <c r="P236" s="85"/>
      <c r="Q236" s="85"/>
      <c r="R236" s="85"/>
      <c r="S236" s="85"/>
    </row>
    <row r="237" spans="1:19" x14ac:dyDescent="0.25">
      <c r="A237" s="85"/>
      <c r="B237" s="85"/>
      <c r="C237" s="85"/>
      <c r="D237" s="85"/>
      <c r="E237" s="85"/>
      <c r="F237" s="85"/>
      <c r="G237" s="85"/>
      <c r="H237" s="85"/>
      <c r="I237" s="85"/>
      <c r="J237" s="85"/>
      <c r="K237" s="85"/>
      <c r="L237" s="85"/>
      <c r="M237" s="85"/>
      <c r="N237" s="85"/>
      <c r="O237" s="85"/>
      <c r="P237" s="85"/>
      <c r="Q237" s="85"/>
      <c r="R237" s="85"/>
      <c r="S237" s="85"/>
    </row>
    <row r="238" spans="1:19" x14ac:dyDescent="0.25">
      <c r="A238" s="85"/>
      <c r="B238" s="85"/>
      <c r="C238" s="85"/>
      <c r="D238" s="85"/>
      <c r="E238" s="85"/>
      <c r="F238" s="85"/>
      <c r="G238" s="85"/>
      <c r="H238" s="85"/>
      <c r="I238" s="85"/>
      <c r="J238" s="85"/>
      <c r="K238" s="85"/>
      <c r="L238" s="85"/>
      <c r="M238" s="85"/>
      <c r="N238" s="85"/>
      <c r="O238" s="85"/>
      <c r="P238" s="85"/>
      <c r="Q238" s="85"/>
      <c r="R238" s="85"/>
      <c r="S238" s="85"/>
    </row>
    <row r="239" spans="1:19" x14ac:dyDescent="0.25">
      <c r="A239" s="85"/>
      <c r="B239" s="85"/>
      <c r="C239" s="85"/>
      <c r="D239" s="85"/>
      <c r="E239" s="85"/>
      <c r="F239" s="85"/>
      <c r="G239" s="85"/>
      <c r="H239" s="85"/>
      <c r="I239" s="85"/>
      <c r="J239" s="85"/>
      <c r="K239" s="85"/>
      <c r="L239" s="85"/>
      <c r="M239" s="85"/>
      <c r="N239" s="85"/>
      <c r="O239" s="85"/>
      <c r="P239" s="85"/>
      <c r="Q239" s="85"/>
      <c r="R239" s="85"/>
      <c r="S239" s="85"/>
    </row>
    <row r="240" spans="1:19" x14ac:dyDescent="0.25">
      <c r="A240" s="85"/>
      <c r="B240" s="85"/>
      <c r="C240" s="85"/>
      <c r="D240" s="85"/>
      <c r="E240" s="85"/>
      <c r="F240" s="85"/>
      <c r="G240" s="85"/>
      <c r="H240" s="85"/>
      <c r="I240" s="85"/>
      <c r="J240" s="85"/>
      <c r="K240" s="85"/>
      <c r="L240" s="85"/>
      <c r="M240" s="85"/>
      <c r="N240" s="85"/>
      <c r="O240" s="85"/>
      <c r="P240" s="85"/>
      <c r="Q240" s="85"/>
      <c r="R240" s="85"/>
      <c r="S240" s="85"/>
    </row>
    <row r="241" spans="1:19" x14ac:dyDescent="0.25">
      <c r="A241" s="85"/>
      <c r="B241" s="85"/>
      <c r="C241" s="85"/>
      <c r="D241" s="85"/>
      <c r="E241" s="85"/>
      <c r="F241" s="85"/>
      <c r="G241" s="85"/>
      <c r="H241" s="85"/>
      <c r="I241" s="85"/>
      <c r="J241" s="85"/>
      <c r="K241" s="85"/>
      <c r="L241" s="85"/>
      <c r="M241" s="85"/>
      <c r="N241" s="85"/>
      <c r="O241" s="85"/>
      <c r="P241" s="85"/>
      <c r="Q241" s="85"/>
      <c r="R241" s="85"/>
      <c r="S241" s="85"/>
    </row>
    <row r="242" spans="1:19" x14ac:dyDescent="0.25">
      <c r="A242" s="85"/>
      <c r="B242" s="85"/>
      <c r="C242" s="85"/>
      <c r="D242" s="85"/>
      <c r="E242" s="85"/>
      <c r="F242" s="85"/>
      <c r="G242" s="85"/>
      <c r="H242" s="85"/>
      <c r="I242" s="85"/>
      <c r="J242" s="85"/>
      <c r="K242" s="85"/>
      <c r="L242" s="85"/>
      <c r="M242" s="85"/>
      <c r="N242" s="85"/>
      <c r="O242" s="85"/>
      <c r="P242" s="85"/>
      <c r="Q242" s="85"/>
      <c r="R242" s="85"/>
      <c r="S242" s="85"/>
    </row>
    <row r="243" spans="1:19" x14ac:dyDescent="0.25">
      <c r="A243" s="85"/>
      <c r="B243" s="85"/>
      <c r="C243" s="85"/>
      <c r="D243" s="85"/>
      <c r="E243" s="85"/>
      <c r="F243" s="85"/>
      <c r="G243" s="85"/>
      <c r="H243" s="85"/>
      <c r="I243" s="85"/>
      <c r="J243" s="85"/>
      <c r="K243" s="85"/>
      <c r="L243" s="85"/>
      <c r="M243" s="85"/>
      <c r="N243" s="85"/>
      <c r="O243" s="85"/>
      <c r="P243" s="85"/>
      <c r="Q243" s="85"/>
      <c r="R243" s="85"/>
      <c r="S243" s="85"/>
    </row>
    <row r="244" spans="1:19" x14ac:dyDescent="0.25">
      <c r="A244" s="85"/>
      <c r="B244" s="85"/>
      <c r="C244" s="85"/>
      <c r="D244" s="85"/>
      <c r="E244" s="85"/>
      <c r="F244" s="85"/>
      <c r="G244" s="85"/>
      <c r="H244" s="85"/>
      <c r="I244" s="85"/>
      <c r="J244" s="85"/>
      <c r="K244" s="85"/>
      <c r="L244" s="85"/>
      <c r="M244" s="85"/>
      <c r="N244" s="85"/>
      <c r="O244" s="85"/>
      <c r="P244" s="85"/>
      <c r="Q244" s="85"/>
      <c r="R244" s="85"/>
      <c r="S244" s="85"/>
    </row>
    <row r="245" spans="1:19" x14ac:dyDescent="0.25">
      <c r="A245" s="85"/>
      <c r="B245" s="85"/>
      <c r="C245" s="85"/>
      <c r="D245" s="85"/>
      <c r="E245" s="85"/>
      <c r="F245" s="85"/>
      <c r="G245" s="85"/>
      <c r="H245" s="85"/>
      <c r="I245" s="85"/>
      <c r="J245" s="85"/>
      <c r="K245" s="85"/>
      <c r="L245" s="85"/>
      <c r="M245" s="85"/>
      <c r="N245" s="85"/>
      <c r="O245" s="85"/>
      <c r="P245" s="85"/>
      <c r="Q245" s="85"/>
      <c r="R245" s="85"/>
      <c r="S245" s="85"/>
    </row>
    <row r="246" spans="1:19" x14ac:dyDescent="0.25">
      <c r="A246" s="85"/>
      <c r="B246" s="85"/>
      <c r="C246" s="85"/>
      <c r="D246" s="85"/>
      <c r="E246" s="85"/>
      <c r="F246" s="85"/>
      <c r="G246" s="85"/>
      <c r="H246" s="85"/>
      <c r="I246" s="85"/>
      <c r="J246" s="85"/>
      <c r="K246" s="85"/>
      <c r="L246" s="85"/>
      <c r="M246" s="85"/>
      <c r="N246" s="85"/>
      <c r="O246" s="85"/>
      <c r="P246" s="85"/>
      <c r="Q246" s="85"/>
      <c r="R246" s="85"/>
      <c r="S246" s="85"/>
    </row>
    <row r="247" spans="1:19" x14ac:dyDescent="0.25">
      <c r="A247" s="85"/>
      <c r="B247" s="85"/>
      <c r="C247" s="85"/>
      <c r="D247" s="85"/>
      <c r="E247" s="85"/>
      <c r="F247" s="85"/>
      <c r="G247" s="85"/>
      <c r="H247" s="85"/>
      <c r="I247" s="85"/>
      <c r="J247" s="85"/>
      <c r="K247" s="85"/>
      <c r="L247" s="85"/>
      <c r="M247" s="85"/>
      <c r="N247" s="85"/>
      <c r="O247" s="85"/>
      <c r="P247" s="85"/>
      <c r="Q247" s="85"/>
      <c r="R247" s="85"/>
      <c r="S247" s="85"/>
    </row>
    <row r="248" spans="1:19" x14ac:dyDescent="0.25">
      <c r="A248" s="85"/>
      <c r="B248" s="85"/>
      <c r="C248" s="85"/>
      <c r="D248" s="85"/>
      <c r="E248" s="85"/>
      <c r="F248" s="85"/>
      <c r="G248" s="85"/>
      <c r="H248" s="85"/>
      <c r="I248" s="85"/>
      <c r="J248" s="85"/>
      <c r="K248" s="85"/>
      <c r="L248" s="85"/>
      <c r="M248" s="85"/>
      <c r="N248" s="85"/>
      <c r="O248" s="85"/>
      <c r="P248" s="85"/>
      <c r="Q248" s="85"/>
      <c r="R248" s="85"/>
      <c r="S248" s="85"/>
    </row>
    <row r="249" spans="1:19" x14ac:dyDescent="0.25">
      <c r="A249" s="85"/>
      <c r="B249" s="85"/>
      <c r="C249" s="85"/>
      <c r="D249" s="85"/>
      <c r="E249" s="85"/>
      <c r="F249" s="85"/>
      <c r="G249" s="85"/>
      <c r="H249" s="85"/>
      <c r="I249" s="85"/>
      <c r="J249" s="85"/>
      <c r="K249" s="85"/>
      <c r="L249" s="85"/>
      <c r="M249" s="85"/>
      <c r="N249" s="85"/>
      <c r="O249" s="85"/>
      <c r="P249" s="85"/>
      <c r="Q249" s="85"/>
      <c r="R249" s="85"/>
      <c r="S249" s="85"/>
    </row>
    <row r="250" spans="1:19" x14ac:dyDescent="0.25">
      <c r="A250" s="85"/>
      <c r="B250" s="85"/>
      <c r="C250" s="85"/>
      <c r="D250" s="85"/>
      <c r="E250" s="85"/>
      <c r="F250" s="85"/>
      <c r="G250" s="85"/>
      <c r="H250" s="85"/>
      <c r="I250" s="85"/>
      <c r="J250" s="85"/>
      <c r="K250" s="85"/>
      <c r="L250" s="85"/>
      <c r="M250" s="85"/>
      <c r="N250" s="85"/>
      <c r="O250" s="85"/>
      <c r="P250" s="85"/>
      <c r="Q250" s="85"/>
      <c r="R250" s="85"/>
      <c r="S250" s="85"/>
    </row>
    <row r="251" spans="1:19" x14ac:dyDescent="0.25">
      <c r="A251" s="85"/>
      <c r="B251" s="85"/>
      <c r="C251" s="85"/>
      <c r="D251" s="85"/>
      <c r="E251" s="85"/>
      <c r="F251" s="85"/>
      <c r="G251" s="85"/>
      <c r="H251" s="85"/>
      <c r="I251" s="85"/>
      <c r="J251" s="85"/>
      <c r="K251" s="85"/>
      <c r="L251" s="85"/>
      <c r="M251" s="85"/>
      <c r="N251" s="85"/>
      <c r="O251" s="85"/>
      <c r="P251" s="85"/>
      <c r="Q251" s="85"/>
      <c r="R251" s="85"/>
      <c r="S251" s="85"/>
    </row>
    <row r="252" spans="1:19" x14ac:dyDescent="0.25">
      <c r="A252" s="85"/>
      <c r="B252" s="85"/>
      <c r="C252" s="85"/>
      <c r="D252" s="85"/>
      <c r="E252" s="85"/>
      <c r="F252" s="85"/>
      <c r="G252" s="85"/>
      <c r="H252" s="85"/>
      <c r="I252" s="85"/>
      <c r="J252" s="85"/>
      <c r="K252" s="85"/>
      <c r="L252" s="85"/>
      <c r="M252" s="85"/>
      <c r="N252" s="85"/>
      <c r="O252" s="85"/>
      <c r="P252" s="85"/>
      <c r="Q252" s="85"/>
      <c r="R252" s="85"/>
      <c r="S252" s="85"/>
    </row>
    <row r="253" spans="1:19" x14ac:dyDescent="0.25">
      <c r="A253" s="85"/>
      <c r="B253" s="85"/>
      <c r="C253" s="85"/>
      <c r="D253" s="85"/>
      <c r="E253" s="85"/>
      <c r="F253" s="85"/>
      <c r="G253" s="85"/>
      <c r="H253" s="85"/>
      <c r="I253" s="85"/>
      <c r="J253" s="85"/>
      <c r="K253" s="85"/>
      <c r="L253" s="85"/>
      <c r="M253" s="85"/>
      <c r="N253" s="85"/>
      <c r="O253" s="85"/>
      <c r="P253" s="85"/>
      <c r="Q253" s="85"/>
      <c r="R253" s="85"/>
      <c r="S253" s="85"/>
    </row>
    <row r="254" spans="1:19" x14ac:dyDescent="0.25">
      <c r="A254" s="85"/>
      <c r="B254" s="85"/>
      <c r="C254" s="85"/>
      <c r="D254" s="85"/>
      <c r="E254" s="85"/>
      <c r="F254" s="85"/>
      <c r="G254" s="85"/>
      <c r="H254" s="85"/>
      <c r="I254" s="85"/>
      <c r="J254" s="85"/>
      <c r="K254" s="85"/>
      <c r="L254" s="85"/>
      <c r="M254" s="85"/>
      <c r="N254" s="85"/>
      <c r="O254" s="85"/>
      <c r="P254" s="85"/>
      <c r="Q254" s="85"/>
      <c r="R254" s="85"/>
      <c r="S254" s="85"/>
    </row>
    <row r="255" spans="1:19" x14ac:dyDescent="0.25">
      <c r="A255" s="85"/>
      <c r="B255" s="85"/>
      <c r="C255" s="85"/>
      <c r="D255" s="85"/>
      <c r="E255" s="85"/>
      <c r="F255" s="85"/>
      <c r="G255" s="85"/>
      <c r="H255" s="85"/>
      <c r="I255" s="85"/>
      <c r="J255" s="85"/>
      <c r="K255" s="85"/>
      <c r="L255" s="85"/>
      <c r="M255" s="85"/>
      <c r="N255" s="85"/>
      <c r="O255" s="85"/>
      <c r="P255" s="85"/>
      <c r="Q255" s="85"/>
      <c r="R255" s="85"/>
      <c r="S255" s="85"/>
    </row>
    <row r="256" spans="1:19" x14ac:dyDescent="0.25">
      <c r="A256" s="85"/>
      <c r="B256" s="85"/>
      <c r="C256" s="85"/>
      <c r="D256" s="85"/>
      <c r="E256" s="85"/>
      <c r="F256" s="85"/>
      <c r="G256" s="85"/>
      <c r="H256" s="85"/>
      <c r="I256" s="85"/>
      <c r="J256" s="85"/>
      <c r="K256" s="85"/>
      <c r="L256" s="85"/>
      <c r="M256" s="85"/>
      <c r="N256" s="85"/>
      <c r="O256" s="85"/>
      <c r="P256" s="85"/>
      <c r="Q256" s="85"/>
      <c r="R256" s="85"/>
      <c r="S256" s="85"/>
    </row>
    <row r="257" spans="1:19" x14ac:dyDescent="0.25">
      <c r="A257" s="85"/>
      <c r="B257" s="85"/>
      <c r="C257" s="85"/>
      <c r="D257" s="85"/>
      <c r="E257" s="85"/>
      <c r="F257" s="85"/>
      <c r="G257" s="85"/>
      <c r="H257" s="85"/>
      <c r="I257" s="85"/>
      <c r="J257" s="85"/>
      <c r="K257" s="85"/>
      <c r="L257" s="85"/>
      <c r="M257" s="85"/>
      <c r="N257" s="85"/>
      <c r="O257" s="85"/>
      <c r="P257" s="85"/>
      <c r="Q257" s="85"/>
      <c r="R257" s="85"/>
      <c r="S257" s="85"/>
    </row>
    <row r="258" spans="1:19" x14ac:dyDescent="0.25">
      <c r="A258" s="85"/>
      <c r="B258" s="85"/>
      <c r="C258" s="85"/>
      <c r="D258" s="85"/>
      <c r="E258" s="85"/>
      <c r="F258" s="85"/>
      <c r="G258" s="85"/>
      <c r="H258" s="85"/>
      <c r="I258" s="85"/>
      <c r="J258" s="85"/>
      <c r="K258" s="85"/>
      <c r="L258" s="85"/>
      <c r="M258" s="85"/>
      <c r="N258" s="85"/>
      <c r="O258" s="85"/>
      <c r="P258" s="85"/>
      <c r="Q258" s="85"/>
      <c r="R258" s="85"/>
      <c r="S258" s="85"/>
    </row>
    <row r="259" spans="1:19" x14ac:dyDescent="0.25">
      <c r="A259" s="85"/>
      <c r="B259" s="85"/>
      <c r="C259" s="85"/>
      <c r="D259" s="85"/>
      <c r="E259" s="85"/>
      <c r="F259" s="85"/>
      <c r="G259" s="85"/>
      <c r="H259" s="85"/>
      <c r="I259" s="85"/>
      <c r="J259" s="85"/>
      <c r="K259" s="85"/>
      <c r="L259" s="85"/>
      <c r="M259" s="85"/>
      <c r="N259" s="85"/>
      <c r="O259" s="85"/>
      <c r="P259" s="85"/>
      <c r="Q259" s="85"/>
      <c r="R259" s="85"/>
      <c r="S259" s="85"/>
    </row>
    <row r="260" spans="1:19" x14ac:dyDescent="0.25">
      <c r="A260" s="85"/>
      <c r="B260" s="85"/>
      <c r="C260" s="85"/>
      <c r="D260" s="85"/>
      <c r="E260" s="85"/>
      <c r="F260" s="85"/>
      <c r="G260" s="85"/>
      <c r="H260" s="85"/>
      <c r="I260" s="85"/>
      <c r="J260" s="85"/>
      <c r="K260" s="85"/>
      <c r="L260" s="85"/>
      <c r="M260" s="85"/>
      <c r="N260" s="85"/>
      <c r="O260" s="85"/>
      <c r="P260" s="85"/>
      <c r="Q260" s="85"/>
      <c r="R260" s="85"/>
      <c r="S260" s="85"/>
    </row>
    <row r="261" spans="1:19" x14ac:dyDescent="0.25">
      <c r="A261" s="85"/>
      <c r="B261" s="85"/>
      <c r="C261" s="85"/>
      <c r="D261" s="85"/>
      <c r="E261" s="85"/>
      <c r="F261" s="85"/>
      <c r="G261" s="85"/>
      <c r="H261" s="85"/>
      <c r="I261" s="85"/>
      <c r="J261" s="85"/>
      <c r="K261" s="85"/>
      <c r="L261" s="85"/>
      <c r="M261" s="85"/>
      <c r="N261" s="85"/>
      <c r="O261" s="85"/>
      <c r="P261" s="85"/>
      <c r="Q261" s="85"/>
      <c r="R261" s="85"/>
      <c r="S261" s="85"/>
    </row>
    <row r="262" spans="1:19" x14ac:dyDescent="0.25">
      <c r="A262" s="85"/>
      <c r="B262" s="85"/>
      <c r="C262" s="85"/>
      <c r="D262" s="85"/>
      <c r="E262" s="85"/>
      <c r="F262" s="85"/>
      <c r="G262" s="85"/>
      <c r="H262" s="85"/>
      <c r="I262" s="85"/>
      <c r="J262" s="85"/>
      <c r="K262" s="85"/>
      <c r="L262" s="85"/>
      <c r="M262" s="85"/>
      <c r="N262" s="85"/>
      <c r="O262" s="85"/>
      <c r="P262" s="85"/>
      <c r="Q262" s="85"/>
      <c r="R262" s="85"/>
      <c r="S262" s="85"/>
    </row>
    <row r="263" spans="1:19" x14ac:dyDescent="0.25">
      <c r="A263" s="85"/>
      <c r="B263" s="85"/>
      <c r="C263" s="85"/>
      <c r="D263" s="85"/>
      <c r="E263" s="85"/>
      <c r="F263" s="85"/>
      <c r="G263" s="85"/>
      <c r="H263" s="85"/>
      <c r="I263" s="85"/>
      <c r="J263" s="85"/>
      <c r="K263" s="85"/>
      <c r="L263" s="85"/>
      <c r="M263" s="85"/>
      <c r="N263" s="85"/>
      <c r="O263" s="85"/>
      <c r="P263" s="85"/>
      <c r="Q263" s="85"/>
      <c r="R263" s="85"/>
      <c r="S263" s="85"/>
    </row>
    <row r="264" spans="1:19" x14ac:dyDescent="0.25">
      <c r="A264" s="85"/>
      <c r="B264" s="85"/>
      <c r="C264" s="85"/>
      <c r="D264" s="85"/>
      <c r="E264" s="85"/>
      <c r="F264" s="85"/>
      <c r="G264" s="85"/>
      <c r="H264" s="85"/>
      <c r="I264" s="85"/>
      <c r="J264" s="85"/>
      <c r="K264" s="85"/>
      <c r="L264" s="85"/>
      <c r="M264" s="85"/>
      <c r="N264" s="85"/>
      <c r="O264" s="85"/>
      <c r="P264" s="85"/>
      <c r="Q264" s="85"/>
      <c r="R264" s="85"/>
      <c r="S264" s="85"/>
    </row>
    <row r="265" spans="1:19" x14ac:dyDescent="0.25">
      <c r="A265" s="85"/>
      <c r="B265" s="85"/>
      <c r="C265" s="85"/>
      <c r="D265" s="85"/>
      <c r="E265" s="85"/>
      <c r="F265" s="85"/>
      <c r="G265" s="85"/>
      <c r="H265" s="85"/>
      <c r="I265" s="85"/>
      <c r="J265" s="85"/>
      <c r="K265" s="85"/>
      <c r="L265" s="85"/>
      <c r="M265" s="85"/>
      <c r="N265" s="85"/>
      <c r="O265" s="85"/>
      <c r="P265" s="85"/>
      <c r="Q265" s="85"/>
      <c r="R265" s="85"/>
      <c r="S265" s="85"/>
    </row>
    <row r="266" spans="1:19" x14ac:dyDescent="0.25">
      <c r="A266" s="85"/>
      <c r="B266" s="85"/>
      <c r="C266" s="85"/>
      <c r="D266" s="85"/>
      <c r="E266" s="85"/>
      <c r="F266" s="85"/>
      <c r="G266" s="85"/>
      <c r="H266" s="85"/>
      <c r="I266" s="85"/>
      <c r="J266" s="85"/>
      <c r="K266" s="85"/>
      <c r="L266" s="85"/>
      <c r="M266" s="85"/>
      <c r="N266" s="85"/>
      <c r="O266" s="85"/>
      <c r="P266" s="85"/>
      <c r="Q266" s="85"/>
      <c r="R266" s="85"/>
      <c r="S266" s="85"/>
    </row>
    <row r="267" spans="1:19" x14ac:dyDescent="0.25">
      <c r="A267" s="85"/>
      <c r="B267" s="85"/>
      <c r="C267" s="85"/>
      <c r="D267" s="85"/>
      <c r="E267" s="85"/>
      <c r="F267" s="85"/>
      <c r="G267" s="85"/>
      <c r="H267" s="85"/>
      <c r="I267" s="85"/>
      <c r="J267" s="85"/>
      <c r="K267" s="85"/>
      <c r="L267" s="85"/>
      <c r="M267" s="85"/>
      <c r="N267" s="85"/>
      <c r="O267" s="85"/>
      <c r="P267" s="85"/>
      <c r="Q267" s="85"/>
      <c r="R267" s="85"/>
      <c r="S267" s="85"/>
    </row>
    <row r="268" spans="1:19" x14ac:dyDescent="0.25">
      <c r="A268" s="85"/>
      <c r="B268" s="85"/>
      <c r="C268" s="85"/>
      <c r="D268" s="85"/>
      <c r="E268" s="85"/>
      <c r="F268" s="85"/>
      <c r="G268" s="85"/>
      <c r="H268" s="85"/>
      <c r="I268" s="85"/>
      <c r="J268" s="85"/>
      <c r="K268" s="85"/>
      <c r="L268" s="85"/>
      <c r="M268" s="85"/>
      <c r="N268" s="85"/>
      <c r="O268" s="85"/>
      <c r="P268" s="85"/>
      <c r="Q268" s="85"/>
      <c r="R268" s="85"/>
      <c r="S268" s="85"/>
    </row>
    <row r="269" spans="1:19" x14ac:dyDescent="0.25">
      <c r="A269" s="85"/>
      <c r="B269" s="85"/>
      <c r="C269" s="85"/>
      <c r="D269" s="85"/>
      <c r="E269" s="85"/>
      <c r="F269" s="85"/>
      <c r="G269" s="85"/>
      <c r="H269" s="85"/>
      <c r="I269" s="85"/>
      <c r="J269" s="85"/>
      <c r="K269" s="85"/>
      <c r="L269" s="85"/>
      <c r="M269" s="85"/>
      <c r="N269" s="85"/>
      <c r="O269" s="85"/>
      <c r="P269" s="85"/>
      <c r="Q269" s="85"/>
      <c r="R269" s="85"/>
      <c r="S269" s="85"/>
    </row>
    <row r="270" spans="1:19" x14ac:dyDescent="0.25">
      <c r="A270" s="85"/>
      <c r="B270" s="85"/>
      <c r="C270" s="85"/>
      <c r="D270" s="85"/>
      <c r="E270" s="85"/>
      <c r="F270" s="85"/>
      <c r="G270" s="85"/>
      <c r="H270" s="85"/>
      <c r="I270" s="85"/>
      <c r="J270" s="85"/>
      <c r="K270" s="85"/>
      <c r="L270" s="85"/>
      <c r="M270" s="85"/>
      <c r="N270" s="85"/>
      <c r="O270" s="85"/>
      <c r="P270" s="85"/>
      <c r="Q270" s="85"/>
      <c r="R270" s="85"/>
      <c r="S270" s="85"/>
    </row>
    <row r="271" spans="1:19" x14ac:dyDescent="0.25">
      <c r="A271" s="85"/>
      <c r="B271" s="85"/>
      <c r="C271" s="85"/>
      <c r="D271" s="85"/>
      <c r="E271" s="85"/>
      <c r="F271" s="85"/>
      <c r="G271" s="85"/>
      <c r="H271" s="85"/>
      <c r="I271" s="85"/>
      <c r="J271" s="85"/>
      <c r="K271" s="85"/>
      <c r="L271" s="85"/>
      <c r="M271" s="85"/>
      <c r="N271" s="85"/>
      <c r="O271" s="85"/>
      <c r="P271" s="85"/>
      <c r="Q271" s="85"/>
      <c r="R271" s="85"/>
      <c r="S271" s="85"/>
    </row>
    <row r="272" spans="1:19" x14ac:dyDescent="0.25">
      <c r="A272" s="85"/>
      <c r="B272" s="85"/>
      <c r="C272" s="85"/>
      <c r="D272" s="85"/>
      <c r="E272" s="85"/>
      <c r="F272" s="85"/>
      <c r="G272" s="85"/>
      <c r="H272" s="85"/>
      <c r="I272" s="85"/>
      <c r="J272" s="85"/>
      <c r="K272" s="85"/>
      <c r="L272" s="85"/>
      <c r="M272" s="85"/>
      <c r="N272" s="85"/>
      <c r="O272" s="85"/>
      <c r="P272" s="85"/>
      <c r="Q272" s="85"/>
      <c r="R272" s="85"/>
      <c r="S272" s="85"/>
    </row>
    <row r="273" spans="1:19" x14ac:dyDescent="0.25">
      <c r="A273" s="85"/>
      <c r="B273" s="85"/>
      <c r="C273" s="85"/>
      <c r="D273" s="85"/>
      <c r="E273" s="85"/>
      <c r="F273" s="85"/>
      <c r="G273" s="85"/>
      <c r="H273" s="85"/>
      <c r="I273" s="85"/>
      <c r="J273" s="85"/>
      <c r="K273" s="85"/>
      <c r="L273" s="85"/>
      <c r="M273" s="85"/>
      <c r="N273" s="85"/>
      <c r="O273" s="85"/>
      <c r="P273" s="85"/>
      <c r="Q273" s="85"/>
      <c r="R273" s="85"/>
      <c r="S273" s="85"/>
    </row>
    <row r="274" spans="1:19" x14ac:dyDescent="0.25">
      <c r="A274" s="85"/>
      <c r="B274" s="85"/>
      <c r="C274" s="85"/>
      <c r="D274" s="85"/>
      <c r="E274" s="85"/>
      <c r="F274" s="85"/>
      <c r="G274" s="85"/>
      <c r="H274" s="85"/>
      <c r="I274" s="85"/>
      <c r="J274" s="85"/>
      <c r="K274" s="85"/>
      <c r="L274" s="85"/>
      <c r="M274" s="85"/>
      <c r="N274" s="85"/>
      <c r="O274" s="85"/>
      <c r="P274" s="85"/>
      <c r="Q274" s="85"/>
      <c r="R274" s="85"/>
      <c r="S274" s="85"/>
    </row>
    <row r="275" spans="1:19" x14ac:dyDescent="0.25">
      <c r="A275" s="85"/>
      <c r="B275" s="85"/>
      <c r="C275" s="85"/>
      <c r="D275" s="85"/>
      <c r="E275" s="85"/>
      <c r="F275" s="85"/>
      <c r="G275" s="85"/>
      <c r="H275" s="85"/>
      <c r="I275" s="85"/>
      <c r="J275" s="85"/>
      <c r="K275" s="85"/>
      <c r="L275" s="85"/>
      <c r="M275" s="85"/>
      <c r="N275" s="85"/>
      <c r="O275" s="85"/>
      <c r="P275" s="85"/>
      <c r="Q275" s="85"/>
      <c r="R275" s="85"/>
      <c r="S275" s="85"/>
    </row>
    <row r="276" spans="1:19" x14ac:dyDescent="0.25">
      <c r="A276" s="85"/>
      <c r="B276" s="85"/>
      <c r="C276" s="85"/>
      <c r="D276" s="85"/>
      <c r="E276" s="85"/>
      <c r="F276" s="85"/>
      <c r="G276" s="85"/>
      <c r="H276" s="85"/>
      <c r="I276" s="85"/>
      <c r="J276" s="85"/>
      <c r="K276" s="85"/>
      <c r="L276" s="85"/>
      <c r="M276" s="85"/>
      <c r="N276" s="85"/>
      <c r="O276" s="85"/>
      <c r="P276" s="85"/>
      <c r="Q276" s="85"/>
      <c r="R276" s="85"/>
      <c r="S276" s="85"/>
    </row>
    <row r="277" spans="1:19" x14ac:dyDescent="0.25">
      <c r="A277" s="85"/>
      <c r="B277" s="85"/>
      <c r="C277" s="85"/>
      <c r="D277" s="85"/>
      <c r="E277" s="85"/>
      <c r="F277" s="85"/>
      <c r="G277" s="85"/>
      <c r="H277" s="85"/>
      <c r="I277" s="85"/>
      <c r="J277" s="85"/>
      <c r="K277" s="85"/>
      <c r="L277" s="85"/>
      <c r="M277" s="85"/>
      <c r="N277" s="85"/>
      <c r="O277" s="85"/>
      <c r="P277" s="85"/>
      <c r="Q277" s="85"/>
      <c r="R277" s="85"/>
      <c r="S277" s="85"/>
    </row>
    <row r="278" spans="1:19" x14ac:dyDescent="0.25">
      <c r="A278" s="85"/>
      <c r="B278" s="85"/>
      <c r="C278" s="85"/>
      <c r="D278" s="85"/>
      <c r="E278" s="85"/>
      <c r="F278" s="85"/>
      <c r="G278" s="85"/>
      <c r="H278" s="85"/>
      <c r="I278" s="85"/>
      <c r="J278" s="85"/>
      <c r="K278" s="85"/>
      <c r="L278" s="85"/>
      <c r="M278" s="85"/>
      <c r="N278" s="85"/>
      <c r="O278" s="85"/>
      <c r="P278" s="85"/>
      <c r="Q278" s="85"/>
      <c r="R278" s="85"/>
      <c r="S278" s="85"/>
    </row>
    <row r="279" spans="1:19" x14ac:dyDescent="0.25">
      <c r="A279" s="85"/>
      <c r="B279" s="85"/>
      <c r="C279" s="85"/>
      <c r="D279" s="85"/>
      <c r="E279" s="85"/>
      <c r="F279" s="85"/>
      <c r="G279" s="85"/>
      <c r="H279" s="85"/>
      <c r="I279" s="85"/>
      <c r="J279" s="85"/>
      <c r="K279" s="85"/>
      <c r="L279" s="85"/>
      <c r="M279" s="85"/>
      <c r="N279" s="85"/>
      <c r="O279" s="85"/>
      <c r="P279" s="85"/>
      <c r="Q279" s="85"/>
      <c r="R279" s="85"/>
      <c r="S279" s="85"/>
    </row>
    <row r="280" spans="1:19" x14ac:dyDescent="0.25">
      <c r="A280" s="85"/>
      <c r="B280" s="85"/>
      <c r="C280" s="85"/>
      <c r="D280" s="85"/>
      <c r="E280" s="85"/>
      <c r="F280" s="85"/>
      <c r="G280" s="85"/>
      <c r="H280" s="85"/>
      <c r="I280" s="85"/>
      <c r="J280" s="85"/>
      <c r="K280" s="85"/>
      <c r="L280" s="85"/>
      <c r="M280" s="85"/>
      <c r="N280" s="85"/>
      <c r="O280" s="85"/>
      <c r="P280" s="85"/>
      <c r="Q280" s="85"/>
      <c r="R280" s="85"/>
      <c r="S280" s="85"/>
    </row>
    <row r="281" spans="1:19" x14ac:dyDescent="0.25">
      <c r="A281" s="85"/>
      <c r="B281" s="85"/>
      <c r="C281" s="85"/>
      <c r="D281" s="85"/>
      <c r="E281" s="85"/>
      <c r="F281" s="85"/>
      <c r="G281" s="85"/>
      <c r="H281" s="85"/>
      <c r="I281" s="85"/>
      <c r="J281" s="85"/>
      <c r="K281" s="85"/>
      <c r="L281" s="85"/>
      <c r="M281" s="85"/>
      <c r="N281" s="85"/>
      <c r="O281" s="85"/>
      <c r="P281" s="85"/>
      <c r="Q281" s="85"/>
      <c r="R281" s="85"/>
      <c r="S281" s="85"/>
    </row>
    <row r="282" spans="1:19" x14ac:dyDescent="0.25">
      <c r="A282" s="85"/>
      <c r="B282" s="85"/>
      <c r="C282" s="85"/>
      <c r="D282" s="85"/>
      <c r="E282" s="85"/>
      <c r="F282" s="85"/>
      <c r="G282" s="85"/>
      <c r="H282" s="85"/>
      <c r="I282" s="85"/>
      <c r="J282" s="85"/>
      <c r="K282" s="85"/>
      <c r="L282" s="85"/>
      <c r="M282" s="85"/>
      <c r="N282" s="85"/>
      <c r="O282" s="85"/>
      <c r="P282" s="85"/>
      <c r="Q282" s="85"/>
      <c r="R282" s="85"/>
      <c r="S282" s="85"/>
    </row>
    <row r="283" spans="1:19" x14ac:dyDescent="0.25">
      <c r="A283" s="85"/>
      <c r="B283" s="85"/>
      <c r="C283" s="85"/>
      <c r="D283" s="85"/>
      <c r="E283" s="85"/>
      <c r="F283" s="85"/>
      <c r="G283" s="85"/>
      <c r="H283" s="85"/>
      <c r="I283" s="85"/>
      <c r="J283" s="85"/>
      <c r="K283" s="85"/>
      <c r="L283" s="85"/>
      <c r="M283" s="85"/>
      <c r="N283" s="85"/>
      <c r="O283" s="85"/>
      <c r="P283" s="85"/>
      <c r="Q283" s="85"/>
      <c r="R283" s="85"/>
      <c r="S283" s="85"/>
    </row>
    <row r="284" spans="1:19" x14ac:dyDescent="0.25">
      <c r="A284" s="85"/>
      <c r="B284" s="85"/>
      <c r="C284" s="85"/>
      <c r="D284" s="85"/>
      <c r="E284" s="85"/>
      <c r="F284" s="85"/>
      <c r="G284" s="85"/>
      <c r="H284" s="85"/>
      <c r="I284" s="85"/>
      <c r="J284" s="85"/>
      <c r="K284" s="85"/>
      <c r="L284" s="85"/>
      <c r="M284" s="85"/>
      <c r="N284" s="85"/>
      <c r="O284" s="85"/>
      <c r="P284" s="85"/>
      <c r="Q284" s="85"/>
      <c r="R284" s="85"/>
      <c r="S284" s="85"/>
    </row>
    <row r="285" spans="1:19" x14ac:dyDescent="0.25">
      <c r="A285" s="85"/>
      <c r="B285" s="85"/>
      <c r="C285" s="85"/>
      <c r="D285" s="85"/>
      <c r="E285" s="85"/>
      <c r="F285" s="85"/>
      <c r="G285" s="85"/>
      <c r="H285" s="85"/>
      <c r="I285" s="85"/>
      <c r="J285" s="85"/>
      <c r="K285" s="85"/>
      <c r="L285" s="85"/>
      <c r="M285" s="85"/>
      <c r="N285" s="85"/>
      <c r="O285" s="85"/>
      <c r="P285" s="85"/>
      <c r="Q285" s="85"/>
      <c r="R285" s="85"/>
      <c r="S285" s="85"/>
    </row>
    <row r="286" spans="1:19" x14ac:dyDescent="0.25">
      <c r="A286" s="85"/>
      <c r="B286" s="85"/>
      <c r="C286" s="85"/>
      <c r="D286" s="85"/>
      <c r="E286" s="85"/>
      <c r="F286" s="85"/>
      <c r="G286" s="85"/>
      <c r="H286" s="85"/>
      <c r="I286" s="85"/>
      <c r="J286" s="85"/>
      <c r="K286" s="85"/>
      <c r="L286" s="85"/>
      <c r="M286" s="85"/>
      <c r="N286" s="85"/>
      <c r="O286" s="85"/>
      <c r="P286" s="85"/>
      <c r="Q286" s="85"/>
      <c r="R286" s="85"/>
      <c r="S286" s="85"/>
    </row>
    <row r="287" spans="1:19" x14ac:dyDescent="0.25">
      <c r="A287" s="85"/>
      <c r="B287" s="85"/>
      <c r="C287" s="85"/>
      <c r="D287" s="85"/>
      <c r="E287" s="85"/>
      <c r="F287" s="85"/>
      <c r="G287" s="85"/>
      <c r="H287" s="85"/>
      <c r="I287" s="85"/>
      <c r="J287" s="85"/>
      <c r="K287" s="85"/>
      <c r="L287" s="85"/>
      <c r="M287" s="85"/>
      <c r="N287" s="85"/>
      <c r="O287" s="85"/>
      <c r="P287" s="85"/>
      <c r="Q287" s="85"/>
      <c r="R287" s="85"/>
      <c r="S287" s="85"/>
    </row>
    <row r="288" spans="1:19" x14ac:dyDescent="0.25">
      <c r="A288" s="85"/>
      <c r="B288" s="85"/>
      <c r="C288" s="85"/>
      <c r="D288" s="85"/>
      <c r="E288" s="85"/>
      <c r="F288" s="85"/>
      <c r="G288" s="85"/>
      <c r="H288" s="85"/>
      <c r="I288" s="85"/>
      <c r="J288" s="85"/>
      <c r="K288" s="85"/>
      <c r="L288" s="85"/>
      <c r="M288" s="85"/>
      <c r="N288" s="85"/>
      <c r="O288" s="85"/>
      <c r="P288" s="85"/>
      <c r="Q288" s="85"/>
      <c r="R288" s="85"/>
      <c r="S288" s="85"/>
    </row>
    <row r="289" spans="1:19" x14ac:dyDescent="0.25">
      <c r="A289" s="85"/>
      <c r="B289" s="85"/>
      <c r="C289" s="85"/>
      <c r="D289" s="85"/>
      <c r="E289" s="85"/>
      <c r="F289" s="85"/>
      <c r="G289" s="85"/>
      <c r="H289" s="85"/>
      <c r="I289" s="85"/>
      <c r="J289" s="85"/>
      <c r="K289" s="85"/>
      <c r="L289" s="85"/>
      <c r="M289" s="85"/>
      <c r="N289" s="85"/>
      <c r="O289" s="85"/>
      <c r="P289" s="85"/>
      <c r="Q289" s="85"/>
      <c r="R289" s="85"/>
      <c r="S289" s="85"/>
    </row>
    <row r="290" spans="1:19" x14ac:dyDescent="0.25">
      <c r="A290" s="85"/>
      <c r="B290" s="85"/>
      <c r="C290" s="85"/>
      <c r="D290" s="85"/>
      <c r="E290" s="85"/>
      <c r="F290" s="85"/>
      <c r="G290" s="85"/>
      <c r="H290" s="85"/>
      <c r="I290" s="85"/>
      <c r="J290" s="85"/>
      <c r="K290" s="85"/>
      <c r="L290" s="85"/>
      <c r="M290" s="85"/>
      <c r="N290" s="85"/>
      <c r="O290" s="85"/>
      <c r="P290" s="85"/>
      <c r="Q290" s="85"/>
      <c r="R290" s="85"/>
      <c r="S290" s="85"/>
    </row>
    <row r="291" spans="1:19" x14ac:dyDescent="0.25">
      <c r="A291" s="85"/>
      <c r="B291" s="85"/>
      <c r="C291" s="85"/>
      <c r="D291" s="85"/>
      <c r="E291" s="85"/>
      <c r="F291" s="85"/>
      <c r="G291" s="85"/>
      <c r="H291" s="85"/>
      <c r="I291" s="85"/>
      <c r="J291" s="85"/>
      <c r="K291" s="85"/>
      <c r="L291" s="85"/>
      <c r="M291" s="85"/>
      <c r="N291" s="85"/>
      <c r="O291" s="85"/>
      <c r="P291" s="85"/>
      <c r="Q291" s="85"/>
      <c r="R291" s="85"/>
      <c r="S291" s="85"/>
    </row>
    <row r="292" spans="1:19" x14ac:dyDescent="0.25">
      <c r="A292" s="85"/>
      <c r="B292" s="85"/>
      <c r="C292" s="85"/>
      <c r="D292" s="85"/>
      <c r="E292" s="85"/>
      <c r="F292" s="85"/>
      <c r="G292" s="85"/>
      <c r="H292" s="85"/>
      <c r="I292" s="85"/>
      <c r="J292" s="85"/>
      <c r="K292" s="85"/>
      <c r="L292" s="85"/>
      <c r="M292" s="85"/>
      <c r="N292" s="85"/>
      <c r="O292" s="85"/>
      <c r="P292" s="85"/>
      <c r="Q292" s="85"/>
      <c r="R292" s="85"/>
      <c r="S292" s="85"/>
    </row>
    <row r="293" spans="1:19" x14ac:dyDescent="0.25">
      <c r="A293" s="85"/>
      <c r="B293" s="85"/>
      <c r="C293" s="85"/>
      <c r="D293" s="85"/>
      <c r="E293" s="85"/>
      <c r="F293" s="85"/>
      <c r="G293" s="85"/>
      <c r="H293" s="85"/>
      <c r="I293" s="85"/>
      <c r="J293" s="85"/>
      <c r="K293" s="85"/>
      <c r="L293" s="85"/>
      <c r="M293" s="85"/>
      <c r="N293" s="85"/>
      <c r="O293" s="85"/>
      <c r="P293" s="85"/>
      <c r="Q293" s="85"/>
      <c r="R293" s="85"/>
      <c r="S293" s="85"/>
    </row>
    <row r="294" spans="1:19" x14ac:dyDescent="0.25">
      <c r="A294" s="85"/>
      <c r="B294" s="85"/>
      <c r="C294" s="85"/>
      <c r="D294" s="85"/>
      <c r="E294" s="85"/>
      <c r="F294" s="85"/>
      <c r="G294" s="85"/>
      <c r="H294" s="85"/>
      <c r="I294" s="85"/>
      <c r="J294" s="85"/>
      <c r="K294" s="85"/>
      <c r="L294" s="85"/>
      <c r="M294" s="85"/>
      <c r="N294" s="85"/>
      <c r="O294" s="85"/>
      <c r="P294" s="85"/>
      <c r="Q294" s="85"/>
      <c r="R294" s="85"/>
      <c r="S294" s="85"/>
    </row>
    <row r="295" spans="1:19" x14ac:dyDescent="0.25">
      <c r="A295" s="85"/>
      <c r="B295" s="85"/>
      <c r="C295" s="85"/>
      <c r="D295" s="85"/>
      <c r="E295" s="85"/>
      <c r="F295" s="85"/>
      <c r="G295" s="85"/>
      <c r="H295" s="85"/>
      <c r="I295" s="85"/>
      <c r="J295" s="85"/>
      <c r="K295" s="85"/>
      <c r="L295" s="85"/>
      <c r="M295" s="85"/>
      <c r="N295" s="85"/>
      <c r="O295" s="85"/>
      <c r="P295" s="85"/>
      <c r="Q295" s="85"/>
      <c r="R295" s="85"/>
      <c r="S295" s="85"/>
    </row>
    <row r="296" spans="1:19" x14ac:dyDescent="0.25">
      <c r="A296" s="85"/>
      <c r="B296" s="85"/>
      <c r="C296" s="85"/>
      <c r="D296" s="85"/>
      <c r="E296" s="85"/>
      <c r="F296" s="85"/>
      <c r="G296" s="85"/>
      <c r="H296" s="85"/>
      <c r="I296" s="85"/>
      <c r="J296" s="85"/>
      <c r="K296" s="85"/>
      <c r="L296" s="85"/>
      <c r="M296" s="85"/>
      <c r="N296" s="85"/>
      <c r="O296" s="85"/>
      <c r="P296" s="85"/>
      <c r="Q296" s="85"/>
      <c r="R296" s="85"/>
      <c r="S296" s="85"/>
    </row>
    <row r="297" spans="1:19" x14ac:dyDescent="0.25">
      <c r="A297" s="85"/>
      <c r="B297" s="85"/>
      <c r="C297" s="85"/>
      <c r="D297" s="85"/>
      <c r="E297" s="85"/>
      <c r="F297" s="85"/>
      <c r="G297" s="85"/>
      <c r="H297" s="85"/>
      <c r="I297" s="85"/>
      <c r="J297" s="85"/>
      <c r="K297" s="85"/>
      <c r="L297" s="85"/>
      <c r="M297" s="85"/>
      <c r="N297" s="85"/>
      <c r="O297" s="85"/>
      <c r="P297" s="85"/>
      <c r="Q297" s="85"/>
      <c r="R297" s="85"/>
      <c r="S297" s="85"/>
    </row>
    <row r="298" spans="1:19" x14ac:dyDescent="0.25">
      <c r="A298" s="85"/>
      <c r="B298" s="85"/>
      <c r="C298" s="85"/>
      <c r="D298" s="85"/>
      <c r="E298" s="85"/>
      <c r="F298" s="85"/>
      <c r="G298" s="85"/>
      <c r="H298" s="85"/>
      <c r="I298" s="85"/>
      <c r="J298" s="85"/>
      <c r="K298" s="85"/>
      <c r="L298" s="85"/>
      <c r="M298" s="85"/>
      <c r="N298" s="85"/>
      <c r="O298" s="85"/>
      <c r="P298" s="85"/>
      <c r="Q298" s="85"/>
      <c r="R298" s="85"/>
      <c r="S298" s="85"/>
    </row>
    <row r="299" spans="1:19" x14ac:dyDescent="0.25">
      <c r="A299" s="85"/>
      <c r="B299" s="85"/>
      <c r="C299" s="85"/>
      <c r="D299" s="85"/>
      <c r="E299" s="85"/>
      <c r="F299" s="85"/>
      <c r="G299" s="85"/>
      <c r="H299" s="85"/>
      <c r="I299" s="85"/>
      <c r="J299" s="85"/>
      <c r="K299" s="85"/>
      <c r="L299" s="85"/>
      <c r="M299" s="85"/>
      <c r="N299" s="85"/>
      <c r="O299" s="85"/>
      <c r="P299" s="85"/>
      <c r="Q299" s="85"/>
      <c r="R299" s="85"/>
      <c r="S299" s="85"/>
    </row>
    <row r="300" spans="1:19" x14ac:dyDescent="0.25">
      <c r="A300" s="85"/>
      <c r="B300" s="85"/>
      <c r="C300" s="85"/>
      <c r="D300" s="85"/>
      <c r="E300" s="85"/>
      <c r="F300" s="85"/>
      <c r="G300" s="85"/>
      <c r="H300" s="85"/>
      <c r="I300" s="85"/>
      <c r="J300" s="85"/>
      <c r="K300" s="85"/>
      <c r="L300" s="85"/>
      <c r="M300" s="85"/>
      <c r="N300" s="85"/>
      <c r="O300" s="85"/>
      <c r="P300" s="85"/>
      <c r="Q300" s="85"/>
      <c r="R300" s="85"/>
      <c r="S300" s="85"/>
    </row>
    <row r="301" spans="1:19" x14ac:dyDescent="0.25">
      <c r="A301" s="85"/>
      <c r="B301" s="85"/>
      <c r="C301" s="85"/>
      <c r="D301" s="85"/>
      <c r="E301" s="85"/>
      <c r="F301" s="85"/>
      <c r="G301" s="85"/>
      <c r="H301" s="85"/>
      <c r="I301" s="85"/>
      <c r="J301" s="85"/>
      <c r="K301" s="85"/>
      <c r="L301" s="85"/>
      <c r="M301" s="85"/>
      <c r="N301" s="85"/>
      <c r="O301" s="85"/>
      <c r="P301" s="85"/>
      <c r="Q301" s="85"/>
      <c r="R301" s="85"/>
      <c r="S301" s="85"/>
    </row>
    <row r="302" spans="1:19" x14ac:dyDescent="0.25">
      <c r="A302" s="85"/>
      <c r="B302" s="85"/>
      <c r="C302" s="85"/>
      <c r="D302" s="85"/>
      <c r="E302" s="85"/>
      <c r="F302" s="85"/>
      <c r="G302" s="85"/>
      <c r="H302" s="85"/>
      <c r="I302" s="85"/>
      <c r="J302" s="85"/>
      <c r="K302" s="85"/>
      <c r="L302" s="85"/>
      <c r="M302" s="85"/>
      <c r="N302" s="85"/>
      <c r="O302" s="85"/>
      <c r="P302" s="85"/>
      <c r="Q302" s="85"/>
      <c r="R302" s="85"/>
      <c r="S302" s="85"/>
    </row>
    <row r="303" spans="1:19" x14ac:dyDescent="0.25">
      <c r="A303" s="85"/>
      <c r="B303" s="85"/>
      <c r="C303" s="85"/>
      <c r="D303" s="85"/>
      <c r="E303" s="85"/>
      <c r="F303" s="85"/>
      <c r="G303" s="85"/>
      <c r="H303" s="85"/>
      <c r="I303" s="85"/>
      <c r="J303" s="85"/>
      <c r="K303" s="85"/>
      <c r="L303" s="85"/>
      <c r="M303" s="85"/>
      <c r="N303" s="85"/>
      <c r="O303" s="85"/>
      <c r="P303" s="85"/>
      <c r="Q303" s="85"/>
      <c r="R303" s="85"/>
      <c r="S303" s="85"/>
    </row>
    <row r="304" spans="1:19" x14ac:dyDescent="0.25">
      <c r="A304" s="85"/>
      <c r="B304" s="85"/>
      <c r="C304" s="85"/>
      <c r="D304" s="85"/>
      <c r="E304" s="85"/>
      <c r="F304" s="85"/>
      <c r="G304" s="85"/>
      <c r="H304" s="85"/>
      <c r="I304" s="85"/>
      <c r="J304" s="85"/>
      <c r="K304" s="85"/>
      <c r="L304" s="85"/>
      <c r="M304" s="85"/>
      <c r="N304" s="85"/>
      <c r="O304" s="85"/>
      <c r="P304" s="85"/>
      <c r="Q304" s="85"/>
      <c r="R304" s="85"/>
      <c r="S304" s="85"/>
    </row>
    <row r="305" spans="1:19" x14ac:dyDescent="0.25">
      <c r="A305" s="85"/>
      <c r="B305" s="85"/>
      <c r="C305" s="85"/>
      <c r="D305" s="85"/>
      <c r="E305" s="85"/>
      <c r="F305" s="85"/>
      <c r="G305" s="85"/>
      <c r="H305" s="85"/>
      <c r="I305" s="85"/>
      <c r="J305" s="85"/>
      <c r="K305" s="85"/>
      <c r="L305" s="85"/>
      <c r="M305" s="85"/>
      <c r="N305" s="85"/>
      <c r="O305" s="85"/>
      <c r="P305" s="85"/>
      <c r="Q305" s="85"/>
      <c r="R305" s="85"/>
      <c r="S305" s="85"/>
    </row>
    <row r="306" spans="1:19" x14ac:dyDescent="0.25">
      <c r="A306" s="85"/>
      <c r="B306" s="85"/>
      <c r="C306" s="85"/>
      <c r="D306" s="85"/>
      <c r="E306" s="85"/>
      <c r="F306" s="85"/>
      <c r="G306" s="85"/>
      <c r="H306" s="85"/>
      <c r="I306" s="85"/>
      <c r="J306" s="85"/>
      <c r="K306" s="85"/>
      <c r="L306" s="85"/>
      <c r="M306" s="85"/>
      <c r="N306" s="85"/>
      <c r="O306" s="85"/>
      <c r="P306" s="85"/>
      <c r="Q306" s="85"/>
      <c r="R306" s="85"/>
      <c r="S306" s="85"/>
    </row>
    <row r="307" spans="1:19" x14ac:dyDescent="0.25">
      <c r="A307" s="85"/>
      <c r="B307" s="85"/>
      <c r="C307" s="85"/>
      <c r="D307" s="85"/>
      <c r="E307" s="85"/>
      <c r="F307" s="85"/>
      <c r="G307" s="85"/>
      <c r="H307" s="85"/>
      <c r="I307" s="85"/>
      <c r="J307" s="85"/>
      <c r="K307" s="85"/>
      <c r="L307" s="85"/>
      <c r="M307" s="85"/>
      <c r="N307" s="85"/>
      <c r="O307" s="85"/>
      <c r="P307" s="85"/>
      <c r="Q307" s="85"/>
      <c r="R307" s="85"/>
      <c r="S307" s="85"/>
    </row>
    <row r="308" spans="1:19" x14ac:dyDescent="0.25">
      <c r="A308" s="85"/>
      <c r="B308" s="85"/>
      <c r="C308" s="85"/>
      <c r="D308" s="85"/>
      <c r="E308" s="85"/>
      <c r="F308" s="85"/>
      <c r="G308" s="85"/>
      <c r="H308" s="85"/>
      <c r="I308" s="85"/>
      <c r="J308" s="85"/>
      <c r="K308" s="85"/>
      <c r="L308" s="85"/>
      <c r="M308" s="85"/>
      <c r="N308" s="85"/>
      <c r="O308" s="85"/>
      <c r="P308" s="85"/>
      <c r="Q308" s="85"/>
      <c r="R308" s="85"/>
      <c r="S308" s="85"/>
    </row>
    <row r="309" spans="1:19" x14ac:dyDescent="0.25">
      <c r="A309" s="85"/>
      <c r="B309" s="85"/>
      <c r="C309" s="85"/>
      <c r="D309" s="85"/>
      <c r="E309" s="85"/>
      <c r="F309" s="85"/>
      <c r="G309" s="85"/>
      <c r="H309" s="85"/>
      <c r="I309" s="85"/>
      <c r="J309" s="85"/>
      <c r="K309" s="85"/>
      <c r="L309" s="85"/>
      <c r="M309" s="85"/>
      <c r="N309" s="85"/>
      <c r="O309" s="85"/>
      <c r="P309" s="85"/>
      <c r="Q309" s="85"/>
      <c r="R309" s="85"/>
      <c r="S309" s="85"/>
    </row>
    <row r="310" spans="1:19" x14ac:dyDescent="0.25">
      <c r="A310" s="85"/>
      <c r="B310" s="85"/>
      <c r="C310" s="85"/>
      <c r="D310" s="85"/>
      <c r="E310" s="85"/>
      <c r="F310" s="85"/>
      <c r="G310" s="85"/>
      <c r="H310" s="85"/>
      <c r="I310" s="85"/>
      <c r="J310" s="85"/>
      <c r="K310" s="85"/>
      <c r="L310" s="85"/>
      <c r="M310" s="85"/>
      <c r="N310" s="85"/>
      <c r="O310" s="85"/>
      <c r="P310" s="85"/>
      <c r="Q310" s="85"/>
      <c r="R310" s="85"/>
      <c r="S310" s="85"/>
    </row>
    <row r="311" spans="1:19" x14ac:dyDescent="0.25">
      <c r="A311" s="85"/>
      <c r="B311" s="85"/>
      <c r="C311" s="85"/>
      <c r="D311" s="85"/>
      <c r="E311" s="85"/>
      <c r="F311" s="85"/>
      <c r="G311" s="85"/>
      <c r="H311" s="85"/>
      <c r="I311" s="85"/>
      <c r="J311" s="85"/>
      <c r="K311" s="85"/>
      <c r="L311" s="85"/>
      <c r="M311" s="85"/>
      <c r="N311" s="85"/>
      <c r="O311" s="85"/>
      <c r="P311" s="85"/>
      <c r="Q311" s="85"/>
      <c r="R311" s="85"/>
      <c r="S311" s="85"/>
    </row>
    <row r="312" spans="1:19" x14ac:dyDescent="0.25">
      <c r="A312" s="85"/>
      <c r="B312" s="85"/>
      <c r="C312" s="85"/>
      <c r="D312" s="85"/>
      <c r="E312" s="85"/>
      <c r="F312" s="85"/>
      <c r="G312" s="85"/>
      <c r="H312" s="85"/>
      <c r="I312" s="85"/>
      <c r="J312" s="85"/>
      <c r="K312" s="85"/>
      <c r="L312" s="85"/>
      <c r="M312" s="85"/>
      <c r="N312" s="85"/>
      <c r="O312" s="85"/>
      <c r="P312" s="85"/>
      <c r="Q312" s="85"/>
      <c r="R312" s="85"/>
      <c r="S312" s="85"/>
    </row>
    <row r="313" spans="1:19" x14ac:dyDescent="0.25">
      <c r="A313" s="85"/>
      <c r="B313" s="85"/>
      <c r="C313" s="85"/>
      <c r="D313" s="85"/>
      <c r="E313" s="85"/>
      <c r="F313" s="85"/>
      <c r="G313" s="85"/>
      <c r="H313" s="85"/>
      <c r="I313" s="85"/>
      <c r="J313" s="85"/>
      <c r="K313" s="85"/>
      <c r="L313" s="85"/>
      <c r="M313" s="85"/>
      <c r="N313" s="85"/>
      <c r="O313" s="85"/>
      <c r="P313" s="85"/>
      <c r="Q313" s="85"/>
      <c r="R313" s="85"/>
      <c r="S313" s="85"/>
    </row>
    <row r="314" spans="1:19" x14ac:dyDescent="0.25">
      <c r="A314" s="85"/>
      <c r="B314" s="85"/>
      <c r="C314" s="85"/>
      <c r="D314" s="85"/>
      <c r="E314" s="85"/>
      <c r="F314" s="85"/>
      <c r="G314" s="85"/>
      <c r="H314" s="85"/>
      <c r="I314" s="85"/>
      <c r="J314" s="85"/>
      <c r="K314" s="85"/>
      <c r="L314" s="85"/>
      <c r="M314" s="85"/>
      <c r="N314" s="85"/>
      <c r="O314" s="85"/>
      <c r="P314" s="85"/>
      <c r="Q314" s="85"/>
      <c r="R314" s="85"/>
      <c r="S314" s="85"/>
    </row>
    <row r="315" spans="1:19" x14ac:dyDescent="0.25">
      <c r="A315" s="85"/>
      <c r="B315" s="85"/>
      <c r="C315" s="85"/>
      <c r="D315" s="85"/>
      <c r="E315" s="85"/>
      <c r="F315" s="85"/>
      <c r="G315" s="85"/>
      <c r="H315" s="85"/>
      <c r="I315" s="85"/>
      <c r="J315" s="85"/>
      <c r="K315" s="85"/>
      <c r="L315" s="85"/>
      <c r="M315" s="85"/>
      <c r="N315" s="85"/>
      <c r="O315" s="85"/>
      <c r="P315" s="85"/>
      <c r="Q315" s="85"/>
      <c r="R315" s="85"/>
      <c r="S315" s="85"/>
    </row>
    <row r="316" spans="1:19" x14ac:dyDescent="0.25">
      <c r="A316" s="85"/>
      <c r="B316" s="85"/>
      <c r="C316" s="85"/>
      <c r="D316" s="85"/>
      <c r="E316" s="85"/>
      <c r="F316" s="85"/>
      <c r="G316" s="85"/>
      <c r="H316" s="85"/>
      <c r="I316" s="85"/>
      <c r="J316" s="85"/>
      <c r="K316" s="85"/>
      <c r="L316" s="85"/>
      <c r="M316" s="85"/>
      <c r="N316" s="85"/>
      <c r="O316" s="85"/>
      <c r="P316" s="85"/>
      <c r="Q316" s="85"/>
      <c r="R316" s="85"/>
      <c r="S316" s="85"/>
    </row>
    <row r="317" spans="1:19" x14ac:dyDescent="0.25">
      <c r="A317" s="85"/>
      <c r="B317" s="85"/>
      <c r="C317" s="85"/>
      <c r="D317" s="85"/>
      <c r="E317" s="85"/>
      <c r="F317" s="85"/>
      <c r="G317" s="85"/>
      <c r="H317" s="85"/>
      <c r="I317" s="85"/>
      <c r="J317" s="85"/>
      <c r="K317" s="85"/>
      <c r="L317" s="85"/>
      <c r="M317" s="85"/>
      <c r="N317" s="85"/>
      <c r="O317" s="85"/>
      <c r="P317" s="85"/>
      <c r="Q317" s="85"/>
      <c r="R317" s="85"/>
      <c r="S317" s="85"/>
    </row>
    <row r="318" spans="1:19" x14ac:dyDescent="0.25">
      <c r="A318" s="85"/>
      <c r="B318" s="85"/>
      <c r="C318" s="85"/>
      <c r="D318" s="85"/>
      <c r="E318" s="85"/>
      <c r="F318" s="85"/>
      <c r="G318" s="85"/>
      <c r="H318" s="85"/>
      <c r="I318" s="85"/>
      <c r="J318" s="85"/>
      <c r="K318" s="85"/>
      <c r="L318" s="85"/>
      <c r="M318" s="85"/>
      <c r="N318" s="85"/>
      <c r="O318" s="85"/>
      <c r="P318" s="85"/>
      <c r="Q318" s="85"/>
      <c r="R318" s="85"/>
      <c r="S318" s="85"/>
    </row>
    <row r="319" spans="1:19" x14ac:dyDescent="0.25">
      <c r="A319" s="85"/>
      <c r="B319" s="85"/>
      <c r="C319" s="85"/>
      <c r="D319" s="85"/>
      <c r="E319" s="85"/>
      <c r="F319" s="85"/>
      <c r="G319" s="85"/>
      <c r="H319" s="85"/>
      <c r="I319" s="85"/>
      <c r="J319" s="85"/>
      <c r="K319" s="85"/>
      <c r="L319" s="85"/>
      <c r="M319" s="85"/>
      <c r="N319" s="85"/>
      <c r="O319" s="85"/>
      <c r="P319" s="85"/>
      <c r="Q319" s="85"/>
      <c r="R319" s="85"/>
      <c r="S319" s="85"/>
    </row>
    <row r="320" spans="1:19" x14ac:dyDescent="0.25">
      <c r="A320" s="85"/>
      <c r="B320" s="85"/>
      <c r="C320" s="85"/>
      <c r="D320" s="85"/>
      <c r="E320" s="85"/>
      <c r="F320" s="85"/>
      <c r="G320" s="85"/>
      <c r="H320" s="85"/>
      <c r="I320" s="85"/>
      <c r="J320" s="85"/>
      <c r="K320" s="85"/>
      <c r="L320" s="85"/>
      <c r="M320" s="85"/>
      <c r="N320" s="85"/>
      <c r="O320" s="85"/>
      <c r="P320" s="85"/>
      <c r="Q320" s="85"/>
      <c r="R320" s="85"/>
      <c r="S320" s="85"/>
    </row>
    <row r="321" spans="1:19" x14ac:dyDescent="0.25">
      <c r="A321" s="85"/>
      <c r="B321" s="85"/>
      <c r="C321" s="85"/>
      <c r="D321" s="85"/>
      <c r="E321" s="85"/>
      <c r="F321" s="85"/>
      <c r="G321" s="85"/>
      <c r="H321" s="85"/>
      <c r="I321" s="85"/>
      <c r="J321" s="85"/>
      <c r="K321" s="85"/>
      <c r="L321" s="85"/>
      <c r="M321" s="85"/>
      <c r="N321" s="85"/>
      <c r="O321" s="85"/>
      <c r="P321" s="85"/>
      <c r="Q321" s="85"/>
      <c r="R321" s="85"/>
      <c r="S321" s="85"/>
    </row>
    <row r="322" spans="1:19" x14ac:dyDescent="0.25">
      <c r="A322" s="85"/>
      <c r="B322" s="85"/>
      <c r="C322" s="85"/>
      <c r="D322" s="85"/>
      <c r="E322" s="85"/>
      <c r="F322" s="85"/>
      <c r="G322" s="85"/>
      <c r="H322" s="85"/>
      <c r="I322" s="85"/>
      <c r="J322" s="85"/>
      <c r="K322" s="85"/>
      <c r="L322" s="85"/>
      <c r="M322" s="85"/>
      <c r="N322" s="85"/>
      <c r="O322" s="85"/>
      <c r="P322" s="85"/>
      <c r="Q322" s="85"/>
      <c r="R322" s="85"/>
      <c r="S322" s="85"/>
    </row>
    <row r="323" spans="1:19" x14ac:dyDescent="0.25">
      <c r="A323" s="85"/>
      <c r="B323" s="85"/>
      <c r="C323" s="85"/>
      <c r="D323" s="85"/>
      <c r="E323" s="85"/>
      <c r="F323" s="85"/>
      <c r="G323" s="85"/>
      <c r="H323" s="85"/>
      <c r="I323" s="85"/>
      <c r="J323" s="85"/>
      <c r="K323" s="85"/>
      <c r="L323" s="85"/>
      <c r="M323" s="85"/>
      <c r="N323" s="85"/>
      <c r="O323" s="85"/>
      <c r="P323" s="85"/>
      <c r="Q323" s="85"/>
      <c r="R323" s="85"/>
      <c r="S323" s="85"/>
    </row>
    <row r="324" spans="1:19" x14ac:dyDescent="0.25">
      <c r="A324" s="85"/>
      <c r="B324" s="85"/>
      <c r="C324" s="85"/>
      <c r="D324" s="85"/>
      <c r="E324" s="85"/>
      <c r="F324" s="85"/>
      <c r="G324" s="85"/>
      <c r="H324" s="85"/>
      <c r="I324" s="85"/>
      <c r="J324" s="85"/>
      <c r="K324" s="85"/>
      <c r="L324" s="85"/>
      <c r="M324" s="85"/>
      <c r="N324" s="85"/>
      <c r="O324" s="85"/>
      <c r="P324" s="85"/>
      <c r="Q324" s="85"/>
      <c r="R324" s="85"/>
      <c r="S324" s="85"/>
    </row>
    <row r="325" spans="1:19" x14ac:dyDescent="0.25">
      <c r="A325" s="85"/>
      <c r="B325" s="85"/>
      <c r="C325" s="85"/>
      <c r="D325" s="85"/>
      <c r="E325" s="85"/>
      <c r="F325" s="85"/>
      <c r="G325" s="85"/>
      <c r="H325" s="85"/>
      <c r="I325" s="85"/>
      <c r="J325" s="85"/>
      <c r="K325" s="85"/>
      <c r="L325" s="85"/>
      <c r="M325" s="85"/>
      <c r="N325" s="85"/>
      <c r="O325" s="85"/>
      <c r="P325" s="85"/>
      <c r="Q325" s="85"/>
      <c r="R325" s="85"/>
      <c r="S325" s="85"/>
    </row>
    <row r="326" spans="1:19" x14ac:dyDescent="0.25">
      <c r="A326" s="85"/>
      <c r="B326" s="85"/>
      <c r="C326" s="85"/>
      <c r="D326" s="85"/>
      <c r="E326" s="85"/>
      <c r="F326" s="85"/>
      <c r="G326" s="85"/>
      <c r="H326" s="85"/>
      <c r="I326" s="85"/>
      <c r="J326" s="85"/>
      <c r="K326" s="85"/>
      <c r="L326" s="85"/>
      <c r="M326" s="85"/>
      <c r="N326" s="85"/>
      <c r="O326" s="85"/>
      <c r="P326" s="85"/>
      <c r="Q326" s="85"/>
      <c r="R326" s="85"/>
      <c r="S326" s="85"/>
    </row>
    <row r="327" spans="1:19" x14ac:dyDescent="0.25">
      <c r="A327" s="85"/>
      <c r="B327" s="85"/>
      <c r="C327" s="85"/>
      <c r="D327" s="85"/>
      <c r="E327" s="85"/>
      <c r="F327" s="85"/>
      <c r="G327" s="85"/>
      <c r="H327" s="85"/>
      <c r="I327" s="85"/>
      <c r="J327" s="85"/>
      <c r="K327" s="85"/>
      <c r="L327" s="85"/>
      <c r="M327" s="85"/>
      <c r="N327" s="85"/>
      <c r="O327" s="85"/>
      <c r="P327" s="85"/>
      <c r="Q327" s="85"/>
      <c r="R327" s="85"/>
      <c r="S327" s="85"/>
    </row>
    <row r="328" spans="1:19" x14ac:dyDescent="0.25">
      <c r="A328" s="85"/>
      <c r="B328" s="85"/>
      <c r="C328" s="85"/>
      <c r="D328" s="85"/>
      <c r="E328" s="85"/>
      <c r="F328" s="85"/>
      <c r="G328" s="85"/>
      <c r="H328" s="85"/>
      <c r="I328" s="85"/>
      <c r="J328" s="85"/>
      <c r="K328" s="85"/>
      <c r="L328" s="85"/>
      <c r="M328" s="85"/>
      <c r="N328" s="85"/>
      <c r="O328" s="85"/>
      <c r="P328" s="85"/>
      <c r="Q328" s="85"/>
      <c r="R328" s="85"/>
      <c r="S328" s="85"/>
    </row>
    <row r="329" spans="1:19" x14ac:dyDescent="0.25">
      <c r="A329" s="85"/>
      <c r="B329" s="85"/>
      <c r="C329" s="85"/>
      <c r="D329" s="85"/>
      <c r="E329" s="85"/>
      <c r="F329" s="85"/>
      <c r="G329" s="85"/>
      <c r="H329" s="85"/>
      <c r="I329" s="85"/>
      <c r="J329" s="85"/>
      <c r="K329" s="85"/>
      <c r="L329" s="85"/>
      <c r="M329" s="85"/>
      <c r="N329" s="85"/>
      <c r="O329" s="85"/>
      <c r="P329" s="85"/>
      <c r="Q329" s="85"/>
      <c r="R329" s="85"/>
      <c r="S329" s="85"/>
    </row>
    <row r="330" spans="1:19" x14ac:dyDescent="0.25">
      <c r="A330" s="85"/>
      <c r="B330" s="85"/>
      <c r="C330" s="85"/>
      <c r="D330" s="85"/>
      <c r="E330" s="85"/>
      <c r="F330" s="85"/>
      <c r="G330" s="85"/>
      <c r="H330" s="85"/>
      <c r="I330" s="85"/>
      <c r="J330" s="85"/>
      <c r="K330" s="85"/>
      <c r="L330" s="85"/>
      <c r="M330" s="85"/>
      <c r="N330" s="85"/>
      <c r="O330" s="85"/>
      <c r="P330" s="85"/>
      <c r="Q330" s="85"/>
      <c r="R330" s="85"/>
      <c r="S330" s="85"/>
    </row>
    <row r="331" spans="1:19" x14ac:dyDescent="0.25">
      <c r="A331" s="85"/>
      <c r="B331" s="85"/>
      <c r="C331" s="85"/>
      <c r="D331" s="85"/>
      <c r="E331" s="85"/>
      <c r="F331" s="85"/>
      <c r="G331" s="85"/>
      <c r="H331" s="85"/>
      <c r="I331" s="85"/>
      <c r="J331" s="85"/>
      <c r="K331" s="85"/>
      <c r="L331" s="85"/>
      <c r="M331" s="85"/>
      <c r="N331" s="85"/>
      <c r="O331" s="85"/>
      <c r="P331" s="85"/>
      <c r="Q331" s="85"/>
      <c r="R331" s="85"/>
      <c r="S331" s="85"/>
    </row>
    <row r="332" spans="1:19" x14ac:dyDescent="0.25">
      <c r="A332" s="85"/>
      <c r="B332" s="85"/>
      <c r="C332" s="85"/>
      <c r="D332" s="85"/>
      <c r="E332" s="85"/>
      <c r="F332" s="85"/>
      <c r="G332" s="85"/>
      <c r="H332" s="85"/>
      <c r="I332" s="85"/>
      <c r="J332" s="85"/>
      <c r="K332" s="85"/>
      <c r="L332" s="85"/>
      <c r="M332" s="85"/>
      <c r="N332" s="85"/>
      <c r="O332" s="85"/>
      <c r="P332" s="85"/>
      <c r="Q332" s="85"/>
      <c r="R332" s="85"/>
      <c r="S332" s="85"/>
    </row>
    <row r="333" spans="1:19" x14ac:dyDescent="0.25">
      <c r="A333" s="85"/>
      <c r="B333" s="85"/>
      <c r="C333" s="85"/>
      <c r="D333" s="85"/>
      <c r="E333" s="85"/>
      <c r="F333" s="85"/>
      <c r="G333" s="85"/>
      <c r="H333" s="85"/>
      <c r="I333" s="85"/>
      <c r="J333" s="85"/>
      <c r="K333" s="85"/>
      <c r="L333" s="85"/>
      <c r="M333" s="85"/>
      <c r="N333" s="85"/>
      <c r="O333" s="85"/>
      <c r="P333" s="85"/>
      <c r="Q333" s="85"/>
      <c r="R333" s="85"/>
      <c r="S333" s="85"/>
    </row>
    <row r="334" spans="1:19" x14ac:dyDescent="0.25">
      <c r="A334" s="85"/>
      <c r="B334" s="85"/>
      <c r="C334" s="85"/>
      <c r="D334" s="85"/>
      <c r="E334" s="85"/>
      <c r="F334" s="85"/>
      <c r="G334" s="85"/>
      <c r="H334" s="85"/>
      <c r="I334" s="85"/>
      <c r="J334" s="85"/>
      <c r="K334" s="85"/>
      <c r="L334" s="85"/>
      <c r="M334" s="85"/>
      <c r="N334" s="85"/>
      <c r="O334" s="85"/>
      <c r="P334" s="85"/>
      <c r="Q334" s="85"/>
      <c r="R334" s="85"/>
      <c r="S334" s="85"/>
    </row>
    <row r="335" spans="1:19" x14ac:dyDescent="0.25">
      <c r="A335" s="85"/>
      <c r="B335" s="85"/>
      <c r="C335" s="85"/>
      <c r="D335" s="85"/>
      <c r="E335" s="85"/>
      <c r="F335" s="85"/>
      <c r="G335" s="85"/>
      <c r="H335" s="85"/>
      <c r="I335" s="85"/>
      <c r="J335" s="85"/>
      <c r="K335" s="85"/>
      <c r="L335" s="85"/>
      <c r="M335" s="85"/>
      <c r="N335" s="85"/>
      <c r="O335" s="85"/>
      <c r="P335" s="85"/>
      <c r="Q335" s="85"/>
      <c r="R335" s="85"/>
      <c r="S335" s="85"/>
    </row>
    <row r="336" spans="1:19" x14ac:dyDescent="0.25">
      <c r="A336" s="85"/>
      <c r="B336" s="85"/>
      <c r="C336" s="85"/>
      <c r="D336" s="85"/>
      <c r="E336" s="85"/>
      <c r="F336" s="85"/>
      <c r="G336" s="85"/>
      <c r="H336" s="85"/>
      <c r="I336" s="85"/>
      <c r="J336" s="85"/>
      <c r="K336" s="85"/>
      <c r="L336" s="85"/>
      <c r="M336" s="85"/>
      <c r="N336" s="85"/>
      <c r="O336" s="85"/>
      <c r="P336" s="85"/>
      <c r="Q336" s="85"/>
      <c r="R336" s="85"/>
      <c r="S336" s="85"/>
    </row>
    <row r="337" spans="1:19" x14ac:dyDescent="0.25">
      <c r="A337" s="85"/>
      <c r="B337" s="85"/>
      <c r="C337" s="85"/>
      <c r="D337" s="85"/>
      <c r="E337" s="85"/>
      <c r="F337" s="85"/>
      <c r="G337" s="85"/>
      <c r="H337" s="85"/>
      <c r="I337" s="85"/>
      <c r="J337" s="85"/>
      <c r="K337" s="85"/>
      <c r="L337" s="85"/>
      <c r="M337" s="85"/>
      <c r="N337" s="85"/>
      <c r="O337" s="85"/>
      <c r="P337" s="85"/>
      <c r="Q337" s="85"/>
      <c r="R337" s="85"/>
      <c r="S337" s="85"/>
    </row>
    <row r="338" spans="1:19" x14ac:dyDescent="0.25">
      <c r="A338" s="85"/>
      <c r="B338" s="85"/>
      <c r="C338" s="85"/>
      <c r="D338" s="85"/>
      <c r="E338" s="85"/>
      <c r="F338" s="85"/>
      <c r="G338" s="85"/>
      <c r="H338" s="85"/>
      <c r="I338" s="85"/>
      <c r="J338" s="85"/>
      <c r="K338" s="85"/>
      <c r="L338" s="85"/>
      <c r="M338" s="85"/>
      <c r="N338" s="85"/>
      <c r="O338" s="85"/>
      <c r="P338" s="85"/>
      <c r="Q338" s="85"/>
      <c r="R338" s="85"/>
      <c r="S338" s="85"/>
    </row>
    <row r="339" spans="1:19" x14ac:dyDescent="0.25">
      <c r="A339" s="85"/>
      <c r="B339" s="85"/>
      <c r="C339" s="85"/>
      <c r="D339" s="85"/>
      <c r="E339" s="85"/>
      <c r="F339" s="85"/>
      <c r="G339" s="85"/>
      <c r="H339" s="85"/>
      <c r="I339" s="85"/>
      <c r="J339" s="85"/>
      <c r="K339" s="85"/>
      <c r="L339" s="85"/>
      <c r="M339" s="85"/>
      <c r="N339" s="85"/>
      <c r="O339" s="85"/>
      <c r="P339" s="85"/>
      <c r="Q339" s="85"/>
      <c r="R339" s="85"/>
      <c r="S339" s="85"/>
    </row>
    <row r="340" spans="1:19" x14ac:dyDescent="0.25">
      <c r="A340" s="85"/>
      <c r="B340" s="85"/>
      <c r="C340" s="85"/>
      <c r="D340" s="85"/>
      <c r="E340" s="85"/>
      <c r="F340" s="85"/>
      <c r="G340" s="85"/>
      <c r="H340" s="85"/>
      <c r="I340" s="85"/>
      <c r="J340" s="85"/>
      <c r="K340" s="85"/>
      <c r="L340" s="85"/>
      <c r="M340" s="85"/>
      <c r="N340" s="85"/>
      <c r="O340" s="85"/>
      <c r="P340" s="85"/>
      <c r="Q340" s="85"/>
      <c r="R340" s="85"/>
      <c r="S340" s="85"/>
    </row>
    <row r="341" spans="1:19" x14ac:dyDescent="0.25">
      <c r="A341" s="85"/>
      <c r="B341" s="85"/>
      <c r="C341" s="85"/>
      <c r="D341" s="85"/>
      <c r="E341" s="85"/>
      <c r="F341" s="85"/>
      <c r="G341" s="85"/>
      <c r="H341" s="85"/>
      <c r="I341" s="85"/>
      <c r="J341" s="85"/>
      <c r="K341" s="85"/>
      <c r="L341" s="85"/>
      <c r="M341" s="85"/>
      <c r="N341" s="85"/>
      <c r="O341" s="85"/>
      <c r="P341" s="85"/>
      <c r="Q341" s="85"/>
      <c r="R341" s="85"/>
      <c r="S341" s="85"/>
    </row>
    <row r="342" spans="1:19" x14ac:dyDescent="0.25">
      <c r="A342" s="85"/>
      <c r="B342" s="85"/>
      <c r="C342" s="85"/>
      <c r="D342" s="85"/>
      <c r="E342" s="85"/>
      <c r="F342" s="85"/>
      <c r="G342" s="85"/>
      <c r="H342" s="85"/>
      <c r="I342" s="85"/>
      <c r="J342" s="85"/>
      <c r="K342" s="85"/>
      <c r="L342" s="85"/>
      <c r="M342" s="85"/>
      <c r="N342" s="85"/>
      <c r="O342" s="85"/>
      <c r="P342" s="85"/>
      <c r="Q342" s="85"/>
      <c r="R342" s="85"/>
      <c r="S342" s="85"/>
    </row>
    <row r="343" spans="1:19" x14ac:dyDescent="0.25">
      <c r="A343" s="85"/>
      <c r="B343" s="85"/>
      <c r="C343" s="85"/>
      <c r="D343" s="85"/>
      <c r="E343" s="85"/>
      <c r="F343" s="85"/>
      <c r="G343" s="85"/>
      <c r="H343" s="85"/>
      <c r="I343" s="85"/>
      <c r="J343" s="85"/>
      <c r="K343" s="85"/>
      <c r="L343" s="85"/>
      <c r="M343" s="85"/>
      <c r="N343" s="85"/>
      <c r="O343" s="85"/>
      <c r="P343" s="85"/>
      <c r="Q343" s="85"/>
      <c r="R343" s="85"/>
      <c r="S343" s="85"/>
    </row>
    <row r="344" spans="1:19" x14ac:dyDescent="0.25">
      <c r="A344" s="85"/>
      <c r="B344" s="85"/>
      <c r="C344" s="85"/>
      <c r="D344" s="85"/>
      <c r="E344" s="85"/>
      <c r="F344" s="85"/>
      <c r="G344" s="85"/>
      <c r="H344" s="85"/>
      <c r="I344" s="85"/>
      <c r="J344" s="85"/>
      <c r="K344" s="85"/>
      <c r="L344" s="85"/>
      <c r="M344" s="85"/>
      <c r="N344" s="85"/>
      <c r="O344" s="85"/>
      <c r="P344" s="85"/>
      <c r="Q344" s="85"/>
      <c r="R344" s="85"/>
      <c r="S344" s="85"/>
    </row>
    <row r="345" spans="1:19" x14ac:dyDescent="0.25">
      <c r="A345" s="85"/>
      <c r="B345" s="85"/>
      <c r="C345" s="85"/>
      <c r="D345" s="85"/>
      <c r="E345" s="85"/>
      <c r="F345" s="85"/>
      <c r="G345" s="85"/>
      <c r="H345" s="85"/>
      <c r="I345" s="85"/>
      <c r="J345" s="85"/>
      <c r="K345" s="85"/>
      <c r="L345" s="85"/>
      <c r="M345" s="85"/>
      <c r="N345" s="85"/>
      <c r="O345" s="85"/>
      <c r="P345" s="85"/>
      <c r="Q345" s="85"/>
      <c r="R345" s="85"/>
      <c r="S345" s="85"/>
    </row>
    <row r="346" spans="1:19" x14ac:dyDescent="0.25">
      <c r="A346" s="85"/>
      <c r="B346" s="85"/>
      <c r="C346" s="85"/>
      <c r="D346" s="85"/>
      <c r="E346" s="85"/>
      <c r="F346" s="85"/>
      <c r="G346" s="85"/>
      <c r="H346" s="85"/>
      <c r="I346" s="85"/>
      <c r="J346" s="85"/>
      <c r="K346" s="85"/>
      <c r="L346" s="85"/>
      <c r="M346" s="85"/>
      <c r="N346" s="85"/>
      <c r="O346" s="85"/>
      <c r="P346" s="85"/>
      <c r="Q346" s="85"/>
      <c r="R346" s="85"/>
      <c r="S346" s="85"/>
    </row>
    <row r="347" spans="1:19" x14ac:dyDescent="0.25">
      <c r="A347" s="85"/>
      <c r="B347" s="85"/>
      <c r="C347" s="85"/>
      <c r="D347" s="85"/>
      <c r="E347" s="85"/>
      <c r="F347" s="85"/>
      <c r="G347" s="85"/>
      <c r="H347" s="85"/>
      <c r="I347" s="85"/>
      <c r="J347" s="85"/>
      <c r="K347" s="85"/>
      <c r="L347" s="85"/>
      <c r="M347" s="85"/>
      <c r="N347" s="85"/>
      <c r="O347" s="85"/>
      <c r="P347" s="85"/>
      <c r="Q347" s="85"/>
      <c r="R347" s="85"/>
      <c r="S347" s="85"/>
    </row>
    <row r="348" spans="1:19" x14ac:dyDescent="0.25">
      <c r="A348" s="85"/>
      <c r="B348" s="85"/>
      <c r="C348" s="85"/>
      <c r="D348" s="85"/>
      <c r="E348" s="85"/>
      <c r="F348" s="85"/>
      <c r="G348" s="85"/>
      <c r="H348" s="85"/>
      <c r="I348" s="85"/>
      <c r="J348" s="85"/>
      <c r="K348" s="85"/>
      <c r="L348" s="85"/>
      <c r="M348" s="85"/>
      <c r="N348" s="85"/>
      <c r="O348" s="85"/>
      <c r="P348" s="85"/>
      <c r="Q348" s="85"/>
      <c r="R348" s="85"/>
      <c r="S348" s="85"/>
    </row>
    <row r="349" spans="1:19" x14ac:dyDescent="0.25">
      <c r="A349" s="85"/>
      <c r="B349" s="85"/>
      <c r="C349" s="85"/>
      <c r="D349" s="85"/>
      <c r="E349" s="85"/>
      <c r="F349" s="85"/>
      <c r="G349" s="85"/>
      <c r="H349" s="85"/>
      <c r="I349" s="85"/>
      <c r="J349" s="85"/>
      <c r="K349" s="85"/>
      <c r="L349" s="85"/>
      <c r="M349" s="85"/>
      <c r="N349" s="85"/>
      <c r="O349" s="85"/>
      <c r="P349" s="85"/>
      <c r="Q349" s="85"/>
      <c r="R349" s="85"/>
      <c r="S349" s="85"/>
    </row>
    <row r="350" spans="1:19" x14ac:dyDescent="0.25">
      <c r="A350" s="85"/>
      <c r="B350" s="85"/>
      <c r="C350" s="85"/>
      <c r="D350" s="85"/>
      <c r="E350" s="85"/>
      <c r="F350" s="85"/>
      <c r="G350" s="85"/>
      <c r="H350" s="85"/>
      <c r="I350" s="85"/>
      <c r="J350" s="85"/>
      <c r="K350" s="85"/>
      <c r="L350" s="85"/>
      <c r="M350" s="85"/>
      <c r="N350" s="85"/>
      <c r="O350" s="85"/>
      <c r="P350" s="85"/>
      <c r="Q350" s="85"/>
      <c r="R350" s="85"/>
      <c r="S350" s="85"/>
    </row>
    <row r="351" spans="1:19" x14ac:dyDescent="0.25">
      <c r="A351" s="85"/>
      <c r="B351" s="85"/>
      <c r="C351" s="85"/>
      <c r="D351" s="85"/>
      <c r="E351" s="85"/>
      <c r="F351" s="85"/>
      <c r="G351" s="85"/>
      <c r="H351" s="85"/>
      <c r="I351" s="85"/>
      <c r="J351" s="85"/>
      <c r="K351" s="85"/>
      <c r="L351" s="85"/>
      <c r="M351" s="85"/>
      <c r="N351" s="85"/>
      <c r="O351" s="85"/>
      <c r="P351" s="85"/>
      <c r="Q351" s="85"/>
      <c r="R351" s="85"/>
      <c r="S351" s="85"/>
    </row>
    <row r="352" spans="1:19" x14ac:dyDescent="0.25">
      <c r="A352" s="85"/>
      <c r="B352" s="85"/>
      <c r="C352" s="85"/>
      <c r="D352" s="85"/>
      <c r="E352" s="85"/>
      <c r="F352" s="85"/>
      <c r="G352" s="85"/>
      <c r="H352" s="85"/>
      <c r="I352" s="85"/>
      <c r="J352" s="85"/>
      <c r="K352" s="85"/>
      <c r="L352" s="85"/>
      <c r="M352" s="85"/>
      <c r="N352" s="85"/>
      <c r="O352" s="85"/>
      <c r="P352" s="85"/>
      <c r="Q352" s="85"/>
      <c r="R352" s="85"/>
      <c r="S352" s="85"/>
    </row>
    <row r="353" spans="1:19" x14ac:dyDescent="0.25">
      <c r="A353" s="85"/>
      <c r="B353" s="85"/>
      <c r="C353" s="85"/>
      <c r="D353" s="85"/>
      <c r="E353" s="85"/>
      <c r="F353" s="85"/>
      <c r="G353" s="85"/>
      <c r="H353" s="85"/>
      <c r="I353" s="85"/>
      <c r="J353" s="85"/>
      <c r="K353" s="85"/>
      <c r="L353" s="85"/>
      <c r="M353" s="85"/>
      <c r="N353" s="85"/>
      <c r="O353" s="85"/>
      <c r="P353" s="85"/>
      <c r="Q353" s="85"/>
      <c r="R353" s="85"/>
      <c r="S353" s="85"/>
    </row>
    <row r="354" spans="1:19" x14ac:dyDescent="0.25">
      <c r="A354" s="85"/>
      <c r="B354" s="85"/>
      <c r="C354" s="85"/>
      <c r="D354" s="85"/>
      <c r="E354" s="85"/>
      <c r="F354" s="85"/>
      <c r="G354" s="85"/>
      <c r="H354" s="85"/>
      <c r="I354" s="85"/>
      <c r="J354" s="85"/>
      <c r="K354" s="85"/>
      <c r="L354" s="85"/>
      <c r="M354" s="85"/>
      <c r="N354" s="85"/>
      <c r="O354" s="85"/>
      <c r="P354" s="85"/>
      <c r="Q354" s="85"/>
      <c r="R354" s="85"/>
      <c r="S354" s="85"/>
    </row>
    <row r="355" spans="1:19" x14ac:dyDescent="0.25">
      <c r="A355" s="85"/>
      <c r="B355" s="85"/>
      <c r="C355" s="85"/>
      <c r="D355" s="85"/>
      <c r="E355" s="85"/>
      <c r="F355" s="85"/>
      <c r="G355" s="85"/>
      <c r="H355" s="85"/>
      <c r="I355" s="85"/>
      <c r="J355" s="85"/>
      <c r="K355" s="85"/>
      <c r="L355" s="85"/>
      <c r="M355" s="85"/>
      <c r="N355" s="85"/>
      <c r="O355" s="85"/>
      <c r="P355" s="85"/>
      <c r="Q355" s="85"/>
      <c r="R355" s="85"/>
      <c r="S355" s="85"/>
    </row>
    <row r="356" spans="1:19" x14ac:dyDescent="0.25">
      <c r="A356" s="85"/>
      <c r="B356" s="85"/>
      <c r="C356" s="85"/>
      <c r="D356" s="85"/>
      <c r="E356" s="85"/>
      <c r="F356" s="85"/>
      <c r="G356" s="85"/>
      <c r="H356" s="85"/>
      <c r="I356" s="85"/>
      <c r="J356" s="85"/>
      <c r="K356" s="85"/>
      <c r="L356" s="85"/>
      <c r="M356" s="85"/>
      <c r="N356" s="85"/>
      <c r="O356" s="85"/>
      <c r="P356" s="85"/>
      <c r="Q356" s="85"/>
      <c r="R356" s="85"/>
      <c r="S356" s="85"/>
    </row>
    <row r="357" spans="1:19" x14ac:dyDescent="0.25">
      <c r="A357" s="85"/>
      <c r="B357" s="85"/>
      <c r="C357" s="85"/>
      <c r="D357" s="85"/>
      <c r="E357" s="85"/>
      <c r="F357" s="85"/>
      <c r="G357" s="85"/>
      <c r="H357" s="85"/>
      <c r="I357" s="85"/>
      <c r="J357" s="85"/>
      <c r="K357" s="85"/>
      <c r="L357" s="85"/>
      <c r="M357" s="85"/>
      <c r="N357" s="85"/>
      <c r="O357" s="85"/>
      <c r="P357" s="85"/>
      <c r="Q357" s="85"/>
      <c r="R357" s="85"/>
      <c r="S357" s="85"/>
    </row>
    <row r="358" spans="1:19" x14ac:dyDescent="0.25">
      <c r="A358" s="85"/>
      <c r="B358" s="85"/>
      <c r="C358" s="85"/>
      <c r="D358" s="85"/>
      <c r="E358" s="85"/>
      <c r="F358" s="85"/>
      <c r="G358" s="85"/>
      <c r="H358" s="85"/>
      <c r="I358" s="85"/>
      <c r="J358" s="85"/>
      <c r="K358" s="85"/>
      <c r="L358" s="85"/>
      <c r="M358" s="85"/>
      <c r="N358" s="85"/>
      <c r="O358" s="85"/>
      <c r="P358" s="85"/>
      <c r="Q358" s="85"/>
      <c r="R358" s="85"/>
      <c r="S358" s="85"/>
    </row>
    <row r="359" spans="1:19" x14ac:dyDescent="0.25">
      <c r="A359" s="85"/>
      <c r="B359" s="85"/>
      <c r="C359" s="85"/>
      <c r="D359" s="85"/>
      <c r="E359" s="85"/>
      <c r="F359" s="85"/>
      <c r="G359" s="85"/>
      <c r="H359" s="85"/>
      <c r="I359" s="85"/>
      <c r="J359" s="85"/>
      <c r="K359" s="85"/>
      <c r="L359" s="85"/>
      <c r="M359" s="85"/>
      <c r="N359" s="85"/>
      <c r="O359" s="85"/>
      <c r="P359" s="85"/>
      <c r="Q359" s="85"/>
      <c r="R359" s="85"/>
      <c r="S359" s="85"/>
    </row>
    <row r="360" spans="1:19" x14ac:dyDescent="0.25">
      <c r="A360" s="85"/>
      <c r="B360" s="85"/>
      <c r="C360" s="85"/>
      <c r="D360" s="85"/>
      <c r="E360" s="85"/>
      <c r="F360" s="85"/>
      <c r="G360" s="85"/>
      <c r="H360" s="85"/>
      <c r="I360" s="85"/>
      <c r="J360" s="85"/>
      <c r="K360" s="85"/>
      <c r="L360" s="85"/>
      <c r="M360" s="85"/>
      <c r="N360" s="85"/>
      <c r="O360" s="85"/>
      <c r="P360" s="85"/>
      <c r="Q360" s="85"/>
      <c r="R360" s="85"/>
      <c r="S360" s="85"/>
    </row>
    <row r="361" spans="1:19" x14ac:dyDescent="0.25">
      <c r="A361" s="85"/>
      <c r="B361" s="85"/>
      <c r="C361" s="85"/>
      <c r="D361" s="85"/>
      <c r="E361" s="85"/>
      <c r="F361" s="85"/>
      <c r="G361" s="85"/>
      <c r="H361" s="85"/>
      <c r="I361" s="85"/>
      <c r="J361" s="85"/>
      <c r="K361" s="85"/>
      <c r="L361" s="85"/>
      <c r="M361" s="85"/>
      <c r="N361" s="85"/>
      <c r="O361" s="85"/>
      <c r="P361" s="85"/>
      <c r="Q361" s="85"/>
      <c r="R361" s="85"/>
      <c r="S361" s="85"/>
    </row>
    <row r="362" spans="1:19" x14ac:dyDescent="0.25">
      <c r="A362" s="85"/>
      <c r="B362" s="85"/>
      <c r="C362" s="85"/>
      <c r="D362" s="85"/>
      <c r="E362" s="85"/>
      <c r="F362" s="85"/>
      <c r="G362" s="85"/>
      <c r="H362" s="85"/>
      <c r="I362" s="85"/>
      <c r="J362" s="85"/>
      <c r="K362" s="85"/>
      <c r="L362" s="85"/>
      <c r="M362" s="85"/>
      <c r="N362" s="85"/>
      <c r="O362" s="85"/>
      <c r="P362" s="85"/>
      <c r="Q362" s="85"/>
      <c r="R362" s="85"/>
      <c r="S362" s="85"/>
    </row>
    <row r="363" spans="1:19" x14ac:dyDescent="0.25">
      <c r="A363" s="85"/>
      <c r="B363" s="85"/>
      <c r="C363" s="85"/>
      <c r="D363" s="85"/>
      <c r="E363" s="85"/>
      <c r="F363" s="85"/>
      <c r="G363" s="85"/>
      <c r="H363" s="85"/>
      <c r="I363" s="85"/>
      <c r="J363" s="85"/>
      <c r="K363" s="85"/>
      <c r="L363" s="85"/>
      <c r="M363" s="85"/>
      <c r="N363" s="85"/>
      <c r="O363" s="85"/>
      <c r="P363" s="85"/>
      <c r="Q363" s="85"/>
      <c r="R363" s="85"/>
      <c r="S363" s="85"/>
    </row>
    <row r="364" spans="1:19" x14ac:dyDescent="0.25">
      <c r="A364" s="85"/>
      <c r="B364" s="85"/>
      <c r="C364" s="85"/>
      <c r="D364" s="85"/>
      <c r="E364" s="85"/>
      <c r="F364" s="85"/>
      <c r="G364" s="85"/>
      <c r="H364" s="85"/>
      <c r="I364" s="85"/>
      <c r="J364" s="85"/>
      <c r="K364" s="85"/>
      <c r="L364" s="85"/>
      <c r="M364" s="85"/>
      <c r="N364" s="85"/>
      <c r="O364" s="85"/>
      <c r="P364" s="85"/>
      <c r="Q364" s="85"/>
      <c r="R364" s="85"/>
      <c r="S364" s="85"/>
    </row>
    <row r="365" spans="1:19" x14ac:dyDescent="0.25">
      <c r="A365" s="85"/>
      <c r="B365" s="85"/>
      <c r="C365" s="85"/>
      <c r="D365" s="85"/>
      <c r="E365" s="85"/>
      <c r="F365" s="85"/>
      <c r="G365" s="85"/>
      <c r="H365" s="85"/>
      <c r="I365" s="85"/>
      <c r="J365" s="85"/>
      <c r="K365" s="85"/>
      <c r="L365" s="85"/>
      <c r="M365" s="85"/>
      <c r="N365" s="85"/>
      <c r="O365" s="85"/>
      <c r="P365" s="85"/>
      <c r="Q365" s="85"/>
      <c r="R365" s="85"/>
      <c r="S365" s="85"/>
    </row>
    <row r="366" spans="1:19" x14ac:dyDescent="0.25">
      <c r="A366" s="85"/>
      <c r="B366" s="85"/>
      <c r="C366" s="85"/>
      <c r="D366" s="85"/>
      <c r="E366" s="85"/>
      <c r="F366" s="85"/>
      <c r="G366" s="85"/>
      <c r="H366" s="85"/>
      <c r="I366" s="85"/>
      <c r="J366" s="85"/>
      <c r="K366" s="85"/>
      <c r="L366" s="85"/>
      <c r="M366" s="85"/>
      <c r="N366" s="85"/>
      <c r="O366" s="85"/>
      <c r="P366" s="85"/>
      <c r="Q366" s="85"/>
      <c r="R366" s="85"/>
      <c r="S366" s="85"/>
    </row>
    <row r="367" spans="1:19" x14ac:dyDescent="0.25">
      <c r="A367" s="85"/>
      <c r="B367" s="85"/>
      <c r="C367" s="85"/>
      <c r="D367" s="85"/>
      <c r="E367" s="85"/>
      <c r="F367" s="85"/>
      <c r="G367" s="85"/>
      <c r="H367" s="85"/>
      <c r="I367" s="85"/>
      <c r="J367" s="85"/>
      <c r="K367" s="85"/>
      <c r="L367" s="85"/>
      <c r="M367" s="85"/>
      <c r="N367" s="85"/>
      <c r="O367" s="85"/>
      <c r="P367" s="85"/>
      <c r="Q367" s="85"/>
      <c r="R367" s="85"/>
      <c r="S367" s="85"/>
    </row>
    <row r="368" spans="1:19" x14ac:dyDescent="0.25">
      <c r="A368" s="85"/>
      <c r="B368" s="85"/>
      <c r="C368" s="85"/>
      <c r="D368" s="85"/>
      <c r="E368" s="85"/>
      <c r="F368" s="85"/>
      <c r="G368" s="85"/>
      <c r="H368" s="85"/>
      <c r="I368" s="85"/>
      <c r="J368" s="85"/>
      <c r="K368" s="85"/>
      <c r="L368" s="85"/>
      <c r="M368" s="85"/>
      <c r="N368" s="85"/>
      <c r="O368" s="85"/>
      <c r="P368" s="85"/>
      <c r="Q368" s="85"/>
      <c r="R368" s="85"/>
      <c r="S368" s="85"/>
    </row>
    <row r="369" spans="1:19" x14ac:dyDescent="0.25">
      <c r="A369" s="85"/>
      <c r="B369" s="85"/>
      <c r="C369" s="85"/>
      <c r="D369" s="85"/>
      <c r="E369" s="85"/>
      <c r="F369" s="85"/>
      <c r="G369" s="85"/>
      <c r="H369" s="85"/>
      <c r="I369" s="85"/>
      <c r="J369" s="85"/>
      <c r="K369" s="85"/>
      <c r="L369" s="85"/>
      <c r="M369" s="85"/>
      <c r="N369" s="85"/>
      <c r="O369" s="85"/>
      <c r="P369" s="85"/>
      <c r="Q369" s="85"/>
      <c r="R369" s="85"/>
      <c r="S369" s="85"/>
    </row>
    <row r="370" spans="1:19" x14ac:dyDescent="0.25">
      <c r="A370" s="85"/>
      <c r="B370" s="85"/>
      <c r="C370" s="85"/>
      <c r="D370" s="85"/>
      <c r="E370" s="85"/>
      <c r="F370" s="85"/>
      <c r="G370" s="85"/>
      <c r="H370" s="85"/>
      <c r="I370" s="85"/>
      <c r="J370" s="85"/>
      <c r="K370" s="85"/>
      <c r="L370" s="85"/>
      <c r="M370" s="85"/>
      <c r="N370" s="85"/>
      <c r="O370" s="85"/>
      <c r="P370" s="85"/>
      <c r="Q370" s="85"/>
      <c r="R370" s="85"/>
      <c r="S370" s="85"/>
    </row>
    <row r="371" spans="1:19" x14ac:dyDescent="0.25">
      <c r="A371" s="85"/>
      <c r="B371" s="85"/>
      <c r="C371" s="85"/>
      <c r="D371" s="85"/>
      <c r="E371" s="85"/>
      <c r="F371" s="85"/>
      <c r="G371" s="85"/>
      <c r="H371" s="85"/>
      <c r="I371" s="85"/>
      <c r="J371" s="85"/>
      <c r="K371" s="85"/>
      <c r="L371" s="85"/>
      <c r="M371" s="85"/>
      <c r="N371" s="85"/>
      <c r="O371" s="85"/>
      <c r="P371" s="85"/>
      <c r="Q371" s="85"/>
      <c r="R371" s="85"/>
      <c r="S371" s="85"/>
    </row>
    <row r="372" spans="1:19" x14ac:dyDescent="0.25">
      <c r="A372" s="85"/>
      <c r="B372" s="85"/>
      <c r="C372" s="85"/>
      <c r="D372" s="85"/>
      <c r="E372" s="85"/>
      <c r="F372" s="85"/>
      <c r="G372" s="85"/>
      <c r="H372" s="85"/>
      <c r="I372" s="85"/>
      <c r="J372" s="85"/>
      <c r="K372" s="85"/>
      <c r="L372" s="85"/>
      <c r="M372" s="85"/>
      <c r="N372" s="85"/>
      <c r="O372" s="85"/>
      <c r="P372" s="85"/>
      <c r="Q372" s="85"/>
      <c r="R372" s="85"/>
      <c r="S372" s="85"/>
    </row>
    <row r="373" spans="1:19" x14ac:dyDescent="0.25">
      <c r="A373" s="85"/>
      <c r="B373" s="85"/>
      <c r="C373" s="85"/>
      <c r="D373" s="85"/>
      <c r="E373" s="85"/>
      <c r="F373" s="85"/>
      <c r="G373" s="85"/>
      <c r="H373" s="85"/>
      <c r="I373" s="85"/>
      <c r="J373" s="85"/>
      <c r="K373" s="85"/>
      <c r="L373" s="85"/>
      <c r="M373" s="85"/>
      <c r="N373" s="85"/>
      <c r="O373" s="85"/>
      <c r="P373" s="85"/>
      <c r="Q373" s="85"/>
      <c r="R373" s="85"/>
      <c r="S373" s="85"/>
    </row>
    <row r="374" spans="1:19" x14ac:dyDescent="0.25">
      <c r="A374" s="85"/>
      <c r="B374" s="85"/>
      <c r="C374" s="85"/>
      <c r="D374" s="85"/>
      <c r="E374" s="85"/>
      <c r="F374" s="85"/>
      <c r="G374" s="85"/>
      <c r="H374" s="85"/>
      <c r="I374" s="85"/>
      <c r="J374" s="85"/>
      <c r="K374" s="85"/>
      <c r="L374" s="85"/>
      <c r="M374" s="85"/>
      <c r="N374" s="85"/>
      <c r="O374" s="85"/>
      <c r="P374" s="85"/>
      <c r="Q374" s="85"/>
      <c r="R374" s="85"/>
      <c r="S374" s="85"/>
    </row>
    <row r="375" spans="1:19" x14ac:dyDescent="0.25">
      <c r="A375" s="85"/>
      <c r="B375" s="85"/>
      <c r="C375" s="85"/>
      <c r="D375" s="85"/>
      <c r="E375" s="85"/>
      <c r="F375" s="85"/>
      <c r="G375" s="85"/>
      <c r="H375" s="85"/>
      <c r="I375" s="85"/>
      <c r="J375" s="85"/>
      <c r="K375" s="85"/>
      <c r="L375" s="85"/>
      <c r="M375" s="85"/>
      <c r="N375" s="85"/>
      <c r="O375" s="85"/>
      <c r="P375" s="85"/>
      <c r="Q375" s="85"/>
      <c r="R375" s="85"/>
      <c r="S375" s="85"/>
    </row>
    <row r="376" spans="1:19" x14ac:dyDescent="0.25">
      <c r="A376" s="85"/>
      <c r="B376" s="85"/>
      <c r="C376" s="85"/>
      <c r="D376" s="85"/>
      <c r="E376" s="85"/>
      <c r="F376" s="85"/>
      <c r="G376" s="85"/>
      <c r="H376" s="85"/>
      <c r="I376" s="85"/>
      <c r="J376" s="85"/>
      <c r="K376" s="85"/>
      <c r="L376" s="85"/>
      <c r="M376" s="85"/>
      <c r="N376" s="85"/>
      <c r="O376" s="85"/>
      <c r="P376" s="85"/>
      <c r="Q376" s="85"/>
      <c r="R376" s="85"/>
      <c r="S376" s="85"/>
    </row>
    <row r="377" spans="1:19" x14ac:dyDescent="0.25">
      <c r="A377" s="85"/>
      <c r="B377" s="85"/>
      <c r="C377" s="85"/>
      <c r="D377" s="85"/>
      <c r="E377" s="85"/>
      <c r="F377" s="85"/>
      <c r="G377" s="85"/>
      <c r="H377" s="85"/>
      <c r="I377" s="85"/>
      <c r="J377" s="85"/>
      <c r="K377" s="85"/>
      <c r="L377" s="85"/>
      <c r="M377" s="85"/>
      <c r="N377" s="85"/>
      <c r="O377" s="85"/>
      <c r="P377" s="85"/>
      <c r="Q377" s="85"/>
      <c r="R377" s="85"/>
      <c r="S377" s="85"/>
    </row>
    <row r="378" spans="1:19" x14ac:dyDescent="0.25">
      <c r="A378" s="85"/>
      <c r="B378" s="85"/>
      <c r="C378" s="85"/>
      <c r="D378" s="85"/>
      <c r="E378" s="85"/>
      <c r="F378" s="85"/>
      <c r="G378" s="85"/>
      <c r="H378" s="85"/>
      <c r="I378" s="85"/>
      <c r="J378" s="85"/>
      <c r="K378" s="85"/>
      <c r="L378" s="85"/>
      <c r="M378" s="85"/>
      <c r="N378" s="85"/>
      <c r="O378" s="85"/>
      <c r="P378" s="85"/>
      <c r="Q378" s="85"/>
      <c r="R378" s="85"/>
      <c r="S378" s="85"/>
    </row>
    <row r="379" spans="1:19" x14ac:dyDescent="0.25">
      <c r="A379" s="85"/>
      <c r="B379" s="85"/>
      <c r="C379" s="85"/>
      <c r="D379" s="85"/>
      <c r="E379" s="85"/>
      <c r="F379" s="85"/>
      <c r="G379" s="85"/>
      <c r="H379" s="85"/>
      <c r="I379" s="85"/>
      <c r="J379" s="85"/>
      <c r="K379" s="85"/>
      <c r="L379" s="85"/>
      <c r="M379" s="85"/>
      <c r="N379" s="85"/>
      <c r="O379" s="85"/>
      <c r="P379" s="85"/>
      <c r="Q379" s="85"/>
      <c r="R379" s="85"/>
      <c r="S379" s="85"/>
    </row>
    <row r="380" spans="1:19" x14ac:dyDescent="0.25">
      <c r="A380" s="85"/>
      <c r="B380" s="85"/>
      <c r="C380" s="85"/>
      <c r="D380" s="85"/>
      <c r="E380" s="85"/>
      <c r="F380" s="85"/>
      <c r="G380" s="85"/>
      <c r="H380" s="85"/>
      <c r="I380" s="85"/>
      <c r="J380" s="85"/>
      <c r="K380" s="85"/>
      <c r="L380" s="85"/>
      <c r="M380" s="85"/>
      <c r="N380" s="85"/>
      <c r="O380" s="85"/>
      <c r="P380" s="85"/>
      <c r="Q380" s="85"/>
      <c r="R380" s="85"/>
      <c r="S380" s="85"/>
    </row>
    <row r="381" spans="1:19" x14ac:dyDescent="0.25">
      <c r="A381" s="85"/>
      <c r="B381" s="85"/>
      <c r="C381" s="85"/>
      <c r="D381" s="85"/>
      <c r="E381" s="85"/>
      <c r="F381" s="85"/>
      <c r="G381" s="85"/>
      <c r="H381" s="85"/>
      <c r="I381" s="85"/>
      <c r="J381" s="85"/>
      <c r="K381" s="85"/>
      <c r="L381" s="85"/>
      <c r="M381" s="85"/>
      <c r="N381" s="85"/>
      <c r="O381" s="85"/>
      <c r="P381" s="85"/>
      <c r="Q381" s="85"/>
      <c r="R381" s="85"/>
      <c r="S381" s="85"/>
    </row>
    <row r="382" spans="1:19" x14ac:dyDescent="0.25">
      <c r="A382" s="85"/>
      <c r="B382" s="85"/>
      <c r="C382" s="85"/>
      <c r="D382" s="85"/>
      <c r="E382" s="85"/>
      <c r="F382" s="85"/>
      <c r="G382" s="85"/>
      <c r="H382" s="85"/>
      <c r="I382" s="85"/>
      <c r="J382" s="85"/>
      <c r="K382" s="85"/>
      <c r="L382" s="85"/>
      <c r="M382" s="85"/>
      <c r="N382" s="85"/>
      <c r="O382" s="85"/>
      <c r="P382" s="85"/>
      <c r="Q382" s="85"/>
      <c r="R382" s="85"/>
      <c r="S382" s="85"/>
    </row>
    <row r="383" spans="1:19" x14ac:dyDescent="0.25">
      <c r="A383" s="85"/>
      <c r="B383" s="85"/>
      <c r="C383" s="85"/>
      <c r="D383" s="85"/>
      <c r="E383" s="85"/>
      <c r="F383" s="85"/>
      <c r="G383" s="85"/>
      <c r="H383" s="85"/>
      <c r="I383" s="85"/>
      <c r="J383" s="85"/>
      <c r="K383" s="85"/>
      <c r="L383" s="85"/>
      <c r="M383" s="85"/>
      <c r="N383" s="85"/>
      <c r="O383" s="85"/>
      <c r="P383" s="85"/>
      <c r="Q383" s="85"/>
      <c r="R383" s="85"/>
      <c r="S383" s="85"/>
    </row>
    <row r="384" spans="1:19" x14ac:dyDescent="0.25">
      <c r="A384" s="85"/>
      <c r="B384" s="85"/>
      <c r="C384" s="85"/>
      <c r="D384" s="85"/>
      <c r="E384" s="85"/>
      <c r="F384" s="85"/>
      <c r="G384" s="85"/>
      <c r="H384" s="85"/>
      <c r="I384" s="85"/>
      <c r="J384" s="85"/>
      <c r="K384" s="85"/>
      <c r="L384" s="85"/>
      <c r="M384" s="85"/>
      <c r="N384" s="85"/>
      <c r="O384" s="85"/>
      <c r="P384" s="85"/>
      <c r="Q384" s="85"/>
      <c r="R384" s="85"/>
      <c r="S384" s="85"/>
    </row>
    <row r="385" spans="1:19" x14ac:dyDescent="0.25">
      <c r="A385" s="85"/>
      <c r="B385" s="85"/>
      <c r="C385" s="85"/>
      <c r="D385" s="85"/>
      <c r="E385" s="85"/>
      <c r="F385" s="85"/>
      <c r="G385" s="85"/>
      <c r="H385" s="85"/>
      <c r="I385" s="85"/>
      <c r="J385" s="85"/>
      <c r="K385" s="85"/>
      <c r="L385" s="85"/>
      <c r="M385" s="85"/>
      <c r="N385" s="85"/>
      <c r="O385" s="85"/>
      <c r="P385" s="85"/>
      <c r="Q385" s="85"/>
      <c r="R385" s="85"/>
      <c r="S385" s="85"/>
    </row>
    <row r="386" spans="1:19" x14ac:dyDescent="0.25">
      <c r="A386" s="85"/>
      <c r="B386" s="85"/>
      <c r="C386" s="85"/>
      <c r="D386" s="85"/>
      <c r="E386" s="85"/>
      <c r="F386" s="85"/>
      <c r="G386" s="85"/>
      <c r="H386" s="85"/>
      <c r="I386" s="85"/>
      <c r="J386" s="85"/>
      <c r="K386" s="85"/>
      <c r="L386" s="85"/>
      <c r="M386" s="85"/>
      <c r="N386" s="85"/>
      <c r="O386" s="85"/>
      <c r="P386" s="85"/>
      <c r="Q386" s="85"/>
      <c r="R386" s="85"/>
      <c r="S386" s="85"/>
    </row>
    <row r="387" spans="1:19" x14ac:dyDescent="0.25">
      <c r="A387" s="85"/>
      <c r="B387" s="85"/>
      <c r="C387" s="85"/>
      <c r="D387" s="85"/>
      <c r="E387" s="85"/>
      <c r="F387" s="85"/>
      <c r="G387" s="85"/>
      <c r="H387" s="85"/>
      <c r="I387" s="85"/>
      <c r="J387" s="85"/>
      <c r="K387" s="85"/>
      <c r="L387" s="85"/>
      <c r="M387" s="85"/>
      <c r="N387" s="85"/>
      <c r="O387" s="85"/>
      <c r="P387" s="85"/>
      <c r="Q387" s="85"/>
      <c r="R387" s="85"/>
      <c r="S387" s="85"/>
    </row>
    <row r="388" spans="1:19" x14ac:dyDescent="0.25">
      <c r="A388" s="85"/>
      <c r="B388" s="85"/>
      <c r="C388" s="85"/>
      <c r="D388" s="85"/>
      <c r="E388" s="85"/>
      <c r="F388" s="85"/>
      <c r="G388" s="85"/>
      <c r="H388" s="85"/>
      <c r="I388" s="85"/>
      <c r="J388" s="85"/>
      <c r="K388" s="85"/>
      <c r="L388" s="85"/>
      <c r="M388" s="85"/>
      <c r="N388" s="85"/>
      <c r="O388" s="85"/>
      <c r="P388" s="85"/>
      <c r="Q388" s="85"/>
      <c r="R388" s="85"/>
      <c r="S388" s="85"/>
    </row>
    <row r="389" spans="1:19" x14ac:dyDescent="0.25">
      <c r="A389" s="85"/>
      <c r="B389" s="85"/>
      <c r="C389" s="85"/>
      <c r="D389" s="85"/>
      <c r="E389" s="85"/>
      <c r="F389" s="85"/>
      <c r="G389" s="85"/>
      <c r="H389" s="85"/>
      <c r="I389" s="85"/>
      <c r="J389" s="85"/>
      <c r="K389" s="85"/>
      <c r="L389" s="85"/>
      <c r="M389" s="85"/>
      <c r="N389" s="85"/>
      <c r="O389" s="85"/>
      <c r="P389" s="85"/>
      <c r="Q389" s="85"/>
      <c r="R389" s="85"/>
      <c r="S389" s="85"/>
    </row>
    <row r="390" spans="1:19" x14ac:dyDescent="0.25">
      <c r="A390" s="85"/>
      <c r="B390" s="85"/>
      <c r="C390" s="85"/>
      <c r="D390" s="85"/>
      <c r="E390" s="85"/>
      <c r="F390" s="85"/>
      <c r="G390" s="85"/>
      <c r="H390" s="85"/>
      <c r="I390" s="85"/>
      <c r="J390" s="85"/>
      <c r="K390" s="85"/>
      <c r="L390" s="85"/>
      <c r="M390" s="85"/>
      <c r="N390" s="85"/>
      <c r="O390" s="85"/>
      <c r="P390" s="85"/>
      <c r="Q390" s="85"/>
      <c r="R390" s="85"/>
      <c r="S390" s="85"/>
    </row>
    <row r="391" spans="1:19" x14ac:dyDescent="0.25">
      <c r="A391" s="85"/>
      <c r="B391" s="85"/>
      <c r="C391" s="85"/>
      <c r="D391" s="85"/>
      <c r="E391" s="85"/>
      <c r="F391" s="85"/>
      <c r="G391" s="85"/>
      <c r="H391" s="85"/>
      <c r="I391" s="85"/>
      <c r="J391" s="85"/>
      <c r="K391" s="85"/>
      <c r="L391" s="85"/>
      <c r="M391" s="85"/>
      <c r="N391" s="85"/>
      <c r="O391" s="85"/>
      <c r="P391" s="85"/>
      <c r="Q391" s="85"/>
      <c r="R391" s="85"/>
      <c r="S391" s="85"/>
    </row>
    <row r="392" spans="1:19" x14ac:dyDescent="0.25">
      <c r="A392" s="85"/>
      <c r="B392" s="85"/>
      <c r="C392" s="85"/>
      <c r="D392" s="85"/>
      <c r="E392" s="85"/>
      <c r="F392" s="85"/>
      <c r="G392" s="85"/>
      <c r="H392" s="85"/>
      <c r="I392" s="85"/>
      <c r="J392" s="85"/>
      <c r="K392" s="85"/>
      <c r="L392" s="85"/>
      <c r="M392" s="85"/>
      <c r="N392" s="85"/>
      <c r="O392" s="85"/>
      <c r="P392" s="85"/>
      <c r="Q392" s="85"/>
      <c r="R392" s="85"/>
      <c r="S392" s="85"/>
    </row>
    <row r="393" spans="1:19" x14ac:dyDescent="0.25">
      <c r="A393" s="85"/>
      <c r="B393" s="85"/>
      <c r="C393" s="85"/>
      <c r="D393" s="85"/>
      <c r="E393" s="85"/>
      <c r="F393" s="85"/>
      <c r="G393" s="85"/>
      <c r="H393" s="85"/>
      <c r="I393" s="85"/>
      <c r="J393" s="85"/>
      <c r="K393" s="85"/>
      <c r="L393" s="85"/>
      <c r="M393" s="85"/>
      <c r="N393" s="85"/>
      <c r="O393" s="85"/>
      <c r="P393" s="85"/>
      <c r="Q393" s="85"/>
      <c r="R393" s="85"/>
      <c r="S393" s="85"/>
    </row>
    <row r="394" spans="1:19" x14ac:dyDescent="0.25">
      <c r="A394" s="85"/>
      <c r="B394" s="85"/>
      <c r="C394" s="85"/>
      <c r="D394" s="85"/>
      <c r="E394" s="85"/>
      <c r="F394" s="85"/>
      <c r="G394" s="85"/>
      <c r="H394" s="85"/>
      <c r="I394" s="85"/>
      <c r="J394" s="85"/>
      <c r="K394" s="85"/>
      <c r="L394" s="85"/>
      <c r="M394" s="85"/>
      <c r="N394" s="85"/>
      <c r="O394" s="85"/>
      <c r="P394" s="85"/>
      <c r="Q394" s="85"/>
      <c r="R394" s="85"/>
      <c r="S394" s="85"/>
    </row>
    <row r="395" spans="1:19" x14ac:dyDescent="0.25">
      <c r="A395" s="85"/>
      <c r="B395" s="85"/>
      <c r="C395" s="85"/>
      <c r="D395" s="85"/>
      <c r="E395" s="85"/>
      <c r="F395" s="85"/>
      <c r="G395" s="85"/>
      <c r="H395" s="85"/>
      <c r="I395" s="85"/>
      <c r="J395" s="85"/>
      <c r="K395" s="85"/>
      <c r="L395" s="85"/>
      <c r="M395" s="85"/>
      <c r="N395" s="85"/>
      <c r="O395" s="85"/>
      <c r="P395" s="85"/>
      <c r="Q395" s="85"/>
      <c r="R395" s="85"/>
      <c r="S395" s="85"/>
    </row>
    <row r="396" spans="1:19" x14ac:dyDescent="0.25">
      <c r="A396" s="85"/>
      <c r="B396" s="85"/>
      <c r="C396" s="85"/>
      <c r="D396" s="85"/>
      <c r="E396" s="85"/>
      <c r="F396" s="85"/>
      <c r="G396" s="85"/>
      <c r="H396" s="85"/>
      <c r="I396" s="85"/>
      <c r="J396" s="85"/>
      <c r="K396" s="85"/>
      <c r="L396" s="85"/>
      <c r="M396" s="85"/>
      <c r="N396" s="85"/>
      <c r="O396" s="85"/>
      <c r="P396" s="85"/>
      <c r="Q396" s="85"/>
      <c r="R396" s="85"/>
      <c r="S396" s="85"/>
    </row>
    <row r="397" spans="1:19" x14ac:dyDescent="0.25">
      <c r="A397" s="85"/>
      <c r="B397" s="85"/>
      <c r="C397" s="85"/>
      <c r="D397" s="85"/>
      <c r="E397" s="85"/>
      <c r="F397" s="85"/>
      <c r="G397" s="85"/>
      <c r="H397" s="85"/>
      <c r="I397" s="85"/>
      <c r="J397" s="85"/>
      <c r="K397" s="85"/>
      <c r="L397" s="85"/>
      <c r="M397" s="85"/>
      <c r="N397" s="85"/>
      <c r="O397" s="85"/>
      <c r="P397" s="85"/>
      <c r="Q397" s="85"/>
      <c r="R397" s="85"/>
      <c r="S397" s="85"/>
    </row>
    <row r="398" spans="1:19" x14ac:dyDescent="0.25">
      <c r="A398" s="85"/>
      <c r="B398" s="85"/>
      <c r="C398" s="85"/>
      <c r="D398" s="85"/>
      <c r="E398" s="85"/>
      <c r="F398" s="85"/>
      <c r="G398" s="85"/>
      <c r="H398" s="85"/>
      <c r="I398" s="85"/>
      <c r="J398" s="85"/>
      <c r="K398" s="85"/>
      <c r="L398" s="85"/>
      <c r="M398" s="85"/>
      <c r="N398" s="85"/>
      <c r="O398" s="85"/>
      <c r="P398" s="85"/>
      <c r="Q398" s="85"/>
      <c r="R398" s="85"/>
      <c r="S398" s="85"/>
    </row>
    <row r="399" spans="1:19" x14ac:dyDescent="0.25">
      <c r="A399" s="85"/>
      <c r="B399" s="85"/>
      <c r="C399" s="85"/>
      <c r="D399" s="85"/>
      <c r="E399" s="85"/>
      <c r="F399" s="85"/>
      <c r="G399" s="85"/>
      <c r="H399" s="85"/>
      <c r="I399" s="85"/>
      <c r="J399" s="85"/>
      <c r="K399" s="85"/>
      <c r="L399" s="85"/>
      <c r="M399" s="85"/>
      <c r="N399" s="85"/>
      <c r="O399" s="85"/>
      <c r="P399" s="85"/>
      <c r="Q399" s="85"/>
      <c r="R399" s="85"/>
      <c r="S399" s="85"/>
    </row>
    <row r="400" spans="1:19" x14ac:dyDescent="0.25">
      <c r="A400" s="85"/>
      <c r="B400" s="85"/>
      <c r="C400" s="85"/>
      <c r="D400" s="85"/>
      <c r="E400" s="85"/>
      <c r="F400" s="85"/>
      <c r="G400" s="85"/>
      <c r="H400" s="85"/>
      <c r="I400" s="85"/>
      <c r="J400" s="85"/>
      <c r="K400" s="85"/>
      <c r="L400" s="85"/>
      <c r="M400" s="85"/>
      <c r="N400" s="85"/>
      <c r="O400" s="85"/>
      <c r="P400" s="85"/>
      <c r="Q400" s="85"/>
      <c r="R400" s="85"/>
      <c r="S400" s="85"/>
    </row>
    <row r="401" spans="1:19" x14ac:dyDescent="0.25">
      <c r="A401" s="85"/>
      <c r="B401" s="85"/>
      <c r="C401" s="85"/>
      <c r="D401" s="85"/>
      <c r="E401" s="85"/>
      <c r="F401" s="85"/>
      <c r="G401" s="85"/>
      <c r="H401" s="85"/>
      <c r="I401" s="85"/>
      <c r="J401" s="85"/>
      <c r="K401" s="85"/>
      <c r="L401" s="85"/>
      <c r="M401" s="85"/>
      <c r="N401" s="85"/>
      <c r="O401" s="85"/>
      <c r="P401" s="85"/>
      <c r="Q401" s="85"/>
      <c r="R401" s="85"/>
      <c r="S401" s="85"/>
    </row>
    <row r="402" spans="1:19" x14ac:dyDescent="0.25">
      <c r="A402" s="85"/>
      <c r="B402" s="85"/>
      <c r="C402" s="85"/>
      <c r="D402" s="85"/>
      <c r="E402" s="85"/>
      <c r="F402" s="85"/>
      <c r="G402" s="85"/>
      <c r="H402" s="85"/>
      <c r="I402" s="85"/>
      <c r="J402" s="85"/>
      <c r="K402" s="85"/>
      <c r="L402" s="85"/>
      <c r="M402" s="85"/>
      <c r="N402" s="85"/>
      <c r="O402" s="85"/>
      <c r="P402" s="85"/>
      <c r="Q402" s="85"/>
      <c r="R402" s="85"/>
      <c r="S402" s="85"/>
    </row>
    <row r="403" spans="1:19" x14ac:dyDescent="0.25">
      <c r="A403" s="85"/>
      <c r="B403" s="85"/>
      <c r="C403" s="85"/>
      <c r="D403" s="85"/>
      <c r="E403" s="85"/>
      <c r="F403" s="85"/>
      <c r="G403" s="85"/>
      <c r="H403" s="85"/>
      <c r="I403" s="85"/>
      <c r="J403" s="85"/>
      <c r="K403" s="85"/>
      <c r="L403" s="85"/>
      <c r="M403" s="85"/>
      <c r="N403" s="85"/>
      <c r="O403" s="85"/>
      <c r="P403" s="85"/>
      <c r="Q403" s="85"/>
      <c r="R403" s="85"/>
      <c r="S403" s="85"/>
    </row>
    <row r="404" spans="1:19" x14ac:dyDescent="0.25">
      <c r="A404" s="85"/>
      <c r="B404" s="85"/>
      <c r="C404" s="85"/>
      <c r="D404" s="85"/>
      <c r="E404" s="85"/>
      <c r="F404" s="85"/>
      <c r="G404" s="85"/>
      <c r="H404" s="85"/>
      <c r="I404" s="85"/>
      <c r="J404" s="85"/>
      <c r="K404" s="85"/>
      <c r="L404" s="85"/>
      <c r="M404" s="85"/>
      <c r="N404" s="85"/>
      <c r="O404" s="85"/>
      <c r="P404" s="85"/>
      <c r="Q404" s="85"/>
      <c r="R404" s="85"/>
      <c r="S404" s="85"/>
    </row>
    <row r="405" spans="1:19" x14ac:dyDescent="0.25">
      <c r="A405" s="85"/>
      <c r="B405" s="85"/>
      <c r="C405" s="85"/>
      <c r="D405" s="85"/>
      <c r="E405" s="85"/>
      <c r="F405" s="85"/>
      <c r="G405" s="85"/>
      <c r="H405" s="85"/>
      <c r="I405" s="85"/>
      <c r="J405" s="85"/>
      <c r="K405" s="85"/>
      <c r="L405" s="85"/>
      <c r="M405" s="85"/>
      <c r="N405" s="85"/>
      <c r="O405" s="85"/>
      <c r="P405" s="85"/>
      <c r="Q405" s="85"/>
      <c r="R405" s="85"/>
      <c r="S405" s="85"/>
    </row>
    <row r="406" spans="1:19" x14ac:dyDescent="0.25">
      <c r="A406" s="85"/>
      <c r="B406" s="85"/>
      <c r="C406" s="85"/>
      <c r="D406" s="85"/>
      <c r="E406" s="85"/>
      <c r="F406" s="85"/>
      <c r="G406" s="85"/>
      <c r="H406" s="85"/>
      <c r="I406" s="85"/>
      <c r="J406" s="85"/>
      <c r="K406" s="85"/>
      <c r="L406" s="85"/>
      <c r="M406" s="85"/>
      <c r="N406" s="85"/>
      <c r="O406" s="85"/>
      <c r="P406" s="85"/>
      <c r="Q406" s="85"/>
      <c r="R406" s="85"/>
      <c r="S406" s="85"/>
    </row>
    <row r="407" spans="1:19" x14ac:dyDescent="0.25">
      <c r="A407" s="85"/>
      <c r="B407" s="85"/>
      <c r="C407" s="85"/>
      <c r="D407" s="85"/>
      <c r="E407" s="85"/>
      <c r="F407" s="85"/>
      <c r="G407" s="85"/>
      <c r="H407" s="85"/>
      <c r="I407" s="85"/>
      <c r="J407" s="85"/>
      <c r="K407" s="85"/>
      <c r="L407" s="85"/>
      <c r="M407" s="85"/>
      <c r="N407" s="85"/>
      <c r="O407" s="85"/>
      <c r="P407" s="85"/>
      <c r="Q407" s="85"/>
      <c r="R407" s="85"/>
      <c r="S407" s="85"/>
    </row>
    <row r="408" spans="1:19" x14ac:dyDescent="0.25">
      <c r="A408" s="85"/>
      <c r="B408" s="85"/>
      <c r="C408" s="85"/>
      <c r="D408" s="85"/>
      <c r="E408" s="85"/>
      <c r="F408" s="85"/>
      <c r="G408" s="85"/>
      <c r="H408" s="85"/>
      <c r="I408" s="85"/>
      <c r="J408" s="85"/>
      <c r="K408" s="85"/>
      <c r="L408" s="85"/>
      <c r="M408" s="85"/>
      <c r="N408" s="85"/>
      <c r="O408" s="85"/>
      <c r="P408" s="85"/>
      <c r="Q408" s="85"/>
      <c r="R408" s="85"/>
      <c r="S408" s="85"/>
    </row>
    <row r="409" spans="1:19" x14ac:dyDescent="0.25">
      <c r="A409" s="85"/>
      <c r="B409" s="85"/>
      <c r="C409" s="85"/>
      <c r="D409" s="85"/>
      <c r="E409" s="85"/>
      <c r="F409" s="85"/>
      <c r="G409" s="85"/>
      <c r="H409" s="85"/>
      <c r="I409" s="85"/>
      <c r="J409" s="85"/>
      <c r="K409" s="85"/>
      <c r="L409" s="85"/>
      <c r="M409" s="85"/>
      <c r="N409" s="85"/>
      <c r="O409" s="85"/>
      <c r="P409" s="85"/>
      <c r="Q409" s="85"/>
      <c r="R409" s="85"/>
      <c r="S409" s="85"/>
    </row>
    <row r="410" spans="1:19" x14ac:dyDescent="0.25">
      <c r="A410" s="85"/>
      <c r="B410" s="85"/>
      <c r="C410" s="85"/>
      <c r="D410" s="85"/>
      <c r="E410" s="85"/>
      <c r="F410" s="85"/>
      <c r="G410" s="85"/>
      <c r="H410" s="85"/>
      <c r="I410" s="85"/>
      <c r="J410" s="85"/>
      <c r="K410" s="85"/>
      <c r="L410" s="85"/>
      <c r="M410" s="85"/>
      <c r="N410" s="85"/>
      <c r="O410" s="85"/>
      <c r="P410" s="85"/>
      <c r="Q410" s="85"/>
      <c r="R410" s="85"/>
      <c r="S410" s="85"/>
    </row>
    <row r="411" spans="1:19" x14ac:dyDescent="0.25">
      <c r="A411" s="85"/>
      <c r="B411" s="85"/>
      <c r="C411" s="85"/>
      <c r="D411" s="85"/>
      <c r="E411" s="85"/>
      <c r="F411" s="85"/>
      <c r="G411" s="85"/>
      <c r="H411" s="85"/>
      <c r="I411" s="85"/>
      <c r="J411" s="85"/>
      <c r="K411" s="85"/>
      <c r="L411" s="85"/>
      <c r="M411" s="85"/>
      <c r="N411" s="85"/>
      <c r="O411" s="85"/>
      <c r="P411" s="85"/>
      <c r="Q411" s="85"/>
      <c r="R411" s="85"/>
      <c r="S411" s="85"/>
    </row>
    <row r="412" spans="1:19" x14ac:dyDescent="0.25">
      <c r="A412" s="85"/>
      <c r="B412" s="85"/>
      <c r="C412" s="85"/>
      <c r="D412" s="85"/>
      <c r="E412" s="85"/>
      <c r="F412" s="85"/>
      <c r="G412" s="85"/>
      <c r="H412" s="85"/>
      <c r="I412" s="85"/>
      <c r="J412" s="85"/>
      <c r="K412" s="85"/>
      <c r="L412" s="85"/>
      <c r="M412" s="85"/>
      <c r="N412" s="85"/>
      <c r="O412" s="85"/>
      <c r="P412" s="85"/>
      <c r="Q412" s="85"/>
      <c r="R412" s="85"/>
      <c r="S412" s="85"/>
    </row>
    <row r="413" spans="1:19" x14ac:dyDescent="0.25">
      <c r="A413" s="85"/>
      <c r="B413" s="85"/>
      <c r="C413" s="85"/>
      <c r="D413" s="85"/>
      <c r="E413" s="85"/>
      <c r="F413" s="85"/>
      <c r="G413" s="85"/>
      <c r="H413" s="85"/>
      <c r="I413" s="85"/>
      <c r="J413" s="85"/>
      <c r="K413" s="85"/>
      <c r="L413" s="85"/>
      <c r="M413" s="85"/>
      <c r="N413" s="85"/>
      <c r="O413" s="85"/>
      <c r="P413" s="85"/>
      <c r="Q413" s="85"/>
      <c r="R413" s="85"/>
      <c r="S413" s="85"/>
    </row>
    <row r="414" spans="1:19" x14ac:dyDescent="0.25">
      <c r="A414" s="85"/>
      <c r="B414" s="85"/>
      <c r="C414" s="85"/>
      <c r="D414" s="85"/>
      <c r="E414" s="85"/>
      <c r="F414" s="85"/>
      <c r="G414" s="85"/>
      <c r="H414" s="85"/>
      <c r="I414" s="85"/>
      <c r="J414" s="85"/>
      <c r="K414" s="85"/>
      <c r="L414" s="85"/>
      <c r="M414" s="85"/>
      <c r="N414" s="85"/>
      <c r="O414" s="85"/>
      <c r="P414" s="85"/>
      <c r="Q414" s="85"/>
      <c r="R414" s="85"/>
      <c r="S414" s="85"/>
    </row>
    <row r="415" spans="1:19" x14ac:dyDescent="0.25">
      <c r="A415" s="85"/>
      <c r="B415" s="85"/>
      <c r="C415" s="85"/>
      <c r="D415" s="85"/>
      <c r="E415" s="85"/>
      <c r="F415" s="85"/>
      <c r="G415" s="85"/>
      <c r="H415" s="85"/>
      <c r="I415" s="85"/>
      <c r="J415" s="85"/>
      <c r="K415" s="85"/>
      <c r="L415" s="85"/>
      <c r="M415" s="85"/>
      <c r="N415" s="85"/>
      <c r="O415" s="85"/>
      <c r="P415" s="85"/>
      <c r="Q415" s="85"/>
      <c r="R415" s="85"/>
      <c r="S415" s="85"/>
    </row>
    <row r="416" spans="1:19" x14ac:dyDescent="0.25">
      <c r="A416" s="85"/>
      <c r="B416" s="85"/>
      <c r="C416" s="85"/>
      <c r="D416" s="85"/>
      <c r="E416" s="85"/>
      <c r="F416" s="85"/>
      <c r="G416" s="85"/>
      <c r="H416" s="85"/>
      <c r="I416" s="85"/>
      <c r="J416" s="85"/>
      <c r="K416" s="85"/>
      <c r="L416" s="85"/>
      <c r="M416" s="85"/>
      <c r="N416" s="85"/>
      <c r="O416" s="85"/>
      <c r="P416" s="85"/>
      <c r="Q416" s="85"/>
      <c r="R416" s="85"/>
      <c r="S416" s="85"/>
    </row>
    <row r="417" spans="1:19" x14ac:dyDescent="0.25">
      <c r="A417" s="85"/>
      <c r="B417" s="85"/>
      <c r="C417" s="85"/>
      <c r="D417" s="85"/>
      <c r="E417" s="85"/>
      <c r="F417" s="85"/>
      <c r="G417" s="85"/>
      <c r="H417" s="85"/>
      <c r="I417" s="85"/>
      <c r="J417" s="85"/>
      <c r="K417" s="85"/>
      <c r="L417" s="85"/>
      <c r="M417" s="85"/>
      <c r="N417" s="85"/>
      <c r="O417" s="85"/>
      <c r="P417" s="85"/>
      <c r="Q417" s="85"/>
      <c r="R417" s="85"/>
      <c r="S417" s="85"/>
    </row>
    <row r="418" spans="1:19" x14ac:dyDescent="0.25">
      <c r="A418" s="85"/>
      <c r="B418" s="85"/>
      <c r="C418" s="85"/>
      <c r="D418" s="85"/>
      <c r="E418" s="85"/>
      <c r="F418" s="85"/>
      <c r="G418" s="85"/>
      <c r="H418" s="85"/>
      <c r="I418" s="85"/>
      <c r="J418" s="85"/>
      <c r="K418" s="85"/>
      <c r="L418" s="85"/>
      <c r="M418" s="85"/>
      <c r="N418" s="85"/>
      <c r="O418" s="85"/>
      <c r="P418" s="85"/>
      <c r="Q418" s="85"/>
      <c r="R418" s="85"/>
      <c r="S418" s="85"/>
    </row>
    <row r="419" spans="1:19" x14ac:dyDescent="0.25">
      <c r="A419" s="85"/>
      <c r="B419" s="85"/>
      <c r="C419" s="85"/>
      <c r="D419" s="85"/>
      <c r="E419" s="85"/>
      <c r="F419" s="85"/>
      <c r="G419" s="85"/>
      <c r="H419" s="85"/>
      <c r="I419" s="85"/>
      <c r="J419" s="85"/>
      <c r="K419" s="85"/>
      <c r="L419" s="85"/>
      <c r="M419" s="85"/>
      <c r="N419" s="85"/>
      <c r="O419" s="85"/>
      <c r="P419" s="85"/>
      <c r="Q419" s="85"/>
      <c r="R419" s="85"/>
      <c r="S419" s="85"/>
    </row>
    <row r="420" spans="1:19" x14ac:dyDescent="0.25">
      <c r="A420" s="85"/>
      <c r="B420" s="85"/>
      <c r="C420" s="85"/>
      <c r="D420" s="85"/>
      <c r="E420" s="85"/>
      <c r="F420" s="85"/>
      <c r="G420" s="85"/>
      <c r="H420" s="85"/>
      <c r="I420" s="85"/>
      <c r="J420" s="85"/>
      <c r="K420" s="85"/>
      <c r="L420" s="85"/>
      <c r="M420" s="85"/>
      <c r="N420" s="85"/>
      <c r="O420" s="85"/>
      <c r="P420" s="85"/>
      <c r="Q420" s="85"/>
      <c r="R420" s="85"/>
      <c r="S420" s="85"/>
    </row>
    <row r="421" spans="1:19" x14ac:dyDescent="0.25">
      <c r="A421" s="85"/>
      <c r="B421" s="85"/>
      <c r="C421" s="85"/>
      <c r="D421" s="85"/>
      <c r="E421" s="85"/>
      <c r="F421" s="85"/>
      <c r="G421" s="85"/>
      <c r="H421" s="85"/>
      <c r="I421" s="85"/>
      <c r="J421" s="85"/>
      <c r="K421" s="85"/>
      <c r="L421" s="85"/>
      <c r="M421" s="85"/>
      <c r="N421" s="85"/>
      <c r="O421" s="85"/>
      <c r="P421" s="85"/>
      <c r="Q421" s="85"/>
      <c r="R421" s="85"/>
      <c r="S421" s="85"/>
    </row>
    <row r="422" spans="1:19" x14ac:dyDescent="0.25">
      <c r="A422" s="85"/>
      <c r="B422" s="85"/>
      <c r="C422" s="85"/>
      <c r="D422" s="85"/>
      <c r="E422" s="85"/>
      <c r="F422" s="85"/>
      <c r="G422" s="85"/>
      <c r="H422" s="85"/>
      <c r="I422" s="85"/>
      <c r="J422" s="85"/>
      <c r="K422" s="85"/>
      <c r="L422" s="85"/>
      <c r="M422" s="85"/>
      <c r="N422" s="85"/>
      <c r="O422" s="85"/>
      <c r="P422" s="85"/>
      <c r="Q422" s="85"/>
      <c r="R422" s="85"/>
      <c r="S422" s="85"/>
    </row>
    <row r="423" spans="1:19" x14ac:dyDescent="0.25">
      <c r="A423" s="85"/>
      <c r="B423" s="85"/>
      <c r="C423" s="85"/>
      <c r="D423" s="85"/>
      <c r="E423" s="85"/>
      <c r="F423" s="85"/>
      <c r="G423" s="85"/>
      <c r="H423" s="85"/>
      <c r="I423" s="85"/>
      <c r="J423" s="85"/>
      <c r="K423" s="85"/>
      <c r="L423" s="85"/>
      <c r="M423" s="85"/>
      <c r="N423" s="85"/>
      <c r="O423" s="85"/>
      <c r="P423" s="85"/>
      <c r="Q423" s="85"/>
      <c r="R423" s="85"/>
      <c r="S423" s="85"/>
    </row>
    <row r="424" spans="1:19" x14ac:dyDescent="0.25">
      <c r="A424" s="85"/>
      <c r="B424" s="85"/>
      <c r="C424" s="85"/>
      <c r="D424" s="85"/>
      <c r="E424" s="85"/>
      <c r="F424" s="85"/>
      <c r="G424" s="85"/>
      <c r="H424" s="85"/>
      <c r="I424" s="85"/>
      <c r="J424" s="85"/>
      <c r="K424" s="85"/>
      <c r="L424" s="85"/>
      <c r="M424" s="85"/>
      <c r="N424" s="85"/>
      <c r="O424" s="85"/>
      <c r="P424" s="85"/>
      <c r="Q424" s="85"/>
      <c r="R424" s="85"/>
      <c r="S424" s="85"/>
    </row>
    <row r="425" spans="1:19" x14ac:dyDescent="0.25">
      <c r="A425" s="85"/>
      <c r="B425" s="85"/>
      <c r="C425" s="85"/>
      <c r="D425" s="85"/>
      <c r="E425" s="85"/>
      <c r="F425" s="85"/>
      <c r="G425" s="85"/>
      <c r="H425" s="85"/>
      <c r="I425" s="85"/>
      <c r="J425" s="85"/>
      <c r="K425" s="85"/>
      <c r="L425" s="85"/>
      <c r="M425" s="85"/>
      <c r="N425" s="85"/>
      <c r="O425" s="85"/>
      <c r="P425" s="85"/>
      <c r="Q425" s="85"/>
      <c r="R425" s="85"/>
      <c r="S425" s="85"/>
    </row>
    <row r="426" spans="1:19" x14ac:dyDescent="0.25">
      <c r="A426" s="85"/>
      <c r="B426" s="85"/>
      <c r="C426" s="85"/>
      <c r="D426" s="85"/>
      <c r="E426" s="85"/>
      <c r="F426" s="85"/>
      <c r="G426" s="85"/>
      <c r="H426" s="85"/>
      <c r="I426" s="85"/>
      <c r="J426" s="85"/>
      <c r="K426" s="85"/>
      <c r="L426" s="85"/>
      <c r="M426" s="85"/>
      <c r="N426" s="85"/>
      <c r="O426" s="85"/>
      <c r="P426" s="85"/>
      <c r="Q426" s="85"/>
      <c r="R426" s="85"/>
      <c r="S426" s="85"/>
    </row>
    <row r="427" spans="1:19" x14ac:dyDescent="0.25">
      <c r="A427" s="85"/>
      <c r="B427" s="85"/>
      <c r="C427" s="85"/>
      <c r="D427" s="85"/>
      <c r="E427" s="85"/>
      <c r="F427" s="85"/>
      <c r="G427" s="85"/>
      <c r="H427" s="85"/>
      <c r="I427" s="85"/>
      <c r="J427" s="85"/>
      <c r="K427" s="85"/>
      <c r="L427" s="85"/>
      <c r="M427" s="85"/>
      <c r="N427" s="85"/>
      <c r="O427" s="85"/>
      <c r="P427" s="85"/>
      <c r="Q427" s="85"/>
      <c r="R427" s="85"/>
      <c r="S427" s="85"/>
    </row>
    <row r="428" spans="1:19" x14ac:dyDescent="0.25">
      <c r="A428" s="85"/>
      <c r="B428" s="85"/>
      <c r="C428" s="85"/>
      <c r="D428" s="85"/>
      <c r="E428" s="85"/>
      <c r="F428" s="85"/>
      <c r="G428" s="85"/>
      <c r="H428" s="85"/>
      <c r="I428" s="85"/>
      <c r="J428" s="85"/>
      <c r="K428" s="85"/>
      <c r="L428" s="85"/>
      <c r="M428" s="85"/>
      <c r="N428" s="85"/>
      <c r="O428" s="85"/>
      <c r="P428" s="85"/>
      <c r="Q428" s="85"/>
      <c r="R428" s="85"/>
      <c r="S428" s="85"/>
    </row>
    <row r="429" spans="1:19" x14ac:dyDescent="0.25">
      <c r="A429" s="85"/>
      <c r="B429" s="85"/>
      <c r="C429" s="85"/>
      <c r="D429" s="85"/>
      <c r="E429" s="85"/>
      <c r="F429" s="85"/>
      <c r="G429" s="85"/>
      <c r="H429" s="85"/>
      <c r="I429" s="85"/>
      <c r="J429" s="85"/>
      <c r="K429" s="85"/>
      <c r="L429" s="85"/>
      <c r="M429" s="85"/>
      <c r="N429" s="85"/>
      <c r="O429" s="85"/>
      <c r="P429" s="85"/>
      <c r="Q429" s="85"/>
      <c r="R429" s="85"/>
      <c r="S429" s="85"/>
    </row>
    <row r="430" spans="1:19" x14ac:dyDescent="0.25">
      <c r="A430" s="85"/>
      <c r="B430" s="85"/>
      <c r="C430" s="85"/>
      <c r="D430" s="85"/>
      <c r="E430" s="85"/>
      <c r="F430" s="85"/>
      <c r="G430" s="85"/>
      <c r="H430" s="85"/>
      <c r="I430" s="85"/>
      <c r="J430" s="85"/>
      <c r="K430" s="85"/>
      <c r="L430" s="85"/>
      <c r="M430" s="85"/>
      <c r="N430" s="85"/>
      <c r="O430" s="85"/>
      <c r="P430" s="85"/>
      <c r="Q430" s="85"/>
      <c r="R430" s="85"/>
      <c r="S430" s="85"/>
    </row>
    <row r="431" spans="1:19" x14ac:dyDescent="0.25">
      <c r="A431" s="85"/>
      <c r="B431" s="85"/>
      <c r="C431" s="85"/>
      <c r="D431" s="85"/>
      <c r="E431" s="85"/>
      <c r="F431" s="85"/>
      <c r="G431" s="85"/>
      <c r="H431" s="85"/>
      <c r="I431" s="85"/>
      <c r="J431" s="85"/>
      <c r="K431" s="85"/>
      <c r="L431" s="85"/>
      <c r="M431" s="85"/>
      <c r="N431" s="85"/>
      <c r="O431" s="85"/>
      <c r="P431" s="85"/>
      <c r="Q431" s="85"/>
      <c r="R431" s="85"/>
      <c r="S431" s="85"/>
    </row>
    <row r="432" spans="1:19" x14ac:dyDescent="0.25">
      <c r="A432" s="85"/>
      <c r="B432" s="85"/>
      <c r="C432" s="85"/>
      <c r="D432" s="85"/>
      <c r="E432" s="85"/>
      <c r="F432" s="85"/>
      <c r="G432" s="85"/>
      <c r="H432" s="85"/>
      <c r="I432" s="85"/>
      <c r="J432" s="85"/>
      <c r="K432" s="85"/>
      <c r="L432" s="85"/>
      <c r="M432" s="85"/>
      <c r="N432" s="85"/>
      <c r="O432" s="85"/>
      <c r="P432" s="85"/>
      <c r="Q432" s="85"/>
      <c r="R432" s="85"/>
      <c r="S432" s="85"/>
    </row>
    <row r="433" spans="1:19" x14ac:dyDescent="0.25">
      <c r="A433" s="85"/>
      <c r="B433" s="85"/>
      <c r="C433" s="85"/>
      <c r="D433" s="85"/>
      <c r="E433" s="85"/>
      <c r="F433" s="85"/>
      <c r="G433" s="85"/>
      <c r="H433" s="85"/>
      <c r="I433" s="85"/>
      <c r="J433" s="85"/>
      <c r="K433" s="85"/>
      <c r="L433" s="85"/>
      <c r="M433" s="85"/>
      <c r="N433" s="85"/>
      <c r="O433" s="85"/>
      <c r="P433" s="85"/>
      <c r="Q433" s="85"/>
      <c r="R433" s="85"/>
      <c r="S433" s="85"/>
    </row>
    <row r="434" spans="1:19" x14ac:dyDescent="0.25">
      <c r="A434" s="85"/>
      <c r="B434" s="85"/>
      <c r="C434" s="85"/>
      <c r="D434" s="85"/>
      <c r="E434" s="85"/>
      <c r="F434" s="85"/>
      <c r="G434" s="85"/>
      <c r="H434" s="85"/>
      <c r="I434" s="85"/>
      <c r="J434" s="85"/>
      <c r="K434" s="85"/>
      <c r="L434" s="85"/>
      <c r="M434" s="85"/>
      <c r="N434" s="85"/>
      <c r="O434" s="85"/>
      <c r="P434" s="85"/>
      <c r="Q434" s="85"/>
      <c r="R434" s="85"/>
      <c r="S434" s="85"/>
    </row>
    <row r="435" spans="1:19" x14ac:dyDescent="0.25">
      <c r="A435" s="85"/>
      <c r="B435" s="85"/>
      <c r="C435" s="85"/>
      <c r="D435" s="85"/>
      <c r="E435" s="85"/>
      <c r="F435" s="85"/>
      <c r="G435" s="85"/>
      <c r="H435" s="85"/>
      <c r="I435" s="85"/>
      <c r="J435" s="85"/>
      <c r="K435" s="85"/>
      <c r="L435" s="85"/>
      <c r="M435" s="85"/>
      <c r="N435" s="85"/>
      <c r="O435" s="85"/>
      <c r="P435" s="85"/>
      <c r="Q435" s="85"/>
      <c r="R435" s="85"/>
      <c r="S435" s="85"/>
    </row>
    <row r="436" spans="1:19" x14ac:dyDescent="0.25">
      <c r="A436" s="85"/>
      <c r="B436" s="85"/>
      <c r="C436" s="85"/>
      <c r="D436" s="85"/>
      <c r="E436" s="85"/>
      <c r="F436" s="85"/>
      <c r="G436" s="85"/>
      <c r="H436" s="85"/>
      <c r="I436" s="85"/>
      <c r="J436" s="85"/>
      <c r="K436" s="85"/>
      <c r="L436" s="85"/>
      <c r="M436" s="85"/>
      <c r="N436" s="85"/>
      <c r="O436" s="85"/>
      <c r="P436" s="85"/>
      <c r="Q436" s="85"/>
      <c r="R436" s="85"/>
      <c r="S436" s="85"/>
    </row>
    <row r="437" spans="1:19" x14ac:dyDescent="0.25">
      <c r="A437" s="85"/>
      <c r="B437" s="85"/>
      <c r="C437" s="85"/>
      <c r="D437" s="85"/>
      <c r="E437" s="85"/>
      <c r="F437" s="85"/>
      <c r="G437" s="85"/>
      <c r="H437" s="85"/>
      <c r="I437" s="85"/>
      <c r="J437" s="85"/>
      <c r="K437" s="85"/>
      <c r="L437" s="85"/>
      <c r="M437" s="85"/>
      <c r="N437" s="85"/>
      <c r="O437" s="85"/>
      <c r="P437" s="85"/>
      <c r="Q437" s="85"/>
      <c r="R437" s="85"/>
      <c r="S437" s="85"/>
    </row>
    <row r="438" spans="1:19" x14ac:dyDescent="0.25">
      <c r="A438" s="85"/>
      <c r="B438" s="85"/>
      <c r="C438" s="85"/>
      <c r="D438" s="85"/>
      <c r="E438" s="85"/>
      <c r="F438" s="85"/>
      <c r="G438" s="85"/>
      <c r="H438" s="85"/>
      <c r="I438" s="85"/>
      <c r="J438" s="85"/>
      <c r="K438" s="85"/>
      <c r="L438" s="85"/>
      <c r="M438" s="85"/>
      <c r="N438" s="85"/>
      <c r="O438" s="85"/>
      <c r="P438" s="85"/>
      <c r="Q438" s="85"/>
      <c r="R438" s="85"/>
      <c r="S438" s="85"/>
    </row>
    <row r="439" spans="1:19" x14ac:dyDescent="0.25">
      <c r="A439" s="85"/>
      <c r="B439" s="85"/>
      <c r="C439" s="85"/>
      <c r="D439" s="85"/>
      <c r="E439" s="85"/>
      <c r="F439" s="85"/>
      <c r="G439" s="85"/>
      <c r="H439" s="85"/>
      <c r="I439" s="85"/>
      <c r="J439" s="85"/>
      <c r="K439" s="85"/>
      <c r="L439" s="85"/>
      <c r="M439" s="85"/>
      <c r="N439" s="85"/>
      <c r="O439" s="85"/>
      <c r="P439" s="85"/>
      <c r="Q439" s="85"/>
      <c r="R439" s="85"/>
      <c r="S439" s="85"/>
    </row>
    <row r="440" spans="1:19" x14ac:dyDescent="0.25">
      <c r="A440" s="85"/>
      <c r="B440" s="85"/>
      <c r="C440" s="85"/>
      <c r="D440" s="85"/>
      <c r="E440" s="85"/>
      <c r="F440" s="85"/>
      <c r="G440" s="85"/>
      <c r="H440" s="85"/>
      <c r="I440" s="85"/>
      <c r="J440" s="85"/>
      <c r="K440" s="85"/>
      <c r="L440" s="85"/>
      <c r="M440" s="85"/>
      <c r="N440" s="85"/>
      <c r="O440" s="85"/>
      <c r="P440" s="85"/>
      <c r="Q440" s="85"/>
      <c r="R440" s="85"/>
      <c r="S440" s="85"/>
    </row>
    <row r="441" spans="1:19" x14ac:dyDescent="0.25">
      <c r="A441" s="85"/>
      <c r="B441" s="85"/>
      <c r="C441" s="85"/>
      <c r="D441" s="85"/>
      <c r="E441" s="85"/>
      <c r="F441" s="85"/>
      <c r="G441" s="85"/>
      <c r="H441" s="85"/>
      <c r="I441" s="85"/>
      <c r="J441" s="85"/>
      <c r="K441" s="85"/>
      <c r="L441" s="85"/>
      <c r="M441" s="85"/>
      <c r="N441" s="85"/>
      <c r="O441" s="85"/>
      <c r="P441" s="85"/>
      <c r="Q441" s="85"/>
      <c r="R441" s="85"/>
      <c r="S441" s="85"/>
    </row>
    <row r="442" spans="1:19" x14ac:dyDescent="0.25">
      <c r="A442" s="85"/>
      <c r="B442" s="85"/>
      <c r="C442" s="85"/>
      <c r="D442" s="85"/>
      <c r="E442" s="85"/>
      <c r="F442" s="85"/>
      <c r="G442" s="85"/>
      <c r="H442" s="85"/>
      <c r="I442" s="85"/>
      <c r="J442" s="85"/>
      <c r="K442" s="85"/>
      <c r="L442" s="85"/>
      <c r="M442" s="85"/>
      <c r="N442" s="85"/>
      <c r="O442" s="85"/>
      <c r="P442" s="85"/>
      <c r="Q442" s="85"/>
      <c r="R442" s="85"/>
      <c r="S442" s="85"/>
    </row>
    <row r="443" spans="1:19" x14ac:dyDescent="0.25">
      <c r="A443" s="85"/>
      <c r="B443" s="85"/>
      <c r="C443" s="85"/>
      <c r="D443" s="85"/>
      <c r="E443" s="85"/>
      <c r="F443" s="85"/>
      <c r="G443" s="85"/>
      <c r="H443" s="85"/>
      <c r="I443" s="85"/>
      <c r="J443" s="85"/>
      <c r="K443" s="85"/>
      <c r="L443" s="85"/>
      <c r="M443" s="85"/>
      <c r="N443" s="85"/>
      <c r="O443" s="85"/>
      <c r="P443" s="85"/>
      <c r="Q443" s="85"/>
      <c r="R443" s="85"/>
      <c r="S443" s="85"/>
    </row>
    <row r="444" spans="1:19" x14ac:dyDescent="0.25">
      <c r="A444" s="85"/>
      <c r="B444" s="85"/>
      <c r="C444" s="85"/>
      <c r="D444" s="85"/>
      <c r="E444" s="85"/>
      <c r="F444" s="85"/>
      <c r="G444" s="85"/>
      <c r="H444" s="85"/>
      <c r="I444" s="85"/>
      <c r="J444" s="85"/>
      <c r="K444" s="85"/>
      <c r="L444" s="85"/>
      <c r="M444" s="85"/>
      <c r="N444" s="85"/>
      <c r="O444" s="85"/>
      <c r="P444" s="85"/>
      <c r="Q444" s="85"/>
      <c r="R444" s="85"/>
      <c r="S444" s="85"/>
    </row>
    <row r="445" spans="1:19" x14ac:dyDescent="0.25">
      <c r="A445" s="85"/>
      <c r="B445" s="85"/>
      <c r="C445" s="85"/>
      <c r="D445" s="85"/>
      <c r="E445" s="85"/>
      <c r="F445" s="85"/>
      <c r="G445" s="85"/>
      <c r="H445" s="85"/>
      <c r="I445" s="85"/>
      <c r="J445" s="85"/>
      <c r="K445" s="85"/>
      <c r="L445" s="85"/>
      <c r="M445" s="85"/>
      <c r="N445" s="85"/>
      <c r="O445" s="85"/>
      <c r="P445" s="85"/>
      <c r="Q445" s="85"/>
      <c r="R445" s="85"/>
      <c r="S445" s="85"/>
    </row>
    <row r="446" spans="1:19" x14ac:dyDescent="0.25">
      <c r="A446" s="85"/>
      <c r="B446" s="85"/>
      <c r="C446" s="85"/>
      <c r="D446" s="85"/>
      <c r="E446" s="85"/>
      <c r="F446" s="85"/>
      <c r="G446" s="85"/>
      <c r="H446" s="85"/>
      <c r="I446" s="85"/>
      <c r="J446" s="85"/>
      <c r="K446" s="85"/>
      <c r="L446" s="85"/>
      <c r="M446" s="85"/>
      <c r="N446" s="85"/>
      <c r="O446" s="85"/>
      <c r="P446" s="85"/>
      <c r="Q446" s="85"/>
      <c r="R446" s="85"/>
      <c r="S446" s="85"/>
    </row>
    <row r="447" spans="1:19" x14ac:dyDescent="0.25">
      <c r="A447" s="85"/>
      <c r="B447" s="85"/>
      <c r="C447" s="85"/>
      <c r="D447" s="85"/>
      <c r="E447" s="85"/>
      <c r="F447" s="85"/>
      <c r="G447" s="85"/>
      <c r="H447" s="85"/>
      <c r="I447" s="85"/>
      <c r="J447" s="85"/>
      <c r="K447" s="85"/>
      <c r="L447" s="85"/>
      <c r="M447" s="85"/>
      <c r="N447" s="85"/>
      <c r="O447" s="85"/>
      <c r="P447" s="85"/>
      <c r="Q447" s="85"/>
      <c r="R447" s="85"/>
      <c r="S447" s="85"/>
    </row>
    <row r="448" spans="1:19" x14ac:dyDescent="0.25">
      <c r="A448" s="85"/>
      <c r="B448" s="85"/>
      <c r="C448" s="85"/>
      <c r="D448" s="85"/>
      <c r="E448" s="85"/>
      <c r="F448" s="85"/>
      <c r="G448" s="85"/>
      <c r="H448" s="85"/>
      <c r="I448" s="85"/>
      <c r="J448" s="85"/>
      <c r="K448" s="85"/>
      <c r="L448" s="85"/>
      <c r="M448" s="85"/>
      <c r="N448" s="85"/>
      <c r="O448" s="85"/>
      <c r="P448" s="85"/>
      <c r="Q448" s="85"/>
      <c r="R448" s="85"/>
      <c r="S448" s="85"/>
    </row>
    <row r="449" spans="1:19" x14ac:dyDescent="0.25">
      <c r="A449" s="85"/>
      <c r="B449" s="85"/>
      <c r="C449" s="85"/>
      <c r="D449" s="85"/>
      <c r="E449" s="85"/>
      <c r="F449" s="85"/>
      <c r="G449" s="85"/>
      <c r="H449" s="85"/>
      <c r="I449" s="85"/>
      <c r="J449" s="85"/>
      <c r="K449" s="85"/>
      <c r="L449" s="85"/>
      <c r="M449" s="85"/>
      <c r="N449" s="85"/>
      <c r="O449" s="85"/>
      <c r="P449" s="85"/>
      <c r="Q449" s="85"/>
      <c r="R449" s="85"/>
      <c r="S449" s="85"/>
    </row>
    <row r="450" spans="1:19" x14ac:dyDescent="0.25">
      <c r="A450" s="85"/>
      <c r="B450" s="85"/>
      <c r="C450" s="85"/>
      <c r="D450" s="85"/>
      <c r="E450" s="85"/>
      <c r="F450" s="85"/>
      <c r="G450" s="85"/>
      <c r="H450" s="85"/>
      <c r="I450" s="85"/>
      <c r="J450" s="85"/>
      <c r="K450" s="85"/>
      <c r="L450" s="85"/>
      <c r="M450" s="85"/>
      <c r="N450" s="85"/>
      <c r="O450" s="85"/>
      <c r="P450" s="85"/>
      <c r="Q450" s="85"/>
      <c r="R450" s="85"/>
      <c r="S450" s="85"/>
    </row>
    <row r="451" spans="1:19" x14ac:dyDescent="0.25">
      <c r="A451" s="85"/>
      <c r="B451" s="85"/>
      <c r="C451" s="85"/>
      <c r="D451" s="85"/>
      <c r="E451" s="85"/>
      <c r="F451" s="85"/>
      <c r="G451" s="85"/>
      <c r="H451" s="85"/>
      <c r="I451" s="85"/>
      <c r="J451" s="85"/>
      <c r="K451" s="85"/>
      <c r="L451" s="85"/>
      <c r="M451" s="85"/>
      <c r="N451" s="85"/>
      <c r="O451" s="85"/>
      <c r="P451" s="85"/>
      <c r="Q451" s="85"/>
      <c r="R451" s="85"/>
      <c r="S451" s="85"/>
    </row>
    <row r="452" spans="1:19" x14ac:dyDescent="0.25">
      <c r="A452" s="85"/>
      <c r="B452" s="85"/>
      <c r="C452" s="85"/>
      <c r="D452" s="85"/>
      <c r="E452" s="85"/>
      <c r="F452" s="85"/>
      <c r="G452" s="85"/>
      <c r="H452" s="85"/>
      <c r="I452" s="85"/>
      <c r="J452" s="85"/>
      <c r="K452" s="85"/>
      <c r="L452" s="85"/>
      <c r="M452" s="85"/>
      <c r="N452" s="85"/>
      <c r="O452" s="85"/>
      <c r="P452" s="85"/>
      <c r="Q452" s="85"/>
      <c r="R452" s="85"/>
      <c r="S452" s="85"/>
    </row>
    <row r="453" spans="1:19" x14ac:dyDescent="0.25">
      <c r="A453" s="85"/>
      <c r="B453" s="85"/>
      <c r="C453" s="85"/>
      <c r="D453" s="85"/>
      <c r="E453" s="85"/>
      <c r="F453" s="85"/>
      <c r="G453" s="85"/>
      <c r="H453" s="85"/>
      <c r="I453" s="85"/>
      <c r="J453" s="85"/>
      <c r="K453" s="85"/>
      <c r="L453" s="85"/>
      <c r="M453" s="85"/>
      <c r="N453" s="85"/>
      <c r="O453" s="85"/>
      <c r="P453" s="85"/>
      <c r="Q453" s="85"/>
      <c r="R453" s="85"/>
      <c r="S453" s="85"/>
    </row>
    <row r="454" spans="1:19" x14ac:dyDescent="0.25">
      <c r="A454" s="85"/>
      <c r="B454" s="85"/>
      <c r="C454" s="85"/>
      <c r="D454" s="85"/>
      <c r="E454" s="85"/>
      <c r="F454" s="85"/>
      <c r="G454" s="85"/>
      <c r="H454" s="85"/>
      <c r="I454" s="85"/>
      <c r="J454" s="85"/>
      <c r="K454" s="85"/>
      <c r="L454" s="85"/>
      <c r="M454" s="85"/>
      <c r="N454" s="85"/>
      <c r="O454" s="85"/>
      <c r="P454" s="85"/>
      <c r="Q454" s="85"/>
      <c r="R454" s="85"/>
      <c r="S454" s="85"/>
    </row>
    <row r="455" spans="1:19" x14ac:dyDescent="0.25">
      <c r="A455" s="85"/>
      <c r="B455" s="85"/>
      <c r="C455" s="85"/>
      <c r="D455" s="85"/>
      <c r="E455" s="85"/>
      <c r="F455" s="85"/>
      <c r="G455" s="85"/>
      <c r="H455" s="85"/>
      <c r="I455" s="85"/>
      <c r="J455" s="85"/>
      <c r="K455" s="85"/>
      <c r="L455" s="85"/>
      <c r="M455" s="85"/>
      <c r="N455" s="85"/>
      <c r="O455" s="85"/>
      <c r="P455" s="85"/>
      <c r="Q455" s="85"/>
      <c r="R455" s="85"/>
      <c r="S455" s="85"/>
    </row>
    <row r="456" spans="1:19" x14ac:dyDescent="0.25">
      <c r="A456" s="85"/>
      <c r="B456" s="85"/>
      <c r="C456" s="85"/>
      <c r="D456" s="85"/>
      <c r="E456" s="85"/>
      <c r="F456" s="85"/>
      <c r="G456" s="85"/>
      <c r="H456" s="85"/>
      <c r="I456" s="85"/>
      <c r="J456" s="85"/>
      <c r="K456" s="85"/>
      <c r="L456" s="85"/>
      <c r="M456" s="85"/>
      <c r="N456" s="85"/>
      <c r="O456" s="85"/>
      <c r="P456" s="85"/>
      <c r="Q456" s="85"/>
      <c r="R456" s="85"/>
      <c r="S456" s="85"/>
    </row>
    <row r="457" spans="1:19" x14ac:dyDescent="0.25">
      <c r="A457" s="85"/>
      <c r="B457" s="85"/>
      <c r="C457" s="85"/>
      <c r="D457" s="85"/>
      <c r="E457" s="85"/>
      <c r="F457" s="85"/>
      <c r="G457" s="85"/>
      <c r="H457" s="85"/>
      <c r="I457" s="85"/>
      <c r="J457" s="85"/>
      <c r="K457" s="85"/>
      <c r="L457" s="85"/>
      <c r="M457" s="85"/>
      <c r="N457" s="85"/>
      <c r="O457" s="85"/>
      <c r="P457" s="85"/>
      <c r="Q457" s="85"/>
      <c r="R457" s="85"/>
      <c r="S457" s="85"/>
    </row>
    <row r="458" spans="1:19" x14ac:dyDescent="0.25">
      <c r="A458" s="85"/>
      <c r="B458" s="85"/>
      <c r="C458" s="85"/>
      <c r="D458" s="85"/>
      <c r="E458" s="85"/>
      <c r="F458" s="85"/>
      <c r="G458" s="85"/>
      <c r="H458" s="85"/>
      <c r="I458" s="85"/>
      <c r="J458" s="85"/>
      <c r="K458" s="85"/>
      <c r="L458" s="85"/>
      <c r="M458" s="85"/>
      <c r="N458" s="85"/>
      <c r="O458" s="85"/>
      <c r="P458" s="85"/>
      <c r="Q458" s="85"/>
      <c r="R458" s="85"/>
      <c r="S458" s="85"/>
    </row>
    <row r="459" spans="1:19" x14ac:dyDescent="0.25">
      <c r="A459" s="85"/>
      <c r="B459" s="85"/>
      <c r="C459" s="85"/>
      <c r="D459" s="85"/>
      <c r="E459" s="85"/>
      <c r="F459" s="85"/>
      <c r="G459" s="85"/>
      <c r="H459" s="85"/>
      <c r="I459" s="85"/>
      <c r="J459" s="85"/>
      <c r="K459" s="85"/>
      <c r="L459" s="85"/>
      <c r="M459" s="85"/>
      <c r="N459" s="85"/>
      <c r="O459" s="85"/>
      <c r="P459" s="85"/>
      <c r="Q459" s="85"/>
      <c r="R459" s="85"/>
      <c r="S459" s="85"/>
    </row>
    <row r="460" spans="1:19" x14ac:dyDescent="0.25">
      <c r="A460" s="85"/>
      <c r="B460" s="85"/>
      <c r="C460" s="85"/>
      <c r="D460" s="85"/>
      <c r="E460" s="85"/>
      <c r="F460" s="85"/>
      <c r="G460" s="85"/>
      <c r="H460" s="85"/>
      <c r="I460" s="85"/>
      <c r="J460" s="85"/>
      <c r="K460" s="85"/>
      <c r="L460" s="85"/>
      <c r="M460" s="85"/>
      <c r="N460" s="85"/>
      <c r="O460" s="85"/>
      <c r="P460" s="85"/>
      <c r="Q460" s="85"/>
      <c r="R460" s="85"/>
      <c r="S460" s="85"/>
    </row>
    <row r="461" spans="1:19" x14ac:dyDescent="0.25">
      <c r="A461" s="85"/>
      <c r="B461" s="85"/>
      <c r="C461" s="85"/>
      <c r="D461" s="85"/>
      <c r="E461" s="85"/>
      <c r="F461" s="85"/>
      <c r="G461" s="85"/>
      <c r="H461" s="85"/>
      <c r="I461" s="85"/>
      <c r="J461" s="85"/>
      <c r="K461" s="85"/>
      <c r="L461" s="85"/>
      <c r="M461" s="85"/>
      <c r="N461" s="85"/>
      <c r="O461" s="85"/>
      <c r="P461" s="85"/>
      <c r="Q461" s="85"/>
      <c r="R461" s="85"/>
      <c r="S461" s="85"/>
    </row>
    <row r="462" spans="1:19" x14ac:dyDescent="0.25">
      <c r="A462" s="85"/>
      <c r="B462" s="85"/>
      <c r="C462" s="85"/>
      <c r="D462" s="85"/>
      <c r="E462" s="85"/>
      <c r="F462" s="85"/>
      <c r="G462" s="85"/>
      <c r="H462" s="85"/>
      <c r="I462" s="85"/>
      <c r="J462" s="85"/>
      <c r="K462" s="85"/>
      <c r="L462" s="85"/>
      <c r="M462" s="85"/>
      <c r="N462" s="85"/>
      <c r="O462" s="85"/>
      <c r="P462" s="85"/>
      <c r="Q462" s="85"/>
      <c r="R462" s="85"/>
      <c r="S462" s="85"/>
    </row>
    <row r="463" spans="1:19" x14ac:dyDescent="0.25">
      <c r="A463" s="85"/>
      <c r="B463" s="85"/>
      <c r="C463" s="85"/>
      <c r="D463" s="85"/>
      <c r="E463" s="85"/>
      <c r="F463" s="85"/>
      <c r="G463" s="85"/>
      <c r="H463" s="85"/>
      <c r="I463" s="85"/>
      <c r="J463" s="85"/>
      <c r="K463" s="85"/>
      <c r="L463" s="85"/>
      <c r="M463" s="85"/>
      <c r="N463" s="85"/>
      <c r="O463" s="85"/>
      <c r="P463" s="85"/>
      <c r="Q463" s="85"/>
      <c r="R463" s="85"/>
      <c r="S463" s="85"/>
    </row>
    <row r="464" spans="1:19" x14ac:dyDescent="0.25">
      <c r="A464" s="85"/>
      <c r="B464" s="85"/>
      <c r="C464" s="85"/>
      <c r="D464" s="85"/>
      <c r="E464" s="85"/>
      <c r="F464" s="85"/>
      <c r="G464" s="85"/>
      <c r="H464" s="85"/>
      <c r="I464" s="85"/>
      <c r="J464" s="85"/>
      <c r="K464" s="85"/>
      <c r="L464" s="85"/>
      <c r="M464" s="85"/>
      <c r="N464" s="85"/>
      <c r="O464" s="85"/>
      <c r="P464" s="85"/>
      <c r="Q464" s="85"/>
      <c r="R464" s="85"/>
      <c r="S464" s="85"/>
    </row>
    <row r="465" spans="1:19" x14ac:dyDescent="0.25">
      <c r="A465" s="85"/>
      <c r="B465" s="85"/>
      <c r="C465" s="85"/>
      <c r="D465" s="85"/>
      <c r="E465" s="85"/>
      <c r="F465" s="85"/>
      <c r="G465" s="85"/>
      <c r="H465" s="85"/>
      <c r="I465" s="85"/>
      <c r="J465" s="85"/>
      <c r="K465" s="85"/>
      <c r="L465" s="85"/>
      <c r="M465" s="85"/>
      <c r="N465" s="85"/>
      <c r="O465" s="85"/>
      <c r="P465" s="85"/>
      <c r="Q465" s="85"/>
      <c r="R465" s="85"/>
      <c r="S465" s="85"/>
    </row>
    <row r="466" spans="1:19" x14ac:dyDescent="0.25">
      <c r="A466" s="85"/>
      <c r="B466" s="85"/>
      <c r="C466" s="85"/>
      <c r="D466" s="85"/>
      <c r="E466" s="85"/>
      <c r="F466" s="85"/>
      <c r="G466" s="85"/>
      <c r="H466" s="85"/>
      <c r="I466" s="85"/>
      <c r="J466" s="85"/>
      <c r="K466" s="85"/>
      <c r="L466" s="85"/>
      <c r="M466" s="85"/>
      <c r="N466" s="85"/>
      <c r="O466" s="85"/>
      <c r="P466" s="85"/>
      <c r="Q466" s="85"/>
      <c r="R466" s="85"/>
      <c r="S466" s="85"/>
    </row>
    <row r="467" spans="1:19" x14ac:dyDescent="0.25">
      <c r="A467" s="85"/>
      <c r="B467" s="85"/>
      <c r="C467" s="85"/>
      <c r="D467" s="85"/>
      <c r="E467" s="85"/>
      <c r="F467" s="85"/>
      <c r="G467" s="85"/>
      <c r="H467" s="85"/>
      <c r="I467" s="85"/>
      <c r="J467" s="85"/>
      <c r="K467" s="85"/>
      <c r="L467" s="85"/>
      <c r="M467" s="85"/>
      <c r="N467" s="85"/>
      <c r="O467" s="85"/>
      <c r="P467" s="85"/>
      <c r="Q467" s="85"/>
      <c r="R467" s="85"/>
      <c r="S467" s="85"/>
    </row>
    <row r="468" spans="1:19" x14ac:dyDescent="0.25">
      <c r="A468" s="85"/>
      <c r="B468" s="85"/>
      <c r="C468" s="85"/>
      <c r="D468" s="85"/>
      <c r="E468" s="85"/>
      <c r="F468" s="85"/>
      <c r="G468" s="85"/>
      <c r="H468" s="85"/>
      <c r="I468" s="85"/>
      <c r="J468" s="85"/>
      <c r="K468" s="85"/>
      <c r="L468" s="85"/>
      <c r="M468" s="85"/>
      <c r="N468" s="85"/>
      <c r="O468" s="85"/>
      <c r="P468" s="85"/>
      <c r="Q468" s="85"/>
      <c r="R468" s="85"/>
      <c r="S468" s="85"/>
    </row>
    <row r="469" spans="1:19" x14ac:dyDescent="0.25">
      <c r="A469" s="85"/>
      <c r="B469" s="85"/>
      <c r="C469" s="85"/>
      <c r="D469" s="85"/>
      <c r="E469" s="85"/>
      <c r="F469" s="85"/>
      <c r="G469" s="85"/>
      <c r="H469" s="85"/>
      <c r="I469" s="85"/>
      <c r="J469" s="85"/>
      <c r="K469" s="85"/>
      <c r="L469" s="85"/>
      <c r="M469" s="85"/>
      <c r="N469" s="85"/>
      <c r="O469" s="85"/>
      <c r="P469" s="85"/>
      <c r="Q469" s="85"/>
      <c r="R469" s="85"/>
      <c r="S469" s="85"/>
    </row>
    <row r="470" spans="1:19" x14ac:dyDescent="0.25">
      <c r="A470" s="85"/>
      <c r="B470" s="85"/>
      <c r="C470" s="85"/>
      <c r="D470" s="85"/>
      <c r="E470" s="85"/>
      <c r="F470" s="85"/>
      <c r="G470" s="85"/>
      <c r="H470" s="85"/>
      <c r="I470" s="85"/>
      <c r="J470" s="85"/>
      <c r="K470" s="85"/>
      <c r="L470" s="85"/>
      <c r="M470" s="85"/>
      <c r="N470" s="85"/>
      <c r="O470" s="85"/>
      <c r="P470" s="85"/>
      <c r="Q470" s="85"/>
      <c r="R470" s="85"/>
      <c r="S470" s="85"/>
    </row>
    <row r="471" spans="1:19" x14ac:dyDescent="0.25">
      <c r="A471" s="85"/>
      <c r="B471" s="85"/>
      <c r="C471" s="85"/>
      <c r="D471" s="85"/>
      <c r="E471" s="85"/>
      <c r="F471" s="85"/>
      <c r="G471" s="85"/>
      <c r="H471" s="85"/>
      <c r="I471" s="85"/>
      <c r="J471" s="85"/>
      <c r="K471" s="85"/>
      <c r="L471" s="85"/>
      <c r="M471" s="85"/>
      <c r="N471" s="85"/>
      <c r="O471" s="85"/>
      <c r="P471" s="85"/>
      <c r="Q471" s="85"/>
      <c r="R471" s="85"/>
      <c r="S471" s="85"/>
    </row>
    <row r="472" spans="1:19" x14ac:dyDescent="0.25">
      <c r="A472" s="85"/>
      <c r="B472" s="85"/>
      <c r="C472" s="85"/>
      <c r="D472" s="85"/>
      <c r="E472" s="85"/>
      <c r="F472" s="85"/>
      <c r="G472" s="85"/>
      <c r="H472" s="85"/>
      <c r="I472" s="85"/>
      <c r="J472" s="85"/>
      <c r="K472" s="85"/>
      <c r="L472" s="85"/>
      <c r="M472" s="85"/>
      <c r="N472" s="85"/>
      <c r="O472" s="85"/>
      <c r="P472" s="85"/>
      <c r="Q472" s="85"/>
      <c r="R472" s="85"/>
      <c r="S472" s="85"/>
    </row>
    <row r="473" spans="1:19" x14ac:dyDescent="0.25">
      <c r="A473" s="85"/>
      <c r="B473" s="85"/>
      <c r="C473" s="85"/>
      <c r="D473" s="85"/>
      <c r="E473" s="85"/>
      <c r="F473" s="85"/>
      <c r="G473" s="85"/>
      <c r="H473" s="85"/>
      <c r="I473" s="85"/>
      <c r="J473" s="85"/>
      <c r="K473" s="85"/>
      <c r="L473" s="85"/>
      <c r="M473" s="85"/>
      <c r="N473" s="85"/>
      <c r="O473" s="85"/>
      <c r="P473" s="85"/>
      <c r="Q473" s="85"/>
      <c r="R473" s="85"/>
      <c r="S473" s="85"/>
    </row>
    <row r="474" spans="1:19" x14ac:dyDescent="0.25">
      <c r="A474" s="85"/>
      <c r="B474" s="85"/>
      <c r="C474" s="85"/>
      <c r="D474" s="85"/>
      <c r="E474" s="85"/>
      <c r="F474" s="85"/>
      <c r="G474" s="85"/>
      <c r="H474" s="85"/>
      <c r="I474" s="85"/>
      <c r="J474" s="85"/>
      <c r="K474" s="85"/>
      <c r="L474" s="85"/>
      <c r="M474" s="85"/>
      <c r="N474" s="85"/>
      <c r="O474" s="85"/>
      <c r="P474" s="85"/>
      <c r="Q474" s="85"/>
      <c r="R474" s="85"/>
      <c r="S474" s="85"/>
    </row>
    <row r="475" spans="1:19" x14ac:dyDescent="0.25">
      <c r="A475" s="85"/>
      <c r="B475" s="85"/>
      <c r="C475" s="85"/>
      <c r="D475" s="85"/>
      <c r="E475" s="85"/>
      <c r="F475" s="85"/>
      <c r="G475" s="85"/>
      <c r="H475" s="85"/>
      <c r="I475" s="85"/>
      <c r="J475" s="85"/>
      <c r="K475" s="85"/>
      <c r="L475" s="85"/>
      <c r="M475" s="85"/>
      <c r="N475" s="85"/>
      <c r="O475" s="85"/>
      <c r="P475" s="85"/>
      <c r="Q475" s="85"/>
      <c r="R475" s="85"/>
      <c r="S475" s="85"/>
    </row>
    <row r="476" spans="1:19" x14ac:dyDescent="0.25">
      <c r="A476" s="85"/>
      <c r="B476" s="85"/>
      <c r="C476" s="85"/>
      <c r="D476" s="85"/>
      <c r="E476" s="85"/>
      <c r="F476" s="85"/>
      <c r="G476" s="85"/>
      <c r="H476" s="85"/>
      <c r="I476" s="85"/>
      <c r="J476" s="85"/>
      <c r="K476" s="85"/>
      <c r="L476" s="85"/>
      <c r="M476" s="85"/>
      <c r="N476" s="85"/>
      <c r="O476" s="85"/>
      <c r="P476" s="85"/>
      <c r="Q476" s="85"/>
      <c r="R476" s="85"/>
      <c r="S476" s="85"/>
    </row>
    <row r="477" spans="1:19" x14ac:dyDescent="0.25">
      <c r="A477" s="85"/>
      <c r="B477" s="85"/>
      <c r="C477" s="85"/>
      <c r="D477" s="85"/>
      <c r="E477" s="85"/>
      <c r="F477" s="85"/>
      <c r="G477" s="85"/>
      <c r="H477" s="85"/>
      <c r="I477" s="85"/>
      <c r="J477" s="85"/>
      <c r="K477" s="85"/>
      <c r="L477" s="85"/>
      <c r="M477" s="85"/>
      <c r="N477" s="85"/>
      <c r="O477" s="85"/>
      <c r="P477" s="85"/>
      <c r="Q477" s="85"/>
      <c r="R477" s="85"/>
      <c r="S477" s="85"/>
    </row>
    <row r="478" spans="1:19" x14ac:dyDescent="0.25">
      <c r="A478" s="85"/>
      <c r="B478" s="85"/>
      <c r="C478" s="85"/>
      <c r="D478" s="85"/>
      <c r="E478" s="85"/>
      <c r="F478" s="85"/>
      <c r="G478" s="85"/>
      <c r="H478" s="85"/>
      <c r="I478" s="85"/>
      <c r="J478" s="85"/>
      <c r="K478" s="85"/>
      <c r="L478" s="85"/>
      <c r="M478" s="85"/>
      <c r="N478" s="85"/>
      <c r="O478" s="85"/>
      <c r="P478" s="85"/>
      <c r="Q478" s="85"/>
      <c r="R478" s="85"/>
      <c r="S478" s="85"/>
    </row>
    <row r="479" spans="1:19" x14ac:dyDescent="0.25">
      <c r="A479" s="85"/>
      <c r="B479" s="85"/>
      <c r="C479" s="85"/>
      <c r="D479" s="85"/>
      <c r="E479" s="85"/>
      <c r="F479" s="85"/>
      <c r="G479" s="85"/>
      <c r="H479" s="85"/>
      <c r="I479" s="85"/>
      <c r="J479" s="85"/>
      <c r="K479" s="85"/>
      <c r="L479" s="85"/>
      <c r="M479" s="85"/>
      <c r="N479" s="85"/>
      <c r="O479" s="85"/>
      <c r="P479" s="85"/>
      <c r="Q479" s="85"/>
      <c r="R479" s="85"/>
      <c r="S479" s="85"/>
    </row>
    <row r="480" spans="1:19" x14ac:dyDescent="0.25">
      <c r="A480" s="85"/>
      <c r="B480" s="85"/>
      <c r="C480" s="85"/>
      <c r="D480" s="85"/>
      <c r="E480" s="85"/>
      <c r="F480" s="85"/>
      <c r="G480" s="85"/>
      <c r="H480" s="85"/>
      <c r="I480" s="85"/>
      <c r="J480" s="85"/>
      <c r="K480" s="85"/>
      <c r="L480" s="85"/>
      <c r="M480" s="85"/>
      <c r="N480" s="85"/>
      <c r="O480" s="85"/>
      <c r="P480" s="85"/>
      <c r="Q480" s="85"/>
      <c r="R480" s="85"/>
      <c r="S480" s="85"/>
    </row>
    <row r="481" spans="1:19" x14ac:dyDescent="0.25">
      <c r="A481" s="85"/>
      <c r="B481" s="85"/>
      <c r="C481" s="85"/>
      <c r="D481" s="85"/>
      <c r="E481" s="85"/>
      <c r="F481" s="85"/>
      <c r="G481" s="85"/>
      <c r="H481" s="85"/>
      <c r="I481" s="85"/>
      <c r="J481" s="85"/>
      <c r="K481" s="85"/>
      <c r="L481" s="85"/>
      <c r="M481" s="85"/>
      <c r="N481" s="85"/>
      <c r="O481" s="85"/>
      <c r="P481" s="85"/>
      <c r="Q481" s="85"/>
      <c r="R481" s="85"/>
      <c r="S481" s="85"/>
    </row>
    <row r="482" spans="1:19" x14ac:dyDescent="0.25">
      <c r="A482" s="85"/>
      <c r="B482" s="85"/>
      <c r="C482" s="85"/>
      <c r="D482" s="85"/>
      <c r="E482" s="85"/>
      <c r="F482" s="85"/>
      <c r="G482" s="85"/>
      <c r="H482" s="85"/>
      <c r="I482" s="85"/>
      <c r="J482" s="85"/>
      <c r="K482" s="85"/>
      <c r="L482" s="85"/>
      <c r="M482" s="85"/>
      <c r="N482" s="85"/>
      <c r="O482" s="85"/>
      <c r="P482" s="85"/>
      <c r="Q482" s="85"/>
      <c r="R482" s="85"/>
      <c r="S482" s="85"/>
    </row>
    <row r="483" spans="1:19" x14ac:dyDescent="0.25">
      <c r="A483" s="85"/>
      <c r="B483" s="85"/>
      <c r="C483" s="85"/>
      <c r="D483" s="85"/>
      <c r="E483" s="85"/>
      <c r="F483" s="85"/>
      <c r="G483" s="85"/>
      <c r="H483" s="85"/>
      <c r="I483" s="85"/>
      <c r="J483" s="85"/>
      <c r="K483" s="85"/>
      <c r="L483" s="85"/>
      <c r="M483" s="85"/>
      <c r="N483" s="85"/>
      <c r="O483" s="85"/>
      <c r="P483" s="85"/>
      <c r="Q483" s="85"/>
      <c r="R483" s="85"/>
      <c r="S483" s="85"/>
    </row>
    <row r="484" spans="1:19" x14ac:dyDescent="0.25">
      <c r="A484" s="85"/>
      <c r="B484" s="85"/>
      <c r="C484" s="85"/>
      <c r="D484" s="85"/>
      <c r="E484" s="85"/>
      <c r="F484" s="85"/>
      <c r="G484" s="85"/>
      <c r="H484" s="85"/>
      <c r="I484" s="85"/>
      <c r="J484" s="85"/>
      <c r="K484" s="85"/>
      <c r="L484" s="85"/>
      <c r="M484" s="85"/>
      <c r="N484" s="85"/>
      <c r="O484" s="85"/>
      <c r="P484" s="85"/>
      <c r="Q484" s="85"/>
      <c r="R484" s="85"/>
      <c r="S484" s="85"/>
    </row>
    <row r="485" spans="1:19" x14ac:dyDescent="0.25">
      <c r="A485" s="85"/>
      <c r="B485" s="85"/>
      <c r="C485" s="85"/>
      <c r="D485" s="85"/>
      <c r="E485" s="85"/>
      <c r="F485" s="85"/>
      <c r="G485" s="85"/>
      <c r="H485" s="85"/>
      <c r="I485" s="85"/>
      <c r="J485" s="85"/>
      <c r="K485" s="85"/>
      <c r="L485" s="85"/>
      <c r="M485" s="85"/>
      <c r="N485" s="85"/>
      <c r="O485" s="85"/>
      <c r="P485" s="85"/>
      <c r="Q485" s="85"/>
      <c r="R485" s="85"/>
      <c r="S485" s="85"/>
    </row>
    <row r="486" spans="1:19" x14ac:dyDescent="0.25">
      <c r="A486" s="85"/>
      <c r="B486" s="85"/>
      <c r="C486" s="85"/>
      <c r="D486" s="85"/>
      <c r="E486" s="85"/>
      <c r="F486" s="85"/>
      <c r="G486" s="85"/>
      <c r="H486" s="85"/>
      <c r="I486" s="85"/>
      <c r="J486" s="85"/>
      <c r="K486" s="85"/>
      <c r="L486" s="85"/>
      <c r="M486" s="85"/>
      <c r="N486" s="85"/>
      <c r="O486" s="85"/>
      <c r="P486" s="85"/>
      <c r="Q486" s="85"/>
      <c r="R486" s="85"/>
      <c r="S486" s="85"/>
    </row>
    <row r="487" spans="1:19" x14ac:dyDescent="0.25">
      <c r="A487" s="85"/>
      <c r="B487" s="85"/>
      <c r="C487" s="85"/>
      <c r="D487" s="85"/>
      <c r="E487" s="85"/>
      <c r="F487" s="85"/>
      <c r="G487" s="85"/>
      <c r="H487" s="85"/>
      <c r="I487" s="85"/>
      <c r="J487" s="85"/>
      <c r="K487" s="85"/>
      <c r="L487" s="85"/>
      <c r="M487" s="85"/>
      <c r="N487" s="85"/>
      <c r="O487" s="85"/>
      <c r="P487" s="85"/>
      <c r="Q487" s="85"/>
      <c r="R487" s="85"/>
      <c r="S487" s="85"/>
    </row>
    <row r="488" spans="1:19" x14ac:dyDescent="0.25">
      <c r="A488" s="85"/>
      <c r="B488" s="85"/>
      <c r="C488" s="85"/>
      <c r="D488" s="85"/>
      <c r="E488" s="85"/>
      <c r="F488" s="85"/>
      <c r="G488" s="85"/>
      <c r="H488" s="85"/>
      <c r="I488" s="85"/>
      <c r="J488" s="85"/>
      <c r="K488" s="85"/>
      <c r="L488" s="85"/>
      <c r="M488" s="85"/>
      <c r="N488" s="85"/>
      <c r="O488" s="85"/>
      <c r="P488" s="85"/>
      <c r="Q488" s="85"/>
      <c r="R488" s="85"/>
      <c r="S488" s="85"/>
    </row>
    <row r="489" spans="1:19" x14ac:dyDescent="0.25">
      <c r="A489" s="85"/>
      <c r="B489" s="85"/>
      <c r="C489" s="85"/>
      <c r="D489" s="85"/>
      <c r="E489" s="85"/>
      <c r="F489" s="85"/>
      <c r="G489" s="85"/>
      <c r="H489" s="85"/>
      <c r="I489" s="85"/>
      <c r="J489" s="85"/>
      <c r="K489" s="85"/>
      <c r="L489" s="85"/>
      <c r="M489" s="85"/>
      <c r="N489" s="85"/>
      <c r="O489" s="85"/>
      <c r="P489" s="85"/>
      <c r="Q489" s="85"/>
      <c r="R489" s="85"/>
      <c r="S489" s="85"/>
    </row>
    <row r="490" spans="1:19" x14ac:dyDescent="0.25">
      <c r="A490" s="85"/>
      <c r="B490" s="85"/>
      <c r="C490" s="85"/>
      <c r="D490" s="85"/>
      <c r="E490" s="85"/>
      <c r="F490" s="85"/>
      <c r="G490" s="85"/>
      <c r="H490" s="85"/>
      <c r="I490" s="85"/>
      <c r="J490" s="85"/>
      <c r="K490" s="85"/>
      <c r="L490" s="85"/>
      <c r="M490" s="85"/>
      <c r="N490" s="85"/>
      <c r="O490" s="85"/>
      <c r="P490" s="85"/>
      <c r="Q490" s="85"/>
      <c r="R490" s="85"/>
      <c r="S490" s="85"/>
    </row>
    <row r="491" spans="1:19" x14ac:dyDescent="0.25">
      <c r="A491" s="85"/>
      <c r="B491" s="85"/>
      <c r="C491" s="85"/>
      <c r="D491" s="85"/>
      <c r="E491" s="85"/>
      <c r="F491" s="85"/>
      <c r="G491" s="85"/>
      <c r="H491" s="85"/>
      <c r="I491" s="85"/>
      <c r="J491" s="85"/>
      <c r="K491" s="85"/>
      <c r="L491" s="85"/>
      <c r="M491" s="85"/>
      <c r="N491" s="85"/>
      <c r="O491" s="85"/>
      <c r="P491" s="85"/>
      <c r="Q491" s="85"/>
      <c r="R491" s="85"/>
      <c r="S491" s="85"/>
    </row>
    <row r="492" spans="1:19" x14ac:dyDescent="0.25">
      <c r="A492" s="85"/>
      <c r="B492" s="85"/>
      <c r="C492" s="85"/>
      <c r="D492" s="85"/>
      <c r="E492" s="85"/>
      <c r="F492" s="85"/>
      <c r="G492" s="85"/>
      <c r="H492" s="85"/>
      <c r="I492" s="85"/>
      <c r="J492" s="85"/>
      <c r="K492" s="85"/>
      <c r="L492" s="85"/>
      <c r="M492" s="85"/>
      <c r="N492" s="85"/>
      <c r="O492" s="85"/>
      <c r="P492" s="85"/>
      <c r="Q492" s="85"/>
      <c r="R492" s="85"/>
      <c r="S492" s="85"/>
    </row>
    <row r="493" spans="1:19" x14ac:dyDescent="0.25">
      <c r="A493" s="85"/>
      <c r="B493" s="85"/>
      <c r="C493" s="85"/>
      <c r="D493" s="85"/>
      <c r="E493" s="85"/>
      <c r="F493" s="85"/>
      <c r="G493" s="85"/>
      <c r="H493" s="85"/>
      <c r="I493" s="85"/>
      <c r="J493" s="85"/>
      <c r="K493" s="85"/>
      <c r="L493" s="85"/>
      <c r="M493" s="85"/>
      <c r="N493" s="85"/>
      <c r="O493" s="85"/>
      <c r="P493" s="85"/>
      <c r="Q493" s="85"/>
      <c r="R493" s="85"/>
      <c r="S493" s="85"/>
    </row>
    <row r="494" spans="1:19" x14ac:dyDescent="0.25">
      <c r="A494" s="85"/>
      <c r="B494" s="85"/>
      <c r="C494" s="85"/>
      <c r="D494" s="85"/>
      <c r="E494" s="85"/>
      <c r="F494" s="85"/>
      <c r="G494" s="85"/>
      <c r="H494" s="85"/>
      <c r="I494" s="85"/>
      <c r="J494" s="85"/>
      <c r="K494" s="85"/>
      <c r="L494" s="85"/>
      <c r="M494" s="85"/>
      <c r="N494" s="85"/>
      <c r="O494" s="85"/>
      <c r="P494" s="85"/>
      <c r="Q494" s="85"/>
      <c r="R494" s="85"/>
      <c r="S494" s="85"/>
    </row>
    <row r="495" spans="1:19" x14ac:dyDescent="0.25">
      <c r="A495" s="85"/>
      <c r="B495" s="85"/>
      <c r="C495" s="85"/>
      <c r="D495" s="85"/>
      <c r="E495" s="85"/>
      <c r="F495" s="85"/>
      <c r="G495" s="85"/>
      <c r="H495" s="85"/>
      <c r="I495" s="85"/>
      <c r="J495" s="85"/>
      <c r="K495" s="85"/>
      <c r="L495" s="85"/>
      <c r="M495" s="85"/>
      <c r="N495" s="85"/>
      <c r="O495" s="85"/>
      <c r="P495" s="85"/>
      <c r="Q495" s="85"/>
      <c r="R495" s="85"/>
      <c r="S495" s="85"/>
    </row>
    <row r="496" spans="1:19" x14ac:dyDescent="0.25">
      <c r="A496" s="85"/>
      <c r="B496" s="85"/>
      <c r="C496" s="85"/>
      <c r="D496" s="85"/>
      <c r="E496" s="85"/>
      <c r="F496" s="85"/>
      <c r="G496" s="85"/>
      <c r="H496" s="85"/>
      <c r="I496" s="85"/>
      <c r="J496" s="85"/>
      <c r="K496" s="85"/>
      <c r="L496" s="85"/>
      <c r="M496" s="85"/>
      <c r="N496" s="85"/>
      <c r="O496" s="85"/>
      <c r="P496" s="85"/>
      <c r="Q496" s="85"/>
      <c r="R496" s="85"/>
      <c r="S496" s="85"/>
    </row>
    <row r="497" spans="1:19" x14ac:dyDescent="0.25">
      <c r="A497" s="85"/>
      <c r="B497" s="85"/>
      <c r="C497" s="85"/>
      <c r="D497" s="85"/>
      <c r="E497" s="85"/>
      <c r="F497" s="85"/>
      <c r="G497" s="85"/>
      <c r="H497" s="85"/>
      <c r="I497" s="85"/>
      <c r="J497" s="85"/>
      <c r="K497" s="85"/>
      <c r="L497" s="85"/>
      <c r="M497" s="85"/>
      <c r="N497" s="85"/>
      <c r="O497" s="85"/>
      <c r="P497" s="85"/>
      <c r="Q497" s="85"/>
      <c r="R497" s="85"/>
      <c r="S497" s="85"/>
    </row>
    <row r="498" spans="1:19" x14ac:dyDescent="0.25">
      <c r="A498" s="85"/>
      <c r="B498" s="85"/>
      <c r="C498" s="85"/>
      <c r="D498" s="85"/>
      <c r="E498" s="85"/>
      <c r="F498" s="85"/>
      <c r="G498" s="85"/>
      <c r="H498" s="85"/>
      <c r="I498" s="85"/>
      <c r="J498" s="85"/>
      <c r="K498" s="85"/>
      <c r="L498" s="85"/>
      <c r="M498" s="85"/>
      <c r="N498" s="85"/>
      <c r="O498" s="85"/>
      <c r="P498" s="85"/>
      <c r="Q498" s="85"/>
      <c r="R498" s="85"/>
      <c r="S498" s="85"/>
    </row>
    <row r="499" spans="1:19" x14ac:dyDescent="0.25">
      <c r="A499" s="85"/>
      <c r="B499" s="85"/>
      <c r="C499" s="85"/>
      <c r="D499" s="85"/>
      <c r="E499" s="85"/>
      <c r="F499" s="85"/>
      <c r="G499" s="85"/>
      <c r="H499" s="85"/>
      <c r="I499" s="85"/>
      <c r="J499" s="85"/>
      <c r="K499" s="85"/>
      <c r="L499" s="85"/>
      <c r="M499" s="85"/>
      <c r="N499" s="85"/>
      <c r="O499" s="85"/>
      <c r="P499" s="85"/>
      <c r="Q499" s="85"/>
      <c r="R499" s="85"/>
      <c r="S499" s="85"/>
    </row>
    <row r="500" spans="1:19" x14ac:dyDescent="0.25">
      <c r="A500" s="85"/>
      <c r="B500" s="85"/>
      <c r="C500" s="85"/>
      <c r="D500" s="85"/>
      <c r="E500" s="85"/>
      <c r="F500" s="85"/>
      <c r="G500" s="85"/>
      <c r="H500" s="85"/>
      <c r="I500" s="85"/>
      <c r="J500" s="85"/>
      <c r="K500" s="85"/>
      <c r="L500" s="85"/>
      <c r="M500" s="85"/>
      <c r="N500" s="85"/>
      <c r="O500" s="85"/>
      <c r="P500" s="85"/>
      <c r="Q500" s="85"/>
      <c r="R500" s="85"/>
      <c r="S500" s="85"/>
    </row>
    <row r="501" spans="1:19" x14ac:dyDescent="0.25">
      <c r="A501" s="85"/>
      <c r="B501" s="85"/>
      <c r="C501" s="85"/>
      <c r="D501" s="85"/>
      <c r="E501" s="85"/>
      <c r="F501" s="85"/>
      <c r="G501" s="85"/>
      <c r="H501" s="85"/>
      <c r="I501" s="85"/>
      <c r="J501" s="85"/>
      <c r="K501" s="85"/>
      <c r="L501" s="85"/>
      <c r="M501" s="85"/>
      <c r="N501" s="85"/>
      <c r="O501" s="85"/>
      <c r="P501" s="85"/>
      <c r="Q501" s="85"/>
      <c r="R501" s="85"/>
      <c r="S501" s="85"/>
    </row>
    <row r="502" spans="1:19" x14ac:dyDescent="0.25">
      <c r="A502" s="85"/>
      <c r="B502" s="85"/>
      <c r="C502" s="85"/>
      <c r="D502" s="85"/>
      <c r="E502" s="85"/>
      <c r="F502" s="85"/>
      <c r="G502" s="85"/>
      <c r="H502" s="85"/>
      <c r="I502" s="85"/>
      <c r="J502" s="85"/>
      <c r="K502" s="85"/>
      <c r="L502" s="85"/>
      <c r="M502" s="85"/>
      <c r="N502" s="85"/>
      <c r="O502" s="85"/>
      <c r="P502" s="85"/>
      <c r="Q502" s="85"/>
      <c r="R502" s="85"/>
      <c r="S502" s="85"/>
    </row>
    <row r="503" spans="1:19" x14ac:dyDescent="0.25">
      <c r="A503" s="85"/>
      <c r="B503" s="85"/>
      <c r="C503" s="85"/>
      <c r="D503" s="85"/>
      <c r="E503" s="85"/>
      <c r="F503" s="85"/>
      <c r="G503" s="85"/>
      <c r="H503" s="85"/>
      <c r="I503" s="85"/>
      <c r="J503" s="85"/>
      <c r="K503" s="85"/>
      <c r="L503" s="85"/>
      <c r="M503" s="85"/>
      <c r="N503" s="85"/>
      <c r="O503" s="85"/>
      <c r="P503" s="85"/>
      <c r="Q503" s="85"/>
      <c r="R503" s="85"/>
      <c r="S503" s="85"/>
    </row>
    <row r="504" spans="1:19" x14ac:dyDescent="0.25">
      <c r="A504" s="85"/>
      <c r="B504" s="85"/>
      <c r="C504" s="85"/>
      <c r="D504" s="85"/>
      <c r="E504" s="85"/>
      <c r="F504" s="85"/>
      <c r="G504" s="85"/>
      <c r="H504" s="85"/>
      <c r="I504" s="85"/>
      <c r="J504" s="85"/>
      <c r="K504" s="85"/>
      <c r="L504" s="85"/>
      <c r="M504" s="85"/>
      <c r="N504" s="85"/>
      <c r="O504" s="85"/>
      <c r="P504" s="85"/>
      <c r="Q504" s="85"/>
      <c r="R504" s="85"/>
      <c r="S504" s="85"/>
    </row>
    <row r="505" spans="1:19" x14ac:dyDescent="0.25">
      <c r="A505" s="85"/>
      <c r="B505" s="85"/>
      <c r="C505" s="85"/>
      <c r="D505" s="85"/>
      <c r="E505" s="85"/>
      <c r="F505" s="85"/>
      <c r="G505" s="85"/>
      <c r="H505" s="85"/>
      <c r="I505" s="85"/>
      <c r="J505" s="85"/>
      <c r="K505" s="85"/>
      <c r="L505" s="85"/>
      <c r="M505" s="85"/>
      <c r="N505" s="85"/>
      <c r="O505" s="85"/>
      <c r="P505" s="85"/>
      <c r="Q505" s="85"/>
      <c r="R505" s="85"/>
      <c r="S505" s="85"/>
    </row>
    <row r="506" spans="1:19" x14ac:dyDescent="0.25">
      <c r="A506" s="85"/>
      <c r="B506" s="85"/>
      <c r="C506" s="85"/>
      <c r="D506" s="85"/>
      <c r="E506" s="85"/>
      <c r="F506" s="85"/>
      <c r="G506" s="85"/>
      <c r="H506" s="85"/>
      <c r="I506" s="85"/>
      <c r="J506" s="85"/>
      <c r="K506" s="85"/>
      <c r="L506" s="85"/>
      <c r="M506" s="85"/>
      <c r="N506" s="85"/>
      <c r="O506" s="85"/>
      <c r="P506" s="85"/>
      <c r="Q506" s="85"/>
      <c r="R506" s="85"/>
      <c r="S506" s="85"/>
    </row>
    <row r="507" spans="1:19" x14ac:dyDescent="0.25">
      <c r="A507" s="85"/>
      <c r="B507" s="85"/>
      <c r="C507" s="85"/>
      <c r="D507" s="85"/>
      <c r="E507" s="85"/>
      <c r="F507" s="85"/>
      <c r="G507" s="85"/>
      <c r="H507" s="85"/>
      <c r="I507" s="85"/>
      <c r="J507" s="85"/>
      <c r="K507" s="85"/>
      <c r="L507" s="85"/>
      <c r="M507" s="85"/>
      <c r="N507" s="85"/>
      <c r="O507" s="85"/>
      <c r="P507" s="85"/>
      <c r="Q507" s="85"/>
      <c r="R507" s="85"/>
      <c r="S507" s="85"/>
    </row>
    <row r="508" spans="1:19" x14ac:dyDescent="0.25">
      <c r="A508" s="85"/>
      <c r="B508" s="85"/>
      <c r="C508" s="85"/>
      <c r="D508" s="85"/>
      <c r="E508" s="85"/>
      <c r="F508" s="85"/>
      <c r="G508" s="85"/>
      <c r="H508" s="85"/>
      <c r="I508" s="85"/>
      <c r="J508" s="85"/>
      <c r="K508" s="85"/>
      <c r="L508" s="85"/>
      <c r="M508" s="85"/>
      <c r="N508" s="85"/>
      <c r="O508" s="85"/>
      <c r="P508" s="85"/>
      <c r="Q508" s="85"/>
      <c r="R508" s="85"/>
      <c r="S508" s="85"/>
    </row>
    <row r="509" spans="1:19" x14ac:dyDescent="0.25">
      <c r="A509" s="85"/>
      <c r="B509" s="85"/>
      <c r="C509" s="85"/>
      <c r="D509" s="85"/>
      <c r="E509" s="85"/>
      <c r="F509" s="85"/>
      <c r="G509" s="85"/>
      <c r="H509" s="85"/>
      <c r="I509" s="85"/>
      <c r="J509" s="85"/>
      <c r="K509" s="85"/>
      <c r="L509" s="85"/>
      <c r="M509" s="85"/>
      <c r="N509" s="85"/>
      <c r="O509" s="85"/>
      <c r="P509" s="85"/>
      <c r="Q509" s="85"/>
      <c r="R509" s="85"/>
      <c r="S509" s="85"/>
    </row>
    <row r="510" spans="1:19" x14ac:dyDescent="0.25">
      <c r="A510" s="85"/>
      <c r="B510" s="85"/>
      <c r="C510" s="85"/>
      <c r="D510" s="85"/>
      <c r="E510" s="85"/>
      <c r="F510" s="85"/>
      <c r="G510" s="85"/>
      <c r="H510" s="85"/>
      <c r="I510" s="85"/>
      <c r="J510" s="85"/>
      <c r="K510" s="85"/>
      <c r="L510" s="85"/>
      <c r="M510" s="85"/>
      <c r="N510" s="85"/>
      <c r="O510" s="85"/>
      <c r="P510" s="85"/>
      <c r="Q510" s="85"/>
      <c r="R510" s="85"/>
      <c r="S510" s="85"/>
    </row>
    <row r="511" spans="1:19" x14ac:dyDescent="0.25">
      <c r="A511" s="85"/>
      <c r="B511" s="85"/>
      <c r="C511" s="85"/>
      <c r="D511" s="85"/>
      <c r="E511" s="85"/>
      <c r="F511" s="85"/>
      <c r="G511" s="85"/>
      <c r="H511" s="85"/>
      <c r="I511" s="85"/>
      <c r="J511" s="85"/>
      <c r="K511" s="85"/>
      <c r="L511" s="85"/>
      <c r="M511" s="85"/>
      <c r="N511" s="85"/>
      <c r="O511" s="85"/>
      <c r="P511" s="85"/>
      <c r="Q511" s="85"/>
      <c r="R511" s="85"/>
      <c r="S511" s="85"/>
    </row>
    <row r="512" spans="1:19" x14ac:dyDescent="0.25">
      <c r="A512" s="85"/>
      <c r="B512" s="85"/>
      <c r="C512" s="85"/>
      <c r="D512" s="85"/>
      <c r="E512" s="85"/>
      <c r="F512" s="85"/>
      <c r="G512" s="85"/>
      <c r="H512" s="85"/>
      <c r="I512" s="85"/>
      <c r="J512" s="85"/>
      <c r="K512" s="85"/>
      <c r="L512" s="85"/>
      <c r="M512" s="85"/>
      <c r="N512" s="85"/>
      <c r="O512" s="85"/>
      <c r="P512" s="85"/>
      <c r="Q512" s="85"/>
      <c r="R512" s="85"/>
      <c r="S512" s="85"/>
    </row>
    <row r="513" spans="1:19" x14ac:dyDescent="0.25">
      <c r="A513" s="85"/>
      <c r="B513" s="85"/>
      <c r="C513" s="85"/>
      <c r="D513" s="85"/>
      <c r="E513" s="85"/>
      <c r="F513" s="85"/>
      <c r="G513" s="85"/>
      <c r="H513" s="85"/>
      <c r="I513" s="85"/>
      <c r="J513" s="85"/>
      <c r="K513" s="85"/>
      <c r="L513" s="85"/>
      <c r="M513" s="85"/>
      <c r="N513" s="85"/>
      <c r="O513" s="85"/>
      <c r="P513" s="85"/>
      <c r="Q513" s="85"/>
      <c r="R513" s="85"/>
      <c r="S513" s="85"/>
    </row>
    <row r="514" spans="1:19" x14ac:dyDescent="0.25">
      <c r="A514" s="85"/>
      <c r="B514" s="85"/>
      <c r="C514" s="85"/>
      <c r="D514" s="85"/>
      <c r="E514" s="85"/>
      <c r="F514" s="85"/>
      <c r="G514" s="85"/>
      <c r="H514" s="85"/>
      <c r="I514" s="85"/>
      <c r="J514" s="85"/>
      <c r="K514" s="85"/>
      <c r="L514" s="85"/>
      <c r="M514" s="85"/>
      <c r="N514" s="85"/>
      <c r="O514" s="85"/>
      <c r="P514" s="85"/>
      <c r="Q514" s="85"/>
      <c r="R514" s="85"/>
      <c r="S514" s="85"/>
    </row>
    <row r="515" spans="1:19" x14ac:dyDescent="0.25">
      <c r="A515" s="85"/>
      <c r="B515" s="85"/>
      <c r="C515" s="85"/>
      <c r="D515" s="85"/>
      <c r="E515" s="85"/>
      <c r="F515" s="85"/>
      <c r="G515" s="85"/>
      <c r="H515" s="85"/>
      <c r="I515" s="85"/>
      <c r="J515" s="85"/>
      <c r="K515" s="85"/>
      <c r="L515" s="85"/>
      <c r="M515" s="85"/>
      <c r="N515" s="85"/>
      <c r="O515" s="85"/>
      <c r="P515" s="85"/>
      <c r="Q515" s="85"/>
      <c r="R515" s="85"/>
      <c r="S515" s="85"/>
    </row>
    <row r="516" spans="1:19" x14ac:dyDescent="0.25">
      <c r="A516" s="85"/>
      <c r="B516" s="85"/>
      <c r="C516" s="85"/>
      <c r="D516" s="85"/>
      <c r="E516" s="85"/>
      <c r="F516" s="85"/>
      <c r="G516" s="85"/>
      <c r="H516" s="85"/>
      <c r="I516" s="85"/>
      <c r="J516" s="85"/>
      <c r="K516" s="85"/>
      <c r="L516" s="85"/>
      <c r="M516" s="85"/>
      <c r="N516" s="85"/>
      <c r="O516" s="85"/>
      <c r="P516" s="85"/>
      <c r="Q516" s="85"/>
      <c r="R516" s="85"/>
      <c r="S516" s="85"/>
    </row>
    <row r="517" spans="1:19" x14ac:dyDescent="0.25">
      <c r="A517" s="85"/>
      <c r="B517" s="85"/>
      <c r="C517" s="85"/>
      <c r="D517" s="85"/>
      <c r="E517" s="85"/>
      <c r="F517" s="85"/>
      <c r="G517" s="85"/>
      <c r="H517" s="85"/>
      <c r="I517" s="85"/>
      <c r="J517" s="85"/>
      <c r="K517" s="85"/>
      <c r="L517" s="85"/>
      <c r="M517" s="85"/>
      <c r="N517" s="85"/>
      <c r="O517" s="85"/>
      <c r="P517" s="85"/>
      <c r="Q517" s="85"/>
      <c r="R517" s="85"/>
      <c r="S517" s="85"/>
    </row>
    <row r="518" spans="1:19" x14ac:dyDescent="0.25">
      <c r="A518" s="85"/>
      <c r="B518" s="85"/>
      <c r="C518" s="85"/>
      <c r="D518" s="85"/>
      <c r="E518" s="85"/>
      <c r="F518" s="85"/>
      <c r="G518" s="85"/>
      <c r="H518" s="85"/>
      <c r="I518" s="85"/>
      <c r="J518" s="85"/>
      <c r="K518" s="85"/>
      <c r="L518" s="85"/>
      <c r="M518" s="85"/>
      <c r="N518" s="85"/>
      <c r="O518" s="85"/>
      <c r="P518" s="85"/>
      <c r="Q518" s="85"/>
      <c r="R518" s="85"/>
      <c r="S518" s="85"/>
    </row>
    <row r="519" spans="1:19" x14ac:dyDescent="0.25">
      <c r="A519" s="85"/>
      <c r="B519" s="85"/>
      <c r="C519" s="85"/>
      <c r="D519" s="85"/>
      <c r="E519" s="85"/>
      <c r="F519" s="85"/>
      <c r="G519" s="85"/>
      <c r="H519" s="85"/>
      <c r="I519" s="85"/>
      <c r="J519" s="85"/>
      <c r="K519" s="85"/>
      <c r="L519" s="85"/>
      <c r="M519" s="85"/>
      <c r="N519" s="85"/>
      <c r="O519" s="85"/>
      <c r="P519" s="85"/>
      <c r="Q519" s="85"/>
      <c r="R519" s="85"/>
      <c r="S519" s="85"/>
    </row>
    <row r="520" spans="1:19" x14ac:dyDescent="0.25">
      <c r="A520" s="85"/>
      <c r="B520" s="85"/>
      <c r="C520" s="85"/>
      <c r="D520" s="85"/>
      <c r="E520" s="85"/>
      <c r="F520" s="85"/>
      <c r="G520" s="85"/>
      <c r="H520" s="85"/>
      <c r="I520" s="85"/>
      <c r="J520" s="85"/>
      <c r="K520" s="85"/>
      <c r="L520" s="85"/>
      <c r="M520" s="85"/>
      <c r="N520" s="85"/>
      <c r="O520" s="85"/>
      <c r="P520" s="85"/>
      <c r="Q520" s="85"/>
      <c r="R520" s="85"/>
      <c r="S520" s="85"/>
    </row>
    <row r="521" spans="1:19" x14ac:dyDescent="0.25">
      <c r="A521" s="85"/>
      <c r="B521" s="85"/>
      <c r="C521" s="85"/>
      <c r="D521" s="85"/>
      <c r="E521" s="85"/>
      <c r="F521" s="85"/>
      <c r="G521" s="85"/>
      <c r="H521" s="85"/>
      <c r="I521" s="85"/>
      <c r="J521" s="85"/>
      <c r="K521" s="85"/>
      <c r="L521" s="85"/>
      <c r="M521" s="85"/>
      <c r="N521" s="85"/>
      <c r="O521" s="85"/>
      <c r="P521" s="85"/>
      <c r="Q521" s="85"/>
      <c r="R521" s="85"/>
      <c r="S521" s="85"/>
    </row>
    <row r="522" spans="1:19" x14ac:dyDescent="0.25">
      <c r="A522" s="85"/>
      <c r="B522" s="85"/>
      <c r="C522" s="85"/>
      <c r="D522" s="85"/>
      <c r="E522" s="85"/>
      <c r="F522" s="85"/>
      <c r="G522" s="85"/>
      <c r="H522" s="85"/>
      <c r="I522" s="85"/>
      <c r="J522" s="85"/>
      <c r="K522" s="85"/>
      <c r="L522" s="85"/>
      <c r="M522" s="85"/>
      <c r="N522" s="85"/>
      <c r="O522" s="85"/>
      <c r="P522" s="85"/>
      <c r="Q522" s="85"/>
      <c r="R522" s="85"/>
      <c r="S522" s="85"/>
    </row>
    <row r="523" spans="1:19" x14ac:dyDescent="0.25">
      <c r="A523" s="85"/>
      <c r="B523" s="85"/>
      <c r="C523" s="85"/>
      <c r="D523" s="85"/>
      <c r="E523" s="85"/>
      <c r="F523" s="85"/>
      <c r="G523" s="85"/>
      <c r="H523" s="85"/>
      <c r="I523" s="85"/>
      <c r="J523" s="85"/>
      <c r="K523" s="85"/>
      <c r="L523" s="85"/>
      <c r="M523" s="85"/>
      <c r="N523" s="85"/>
      <c r="O523" s="85"/>
      <c r="P523" s="85"/>
      <c r="Q523" s="85"/>
      <c r="R523" s="85"/>
      <c r="S523" s="85"/>
    </row>
    <row r="524" spans="1:19" x14ac:dyDescent="0.25">
      <c r="A524" s="85"/>
      <c r="B524" s="85"/>
      <c r="C524" s="85"/>
      <c r="D524" s="85"/>
      <c r="E524" s="85"/>
      <c r="F524" s="85"/>
      <c r="G524" s="85"/>
      <c r="H524" s="85"/>
      <c r="I524" s="85"/>
      <c r="J524" s="85"/>
      <c r="K524" s="85"/>
      <c r="L524" s="85"/>
      <c r="M524" s="85"/>
      <c r="N524" s="85"/>
      <c r="O524" s="85"/>
      <c r="P524" s="85"/>
      <c r="Q524" s="85"/>
      <c r="R524" s="85"/>
      <c r="S524" s="85"/>
    </row>
    <row r="525" spans="1:19" x14ac:dyDescent="0.25">
      <c r="A525" s="85"/>
      <c r="B525" s="85"/>
      <c r="C525" s="85"/>
      <c r="D525" s="85"/>
      <c r="E525" s="85"/>
      <c r="F525" s="85"/>
      <c r="G525" s="85"/>
      <c r="H525" s="85"/>
      <c r="I525" s="85"/>
      <c r="J525" s="85"/>
      <c r="K525" s="85"/>
      <c r="L525" s="85"/>
      <c r="M525" s="85"/>
      <c r="N525" s="85"/>
      <c r="O525" s="85"/>
      <c r="P525" s="85"/>
      <c r="Q525" s="85"/>
      <c r="R525" s="85"/>
      <c r="S525" s="85"/>
    </row>
    <row r="526" spans="1:19" x14ac:dyDescent="0.25">
      <c r="A526" s="85"/>
      <c r="B526" s="85"/>
      <c r="C526" s="85"/>
      <c r="D526" s="85"/>
      <c r="E526" s="85"/>
      <c r="F526" s="85"/>
      <c r="G526" s="85"/>
      <c r="H526" s="85"/>
      <c r="I526" s="85"/>
      <c r="J526" s="85"/>
      <c r="K526" s="85"/>
      <c r="L526" s="85"/>
      <c r="M526" s="85"/>
      <c r="N526" s="85"/>
      <c r="O526" s="85"/>
      <c r="P526" s="85"/>
      <c r="Q526" s="85"/>
      <c r="R526" s="85"/>
      <c r="S526" s="85"/>
    </row>
    <row r="527" spans="1:19" x14ac:dyDescent="0.25">
      <c r="A527" s="85"/>
      <c r="B527" s="85"/>
      <c r="C527" s="85"/>
      <c r="D527" s="85"/>
      <c r="E527" s="85"/>
      <c r="F527" s="85"/>
      <c r="G527" s="85"/>
      <c r="H527" s="85"/>
      <c r="I527" s="85"/>
      <c r="J527" s="85"/>
      <c r="K527" s="85"/>
      <c r="L527" s="85"/>
      <c r="M527" s="85"/>
      <c r="N527" s="85"/>
      <c r="O527" s="85"/>
      <c r="P527" s="85"/>
      <c r="Q527" s="85"/>
      <c r="R527" s="85"/>
      <c r="S527" s="85"/>
    </row>
    <row r="528" spans="1:19" x14ac:dyDescent="0.25">
      <c r="A528" s="85"/>
      <c r="B528" s="85"/>
      <c r="C528" s="85"/>
      <c r="D528" s="85"/>
      <c r="E528" s="85"/>
      <c r="F528" s="85"/>
      <c r="G528" s="85"/>
      <c r="H528" s="85"/>
      <c r="I528" s="85"/>
      <c r="J528" s="85"/>
      <c r="K528" s="85"/>
      <c r="L528" s="85"/>
      <c r="M528" s="85"/>
      <c r="N528" s="85"/>
      <c r="O528" s="85"/>
      <c r="P528" s="85"/>
      <c r="Q528" s="85"/>
      <c r="R528" s="85"/>
      <c r="S528" s="85"/>
    </row>
    <row r="529" spans="1:19" x14ac:dyDescent="0.25">
      <c r="A529" s="85"/>
      <c r="B529" s="85"/>
      <c r="C529" s="85"/>
      <c r="D529" s="85"/>
      <c r="E529" s="85"/>
      <c r="F529" s="85"/>
      <c r="G529" s="85"/>
      <c r="H529" s="85"/>
      <c r="I529" s="85"/>
      <c r="J529" s="85"/>
      <c r="K529" s="85"/>
      <c r="L529" s="85"/>
      <c r="M529" s="85"/>
      <c r="N529" s="85"/>
      <c r="O529" s="85"/>
      <c r="P529" s="85"/>
      <c r="Q529" s="85"/>
      <c r="R529" s="85"/>
      <c r="S529" s="85"/>
    </row>
    <row r="530" spans="1:19" x14ac:dyDescent="0.25">
      <c r="A530" s="85"/>
      <c r="B530" s="85"/>
      <c r="C530" s="85"/>
      <c r="D530" s="85"/>
      <c r="E530" s="85"/>
      <c r="F530" s="85"/>
      <c r="G530" s="85"/>
      <c r="H530" s="85"/>
      <c r="I530" s="85"/>
      <c r="J530" s="85"/>
      <c r="K530" s="85"/>
      <c r="L530" s="85"/>
      <c r="M530" s="85"/>
      <c r="N530" s="85"/>
      <c r="O530" s="85"/>
      <c r="P530" s="85"/>
      <c r="Q530" s="85"/>
      <c r="R530" s="85"/>
      <c r="S530" s="85"/>
    </row>
    <row r="531" spans="1:19" x14ac:dyDescent="0.25">
      <c r="A531" s="85"/>
      <c r="B531" s="85"/>
      <c r="C531" s="85"/>
      <c r="D531" s="85"/>
      <c r="E531" s="85"/>
      <c r="F531" s="85"/>
      <c r="G531" s="85"/>
      <c r="H531" s="85"/>
      <c r="I531" s="85"/>
      <c r="J531" s="85"/>
      <c r="K531" s="85"/>
      <c r="L531" s="85"/>
      <c r="M531" s="85"/>
      <c r="N531" s="85"/>
      <c r="O531" s="85"/>
      <c r="P531" s="85"/>
      <c r="Q531" s="85"/>
      <c r="R531" s="85"/>
      <c r="S531" s="85"/>
    </row>
    <row r="532" spans="1:19" x14ac:dyDescent="0.25">
      <c r="A532" s="85"/>
      <c r="B532" s="85"/>
      <c r="C532" s="85"/>
      <c r="D532" s="85"/>
      <c r="E532" s="85"/>
      <c r="F532" s="85"/>
      <c r="G532" s="85"/>
      <c r="H532" s="85"/>
      <c r="I532" s="85"/>
      <c r="J532" s="85"/>
      <c r="K532" s="85"/>
      <c r="L532" s="85"/>
      <c r="M532" s="85"/>
      <c r="N532" s="85"/>
      <c r="O532" s="85"/>
      <c r="P532" s="85"/>
      <c r="Q532" s="85"/>
      <c r="R532" s="85"/>
      <c r="S532" s="85"/>
    </row>
    <row r="533" spans="1:19" x14ac:dyDescent="0.25">
      <c r="A533" s="85"/>
      <c r="B533" s="85"/>
      <c r="C533" s="85"/>
      <c r="D533" s="85"/>
      <c r="E533" s="85"/>
      <c r="F533" s="85"/>
      <c r="G533" s="85"/>
      <c r="H533" s="85"/>
      <c r="I533" s="85"/>
      <c r="J533" s="85"/>
      <c r="K533" s="85"/>
      <c r="L533" s="85"/>
      <c r="M533" s="85"/>
      <c r="N533" s="85"/>
      <c r="O533" s="85"/>
      <c r="P533" s="85"/>
      <c r="Q533" s="85"/>
      <c r="R533" s="85"/>
      <c r="S533" s="85"/>
    </row>
    <row r="534" spans="1:19" x14ac:dyDescent="0.25">
      <c r="A534" s="85"/>
      <c r="B534" s="85"/>
      <c r="C534" s="85"/>
      <c r="D534" s="85"/>
      <c r="E534" s="85"/>
      <c r="F534" s="85"/>
      <c r="G534" s="85"/>
      <c r="H534" s="85"/>
      <c r="I534" s="85"/>
      <c r="J534" s="85"/>
      <c r="K534" s="85"/>
      <c r="L534" s="85"/>
      <c r="M534" s="85"/>
      <c r="N534" s="85"/>
      <c r="O534" s="85"/>
      <c r="P534" s="85"/>
      <c r="Q534" s="85"/>
      <c r="R534" s="85"/>
      <c r="S534" s="85"/>
    </row>
    <row r="535" spans="1:19" x14ac:dyDescent="0.25">
      <c r="A535" s="85"/>
      <c r="B535" s="85"/>
      <c r="C535" s="85"/>
      <c r="D535" s="85"/>
      <c r="E535" s="85"/>
      <c r="F535" s="85"/>
      <c r="G535" s="85"/>
      <c r="H535" s="85"/>
      <c r="I535" s="85"/>
      <c r="J535" s="85"/>
      <c r="K535" s="85"/>
      <c r="L535" s="85"/>
      <c r="M535" s="85"/>
      <c r="N535" s="85"/>
      <c r="O535" s="85"/>
      <c r="P535" s="85"/>
      <c r="Q535" s="85"/>
      <c r="R535" s="85"/>
      <c r="S535" s="85"/>
    </row>
    <row r="536" spans="1:19" x14ac:dyDescent="0.25">
      <c r="A536" s="85"/>
      <c r="B536" s="85"/>
      <c r="C536" s="85"/>
      <c r="D536" s="85"/>
      <c r="E536" s="85"/>
      <c r="F536" s="85"/>
      <c r="G536" s="85"/>
      <c r="H536" s="85"/>
      <c r="I536" s="85"/>
      <c r="J536" s="85"/>
      <c r="K536" s="85"/>
      <c r="L536" s="85"/>
      <c r="M536" s="85"/>
      <c r="N536" s="85"/>
      <c r="O536" s="85"/>
      <c r="P536" s="85"/>
      <c r="Q536" s="85"/>
      <c r="R536" s="85"/>
      <c r="S536" s="85"/>
    </row>
    <row r="537" spans="1:19" x14ac:dyDescent="0.25">
      <c r="A537" s="85"/>
      <c r="B537" s="85"/>
      <c r="C537" s="85"/>
      <c r="D537" s="85"/>
      <c r="E537" s="85"/>
      <c r="F537" s="85"/>
      <c r="G537" s="85"/>
      <c r="H537" s="85"/>
      <c r="I537" s="85"/>
      <c r="J537" s="85"/>
      <c r="K537" s="85"/>
      <c r="L537" s="85"/>
      <c r="M537" s="85"/>
      <c r="N537" s="85"/>
      <c r="O537" s="85"/>
      <c r="P537" s="85"/>
      <c r="Q537" s="85"/>
      <c r="R537" s="85"/>
      <c r="S537" s="85"/>
    </row>
    <row r="538" spans="1:19" x14ac:dyDescent="0.25">
      <c r="A538" s="85"/>
      <c r="B538" s="85"/>
      <c r="C538" s="85"/>
      <c r="D538" s="85"/>
      <c r="E538" s="85"/>
      <c r="F538" s="85"/>
      <c r="G538" s="85"/>
      <c r="H538" s="85"/>
      <c r="I538" s="85"/>
      <c r="J538" s="85"/>
      <c r="K538" s="85"/>
      <c r="L538" s="85"/>
      <c r="M538" s="85"/>
      <c r="N538" s="85"/>
      <c r="O538" s="85"/>
      <c r="P538" s="85"/>
      <c r="Q538" s="85"/>
      <c r="R538" s="85"/>
      <c r="S538" s="85"/>
    </row>
    <row r="539" spans="1:19" x14ac:dyDescent="0.25">
      <c r="A539" s="85"/>
      <c r="B539" s="85"/>
      <c r="C539" s="85"/>
      <c r="D539" s="85"/>
      <c r="E539" s="85"/>
      <c r="F539" s="85"/>
      <c r="G539" s="85"/>
      <c r="H539" s="85"/>
      <c r="I539" s="85"/>
      <c r="J539" s="85"/>
      <c r="K539" s="85"/>
      <c r="L539" s="85"/>
      <c r="M539" s="85"/>
      <c r="N539" s="85"/>
      <c r="O539" s="85"/>
      <c r="P539" s="85"/>
      <c r="Q539" s="85"/>
      <c r="R539" s="85"/>
      <c r="S539" s="85"/>
    </row>
    <row r="540" spans="1:19" x14ac:dyDescent="0.25">
      <c r="A540" s="85"/>
      <c r="B540" s="85"/>
      <c r="C540" s="85"/>
      <c r="D540" s="85"/>
      <c r="E540" s="85"/>
      <c r="F540" s="85"/>
      <c r="G540" s="85"/>
      <c r="H540" s="85"/>
      <c r="I540" s="85"/>
      <c r="J540" s="85"/>
      <c r="K540" s="85"/>
      <c r="L540" s="85"/>
      <c r="M540" s="85"/>
      <c r="N540" s="85"/>
      <c r="O540" s="85"/>
      <c r="P540" s="85"/>
      <c r="Q540" s="85"/>
      <c r="R540" s="85"/>
      <c r="S540" s="85"/>
    </row>
    <row r="541" spans="1:19" x14ac:dyDescent="0.25">
      <c r="A541" s="85"/>
      <c r="B541" s="85"/>
      <c r="C541" s="85"/>
      <c r="D541" s="85"/>
      <c r="E541" s="85"/>
      <c r="F541" s="85"/>
      <c r="G541" s="85"/>
      <c r="H541" s="85"/>
      <c r="I541" s="85"/>
      <c r="J541" s="85"/>
      <c r="K541" s="85"/>
      <c r="L541" s="85"/>
      <c r="M541" s="85"/>
      <c r="N541" s="85"/>
      <c r="O541" s="85"/>
      <c r="P541" s="85"/>
      <c r="Q541" s="85"/>
      <c r="R541" s="85"/>
      <c r="S541" s="85"/>
    </row>
    <row r="542" spans="1:19" x14ac:dyDescent="0.25">
      <c r="A542" s="85"/>
      <c r="B542" s="85"/>
      <c r="C542" s="85"/>
      <c r="D542" s="85"/>
      <c r="E542" s="85"/>
      <c r="F542" s="85"/>
      <c r="G542" s="85"/>
      <c r="H542" s="85"/>
      <c r="I542" s="85"/>
      <c r="J542" s="85"/>
      <c r="K542" s="85"/>
      <c r="L542" s="85"/>
      <c r="M542" s="85"/>
      <c r="N542" s="85"/>
      <c r="O542" s="85"/>
      <c r="P542" s="85"/>
      <c r="Q542" s="85"/>
      <c r="R542" s="85"/>
      <c r="S542" s="85"/>
    </row>
    <row r="543" spans="1:19" x14ac:dyDescent="0.25">
      <c r="A543" s="85"/>
      <c r="B543" s="85"/>
      <c r="C543" s="85"/>
      <c r="D543" s="85"/>
      <c r="E543" s="85"/>
      <c r="F543" s="85"/>
      <c r="G543" s="85"/>
      <c r="H543" s="85"/>
      <c r="I543" s="85"/>
      <c r="J543" s="85"/>
      <c r="K543" s="85"/>
      <c r="L543" s="85"/>
      <c r="M543" s="85"/>
      <c r="N543" s="85"/>
      <c r="O543" s="85"/>
      <c r="P543" s="85"/>
      <c r="Q543" s="85"/>
      <c r="R543" s="85"/>
      <c r="S543" s="85"/>
    </row>
    <row r="544" spans="1:19" x14ac:dyDescent="0.25">
      <c r="A544" s="85"/>
      <c r="B544" s="85"/>
      <c r="C544" s="85"/>
      <c r="D544" s="85"/>
      <c r="E544" s="85"/>
      <c r="F544" s="85"/>
      <c r="G544" s="85"/>
      <c r="H544" s="85"/>
      <c r="I544" s="85"/>
      <c r="J544" s="85"/>
      <c r="K544" s="85"/>
      <c r="L544" s="85"/>
      <c r="M544" s="85"/>
      <c r="N544" s="85"/>
      <c r="O544" s="85"/>
      <c r="P544" s="85"/>
      <c r="Q544" s="85"/>
      <c r="R544" s="85"/>
      <c r="S544" s="85"/>
    </row>
    <row r="545" spans="1:19" x14ac:dyDescent="0.25">
      <c r="A545" s="85"/>
      <c r="B545" s="85"/>
      <c r="C545" s="85"/>
      <c r="D545" s="85"/>
      <c r="E545" s="85"/>
      <c r="F545" s="85"/>
      <c r="G545" s="85"/>
      <c r="H545" s="85"/>
      <c r="I545" s="85"/>
      <c r="J545" s="85"/>
      <c r="K545" s="85"/>
      <c r="L545" s="85"/>
      <c r="M545" s="85"/>
      <c r="N545" s="85"/>
      <c r="O545" s="85"/>
      <c r="P545" s="85"/>
      <c r="Q545" s="85"/>
      <c r="R545" s="85"/>
      <c r="S545" s="85"/>
    </row>
    <row r="546" spans="1:19" x14ac:dyDescent="0.25">
      <c r="A546" s="85"/>
      <c r="B546" s="85"/>
      <c r="C546" s="85"/>
      <c r="D546" s="85"/>
      <c r="E546" s="85"/>
      <c r="F546" s="85"/>
      <c r="G546" s="85"/>
      <c r="H546" s="85"/>
      <c r="I546" s="85"/>
      <c r="J546" s="85"/>
      <c r="K546" s="85"/>
      <c r="L546" s="85"/>
      <c r="M546" s="85"/>
      <c r="N546" s="85"/>
      <c r="O546" s="85"/>
      <c r="P546" s="85"/>
      <c r="Q546" s="85"/>
      <c r="R546" s="85"/>
      <c r="S546" s="85"/>
    </row>
    <row r="547" spans="1:19" x14ac:dyDescent="0.25">
      <c r="A547" s="85"/>
      <c r="B547" s="85"/>
      <c r="C547" s="85"/>
      <c r="D547" s="85"/>
      <c r="E547" s="85"/>
      <c r="F547" s="85"/>
      <c r="G547" s="85"/>
      <c r="H547" s="85"/>
      <c r="I547" s="85"/>
      <c r="J547" s="85"/>
      <c r="K547" s="85"/>
      <c r="L547" s="85"/>
      <c r="M547" s="85"/>
      <c r="N547" s="85"/>
      <c r="O547" s="85"/>
      <c r="P547" s="85"/>
      <c r="Q547" s="85"/>
      <c r="R547" s="85"/>
      <c r="S547" s="85"/>
    </row>
    <row r="548" spans="1:19" x14ac:dyDescent="0.25">
      <c r="A548" s="85"/>
      <c r="B548" s="85"/>
      <c r="C548" s="85"/>
      <c r="D548" s="85"/>
      <c r="E548" s="85"/>
      <c r="F548" s="85"/>
      <c r="G548" s="85"/>
      <c r="H548" s="85"/>
      <c r="I548" s="85"/>
      <c r="J548" s="85"/>
      <c r="K548" s="85"/>
      <c r="L548" s="85"/>
      <c r="M548" s="85"/>
      <c r="N548" s="85"/>
      <c r="O548" s="85"/>
      <c r="P548" s="85"/>
      <c r="Q548" s="85"/>
      <c r="R548" s="85"/>
      <c r="S548" s="85"/>
    </row>
    <row r="549" spans="1:19" x14ac:dyDescent="0.25">
      <c r="A549" s="85"/>
      <c r="B549" s="85"/>
      <c r="C549" s="85"/>
      <c r="D549" s="85"/>
      <c r="E549" s="85"/>
      <c r="F549" s="85"/>
      <c r="G549" s="85"/>
      <c r="H549" s="85"/>
      <c r="I549" s="85"/>
      <c r="J549" s="85"/>
      <c r="K549" s="85"/>
      <c r="L549" s="85"/>
      <c r="M549" s="85"/>
      <c r="N549" s="85"/>
      <c r="O549" s="85"/>
      <c r="P549" s="85"/>
      <c r="Q549" s="85"/>
      <c r="R549" s="85"/>
      <c r="S549" s="85"/>
    </row>
    <row r="550" spans="1:19" x14ac:dyDescent="0.25">
      <c r="A550" s="85"/>
      <c r="B550" s="85"/>
      <c r="C550" s="85"/>
      <c r="D550" s="85"/>
      <c r="E550" s="85"/>
      <c r="F550" s="85"/>
      <c r="G550" s="85"/>
      <c r="H550" s="85"/>
      <c r="I550" s="85"/>
      <c r="J550" s="85"/>
      <c r="K550" s="85"/>
      <c r="L550" s="85"/>
      <c r="M550" s="85"/>
      <c r="N550" s="85"/>
      <c r="O550" s="85"/>
      <c r="P550" s="85"/>
      <c r="Q550" s="85"/>
      <c r="R550" s="85"/>
      <c r="S550" s="85"/>
    </row>
    <row r="551" spans="1:19" x14ac:dyDescent="0.25">
      <c r="A551" s="85"/>
      <c r="B551" s="85"/>
      <c r="C551" s="85"/>
      <c r="D551" s="85"/>
      <c r="E551" s="85"/>
      <c r="F551" s="85"/>
      <c r="G551" s="85"/>
      <c r="H551" s="85"/>
      <c r="I551" s="85"/>
      <c r="J551" s="85"/>
      <c r="K551" s="85"/>
      <c r="L551" s="85"/>
      <c r="M551" s="85"/>
      <c r="N551" s="85"/>
      <c r="O551" s="85"/>
      <c r="P551" s="85"/>
      <c r="Q551" s="85"/>
      <c r="R551" s="85"/>
      <c r="S551" s="85"/>
    </row>
    <row r="552" spans="1:19" x14ac:dyDescent="0.25">
      <c r="A552" s="85"/>
      <c r="B552" s="85"/>
      <c r="C552" s="85"/>
      <c r="D552" s="85"/>
      <c r="E552" s="85"/>
      <c r="F552" s="85"/>
      <c r="G552" s="85"/>
      <c r="H552" s="85"/>
      <c r="I552" s="85"/>
      <c r="J552" s="85"/>
      <c r="K552" s="85"/>
      <c r="L552" s="85"/>
      <c r="M552" s="85"/>
      <c r="N552" s="85"/>
      <c r="O552" s="85"/>
      <c r="P552" s="85"/>
      <c r="Q552" s="85"/>
      <c r="R552" s="85"/>
      <c r="S552" s="85"/>
    </row>
    <row r="553" spans="1:19" x14ac:dyDescent="0.25">
      <c r="A553" s="85"/>
      <c r="B553" s="85"/>
      <c r="C553" s="85"/>
      <c r="D553" s="85"/>
      <c r="E553" s="85"/>
      <c r="F553" s="85"/>
      <c r="G553" s="85"/>
      <c r="H553" s="85"/>
      <c r="I553" s="85"/>
      <c r="J553" s="85"/>
      <c r="K553" s="85"/>
      <c r="L553" s="85"/>
      <c r="M553" s="85"/>
      <c r="N553" s="85"/>
      <c r="O553" s="85"/>
      <c r="P553" s="85"/>
      <c r="Q553" s="85"/>
      <c r="R553" s="85"/>
      <c r="S553" s="85"/>
    </row>
    <row r="554" spans="1:19" x14ac:dyDescent="0.25">
      <c r="A554" s="85"/>
      <c r="B554" s="85"/>
      <c r="C554" s="85"/>
      <c r="D554" s="85"/>
      <c r="E554" s="85"/>
      <c r="F554" s="85"/>
      <c r="G554" s="85"/>
      <c r="H554" s="85"/>
      <c r="I554" s="85"/>
      <c r="J554" s="85"/>
      <c r="K554" s="85"/>
      <c r="L554" s="85"/>
      <c r="M554" s="85"/>
      <c r="N554" s="85"/>
      <c r="O554" s="85"/>
      <c r="P554" s="85"/>
      <c r="Q554" s="85"/>
      <c r="R554" s="85"/>
      <c r="S554" s="85"/>
    </row>
    <row r="555" spans="1:19" x14ac:dyDescent="0.25">
      <c r="A555" s="85"/>
      <c r="B555" s="85"/>
      <c r="C555" s="85"/>
      <c r="D555" s="85"/>
      <c r="E555" s="85"/>
      <c r="F555" s="85"/>
      <c r="G555" s="85"/>
      <c r="H555" s="85"/>
      <c r="I555" s="85"/>
      <c r="J555" s="85"/>
      <c r="K555" s="85"/>
      <c r="L555" s="85"/>
      <c r="M555" s="85"/>
      <c r="N555" s="85"/>
      <c r="O555" s="85"/>
      <c r="P555" s="85"/>
      <c r="Q555" s="85"/>
      <c r="R555" s="85"/>
      <c r="S555" s="85"/>
    </row>
    <row r="556" spans="1:19" x14ac:dyDescent="0.25">
      <c r="A556" s="85"/>
      <c r="B556" s="85"/>
      <c r="C556" s="85"/>
      <c r="D556" s="85"/>
      <c r="E556" s="85"/>
      <c r="F556" s="85"/>
      <c r="G556" s="85"/>
      <c r="H556" s="85"/>
      <c r="I556" s="85"/>
      <c r="J556" s="85"/>
      <c r="K556" s="85"/>
      <c r="L556" s="85"/>
      <c r="M556" s="85"/>
      <c r="N556" s="85"/>
      <c r="O556" s="85"/>
      <c r="P556" s="85"/>
      <c r="Q556" s="85"/>
      <c r="R556" s="85"/>
      <c r="S556" s="85"/>
    </row>
    <row r="557" spans="1:19" x14ac:dyDescent="0.25">
      <c r="A557" s="85"/>
      <c r="B557" s="85"/>
      <c r="C557" s="85"/>
      <c r="D557" s="85"/>
      <c r="E557" s="85"/>
      <c r="F557" s="85"/>
      <c r="G557" s="85"/>
      <c r="H557" s="85"/>
      <c r="I557" s="85"/>
      <c r="J557" s="85"/>
      <c r="K557" s="85"/>
      <c r="L557" s="85"/>
      <c r="M557" s="85"/>
      <c r="N557" s="85"/>
      <c r="O557" s="85"/>
      <c r="P557" s="85"/>
      <c r="Q557" s="85"/>
      <c r="R557" s="85"/>
      <c r="S557" s="85"/>
    </row>
    <row r="558" spans="1:19" x14ac:dyDescent="0.25">
      <c r="A558" s="85"/>
      <c r="B558" s="85"/>
      <c r="C558" s="85"/>
      <c r="D558" s="85"/>
      <c r="E558" s="85"/>
      <c r="F558" s="85"/>
      <c r="G558" s="85"/>
      <c r="H558" s="85"/>
      <c r="I558" s="85"/>
      <c r="J558" s="85"/>
      <c r="K558" s="85"/>
      <c r="L558" s="85"/>
      <c r="M558" s="85"/>
      <c r="N558" s="85"/>
      <c r="O558" s="85"/>
      <c r="P558" s="85"/>
      <c r="Q558" s="85"/>
      <c r="R558" s="85"/>
      <c r="S558" s="85"/>
    </row>
    <row r="559" spans="1:19" x14ac:dyDescent="0.25">
      <c r="A559" s="85"/>
      <c r="B559" s="85"/>
      <c r="C559" s="85"/>
      <c r="D559" s="85"/>
      <c r="E559" s="85"/>
      <c r="F559" s="85"/>
      <c r="G559" s="85"/>
      <c r="H559" s="85"/>
      <c r="I559" s="85"/>
      <c r="J559" s="85"/>
      <c r="K559" s="85"/>
      <c r="L559" s="85"/>
      <c r="M559" s="85"/>
      <c r="N559" s="85"/>
      <c r="O559" s="85"/>
      <c r="P559" s="85"/>
      <c r="Q559" s="85"/>
      <c r="R559" s="85"/>
      <c r="S559" s="85"/>
    </row>
    <row r="560" spans="1:19" x14ac:dyDescent="0.25">
      <c r="A560" s="85"/>
      <c r="B560" s="85"/>
      <c r="C560" s="85"/>
      <c r="D560" s="85"/>
      <c r="E560" s="85"/>
      <c r="F560" s="85"/>
      <c r="G560" s="85"/>
      <c r="H560" s="85"/>
      <c r="I560" s="85"/>
      <c r="J560" s="85"/>
      <c r="K560" s="85"/>
      <c r="L560" s="85"/>
      <c r="M560" s="85"/>
      <c r="N560" s="85"/>
      <c r="O560" s="85"/>
      <c r="P560" s="85"/>
      <c r="Q560" s="85"/>
      <c r="R560" s="85"/>
      <c r="S560" s="85"/>
    </row>
    <row r="561" spans="1:19" x14ac:dyDescent="0.25">
      <c r="A561" s="85"/>
      <c r="B561" s="85"/>
      <c r="C561" s="85"/>
      <c r="D561" s="85"/>
      <c r="E561" s="85"/>
      <c r="F561" s="85"/>
      <c r="G561" s="85"/>
      <c r="H561" s="85"/>
      <c r="I561" s="85"/>
      <c r="J561" s="85"/>
      <c r="K561" s="85"/>
      <c r="L561" s="85"/>
      <c r="M561" s="85"/>
      <c r="N561" s="85"/>
      <c r="O561" s="85"/>
      <c r="P561" s="85"/>
      <c r="Q561" s="85"/>
      <c r="R561" s="85"/>
      <c r="S561" s="85"/>
    </row>
    <row r="562" spans="1:19" x14ac:dyDescent="0.25">
      <c r="A562" s="85"/>
      <c r="B562" s="85"/>
      <c r="C562" s="85"/>
      <c r="D562" s="85"/>
      <c r="E562" s="85"/>
      <c r="F562" s="85"/>
      <c r="G562" s="85"/>
      <c r="H562" s="85"/>
      <c r="I562" s="85"/>
      <c r="J562" s="85"/>
      <c r="K562" s="85"/>
      <c r="L562" s="85"/>
      <c r="M562" s="85"/>
      <c r="N562" s="85"/>
      <c r="O562" s="85"/>
      <c r="P562" s="85"/>
      <c r="Q562" s="85"/>
      <c r="R562" s="85"/>
      <c r="S562" s="85"/>
    </row>
    <row r="563" spans="1:19" x14ac:dyDescent="0.25">
      <c r="A563" s="85"/>
      <c r="B563" s="85"/>
      <c r="C563" s="85"/>
      <c r="D563" s="85"/>
      <c r="E563" s="85"/>
      <c r="F563" s="85"/>
      <c r="G563" s="85"/>
      <c r="H563" s="85"/>
      <c r="I563" s="85"/>
      <c r="J563" s="85"/>
      <c r="K563" s="85"/>
      <c r="L563" s="85"/>
      <c r="M563" s="85"/>
      <c r="N563" s="85"/>
      <c r="O563" s="85"/>
      <c r="P563" s="85"/>
      <c r="Q563" s="85"/>
      <c r="R563" s="85"/>
      <c r="S563" s="85"/>
    </row>
    <row r="564" spans="1:19" x14ac:dyDescent="0.25">
      <c r="A564" s="85"/>
      <c r="B564" s="85"/>
      <c r="C564" s="85"/>
      <c r="D564" s="85"/>
      <c r="E564" s="85"/>
      <c r="F564" s="85"/>
      <c r="G564" s="85"/>
      <c r="H564" s="85"/>
      <c r="I564" s="85"/>
      <c r="J564" s="85"/>
      <c r="K564" s="85"/>
      <c r="L564" s="85"/>
      <c r="M564" s="85"/>
      <c r="N564" s="85"/>
      <c r="O564" s="85"/>
      <c r="P564" s="85"/>
      <c r="Q564" s="85"/>
      <c r="R564" s="85"/>
      <c r="S564" s="85"/>
    </row>
    <row r="565" spans="1:19" x14ac:dyDescent="0.25">
      <c r="A565" s="85"/>
      <c r="B565" s="85"/>
      <c r="C565" s="85"/>
      <c r="D565" s="85"/>
      <c r="E565" s="85"/>
      <c r="F565" s="85"/>
      <c r="G565" s="85"/>
      <c r="H565" s="85"/>
      <c r="I565" s="85"/>
      <c r="J565" s="85"/>
      <c r="K565" s="85"/>
      <c r="L565" s="85"/>
      <c r="M565" s="85"/>
      <c r="N565" s="85"/>
      <c r="O565" s="85"/>
      <c r="P565" s="85"/>
      <c r="Q565" s="85"/>
      <c r="R565" s="85"/>
      <c r="S565" s="85"/>
    </row>
    <row r="566" spans="1:19" x14ac:dyDescent="0.25">
      <c r="A566" s="85"/>
      <c r="B566" s="85"/>
      <c r="C566" s="85"/>
      <c r="D566" s="85"/>
      <c r="E566" s="85"/>
      <c r="F566" s="85"/>
      <c r="G566" s="85"/>
      <c r="H566" s="85"/>
      <c r="I566" s="85"/>
      <c r="J566" s="85"/>
      <c r="K566" s="85"/>
      <c r="L566" s="85"/>
      <c r="M566" s="85"/>
      <c r="N566" s="85"/>
      <c r="O566" s="85"/>
      <c r="P566" s="85"/>
      <c r="Q566" s="85"/>
      <c r="R566" s="85"/>
      <c r="S566" s="85"/>
    </row>
    <row r="567" spans="1:19" x14ac:dyDescent="0.25">
      <c r="A567" s="85"/>
      <c r="B567" s="85"/>
      <c r="C567" s="85"/>
      <c r="D567" s="85"/>
      <c r="E567" s="85"/>
      <c r="F567" s="85"/>
      <c r="G567" s="85"/>
      <c r="H567" s="85"/>
      <c r="I567" s="85"/>
      <c r="J567" s="85"/>
      <c r="K567" s="85"/>
      <c r="L567" s="85"/>
      <c r="M567" s="85"/>
      <c r="N567" s="85"/>
      <c r="O567" s="85"/>
      <c r="P567" s="85"/>
      <c r="Q567" s="85"/>
      <c r="R567" s="85"/>
      <c r="S567" s="85"/>
    </row>
    <row r="568" spans="1:19" x14ac:dyDescent="0.25">
      <c r="A568" s="85"/>
      <c r="B568" s="85"/>
      <c r="C568" s="85"/>
      <c r="D568" s="85"/>
      <c r="E568" s="85"/>
      <c r="F568" s="85"/>
      <c r="G568" s="85"/>
      <c r="H568" s="85"/>
      <c r="I568" s="85"/>
      <c r="J568" s="85"/>
      <c r="K568" s="85"/>
      <c r="L568" s="85"/>
      <c r="M568" s="85"/>
      <c r="N568" s="85"/>
      <c r="O568" s="85"/>
      <c r="P568" s="85"/>
      <c r="Q568" s="85"/>
      <c r="R568" s="85"/>
      <c r="S568" s="85"/>
    </row>
    <row r="569" spans="1:19" x14ac:dyDescent="0.25">
      <c r="A569" s="85"/>
      <c r="B569" s="85"/>
      <c r="C569" s="85"/>
      <c r="D569" s="85"/>
      <c r="E569" s="85"/>
      <c r="F569" s="85"/>
      <c r="G569" s="85"/>
      <c r="H569" s="85"/>
      <c r="I569" s="85"/>
      <c r="J569" s="85"/>
      <c r="K569" s="85"/>
      <c r="L569" s="85"/>
      <c r="M569" s="85"/>
      <c r="N569" s="85"/>
      <c r="O569" s="85"/>
      <c r="P569" s="85"/>
      <c r="Q569" s="85"/>
      <c r="R569" s="85"/>
      <c r="S569" s="85"/>
    </row>
    <row r="570" spans="1:19" x14ac:dyDescent="0.25">
      <c r="A570" s="85"/>
      <c r="B570" s="85"/>
      <c r="C570" s="85"/>
      <c r="D570" s="85"/>
      <c r="E570" s="85"/>
      <c r="F570" s="85"/>
      <c r="G570" s="85"/>
      <c r="H570" s="85"/>
      <c r="I570" s="85"/>
      <c r="J570" s="85"/>
      <c r="K570" s="85"/>
      <c r="L570" s="85"/>
      <c r="M570" s="85"/>
      <c r="N570" s="85"/>
      <c r="O570" s="85"/>
      <c r="P570" s="85"/>
      <c r="Q570" s="85"/>
      <c r="R570" s="85"/>
      <c r="S570" s="85"/>
    </row>
    <row r="571" spans="1:19" x14ac:dyDescent="0.25">
      <c r="A571" s="85"/>
      <c r="B571" s="85"/>
      <c r="C571" s="85"/>
      <c r="D571" s="85"/>
      <c r="E571" s="85"/>
      <c r="F571" s="85"/>
      <c r="G571" s="85"/>
      <c r="H571" s="85"/>
      <c r="I571" s="85"/>
      <c r="J571" s="85"/>
      <c r="K571" s="85"/>
      <c r="L571" s="85"/>
      <c r="M571" s="85"/>
      <c r="N571" s="85"/>
      <c r="O571" s="85"/>
      <c r="P571" s="85"/>
      <c r="Q571" s="85"/>
      <c r="R571" s="85"/>
      <c r="S571" s="85"/>
    </row>
    <row r="572" spans="1:19" x14ac:dyDescent="0.25">
      <c r="A572" s="85"/>
      <c r="B572" s="85"/>
      <c r="C572" s="85"/>
      <c r="D572" s="85"/>
      <c r="E572" s="85"/>
      <c r="F572" s="85"/>
      <c r="G572" s="85"/>
      <c r="H572" s="85"/>
      <c r="I572" s="85"/>
      <c r="J572" s="85"/>
      <c r="K572" s="85"/>
      <c r="L572" s="85"/>
      <c r="M572" s="85"/>
      <c r="N572" s="85"/>
      <c r="O572" s="85"/>
      <c r="P572" s="85"/>
      <c r="Q572" s="85"/>
      <c r="R572" s="85"/>
      <c r="S572" s="85"/>
    </row>
    <row r="573" spans="1:19" x14ac:dyDescent="0.25">
      <c r="A573" s="85"/>
      <c r="B573" s="85"/>
      <c r="C573" s="85"/>
      <c r="D573" s="85"/>
      <c r="E573" s="85"/>
      <c r="F573" s="85"/>
      <c r="G573" s="85"/>
      <c r="H573" s="85"/>
      <c r="I573" s="85"/>
      <c r="J573" s="85"/>
      <c r="K573" s="85"/>
      <c r="L573" s="85"/>
      <c r="M573" s="85"/>
      <c r="N573" s="85"/>
      <c r="O573" s="85"/>
      <c r="P573" s="85"/>
      <c r="Q573" s="85"/>
      <c r="R573" s="85"/>
      <c r="S573" s="85"/>
    </row>
    <row r="574" spans="1:19" x14ac:dyDescent="0.25">
      <c r="A574" s="85"/>
      <c r="B574" s="85"/>
      <c r="C574" s="85"/>
      <c r="D574" s="85"/>
      <c r="E574" s="85"/>
      <c r="F574" s="85"/>
      <c r="G574" s="85"/>
      <c r="H574" s="85"/>
      <c r="I574" s="85"/>
      <c r="J574" s="85"/>
      <c r="K574" s="85"/>
      <c r="L574" s="85"/>
      <c r="M574" s="85"/>
      <c r="N574" s="85"/>
      <c r="O574" s="85"/>
      <c r="P574" s="85"/>
      <c r="Q574" s="85"/>
      <c r="R574" s="85"/>
      <c r="S574" s="85"/>
    </row>
    <row r="575" spans="1:19" x14ac:dyDescent="0.25">
      <c r="A575" s="85"/>
      <c r="B575" s="85"/>
      <c r="C575" s="85"/>
      <c r="D575" s="85"/>
      <c r="E575" s="85"/>
      <c r="F575" s="85"/>
      <c r="G575" s="85"/>
      <c r="H575" s="85"/>
      <c r="I575" s="85"/>
      <c r="J575" s="85"/>
      <c r="K575" s="85"/>
      <c r="L575" s="85"/>
      <c r="M575" s="85"/>
      <c r="N575" s="85"/>
      <c r="O575" s="85"/>
      <c r="P575" s="85"/>
      <c r="Q575" s="85"/>
      <c r="R575" s="85"/>
      <c r="S575" s="85"/>
    </row>
    <row r="576" spans="1:19" x14ac:dyDescent="0.25">
      <c r="A576" s="85"/>
      <c r="B576" s="85"/>
      <c r="C576" s="85"/>
      <c r="D576" s="85"/>
      <c r="E576" s="85"/>
      <c r="F576" s="85"/>
      <c r="G576" s="85"/>
      <c r="H576" s="85"/>
      <c r="I576" s="85"/>
      <c r="J576" s="85"/>
      <c r="K576" s="85"/>
      <c r="L576" s="85"/>
      <c r="M576" s="85"/>
      <c r="N576" s="85"/>
      <c r="O576" s="85"/>
      <c r="P576" s="85"/>
      <c r="Q576" s="85"/>
      <c r="R576" s="85"/>
      <c r="S576" s="85"/>
    </row>
    <row r="577" spans="1:19" x14ac:dyDescent="0.25">
      <c r="A577" s="85"/>
      <c r="B577" s="85"/>
      <c r="C577" s="85"/>
      <c r="D577" s="85"/>
      <c r="E577" s="85"/>
      <c r="F577" s="85"/>
      <c r="G577" s="85"/>
      <c r="H577" s="85"/>
      <c r="I577" s="85"/>
      <c r="J577" s="85"/>
      <c r="K577" s="85"/>
      <c r="L577" s="85"/>
      <c r="M577" s="85"/>
      <c r="N577" s="85"/>
      <c r="O577" s="85"/>
      <c r="P577" s="85"/>
      <c r="Q577" s="85"/>
      <c r="R577" s="85"/>
      <c r="S577" s="85"/>
    </row>
    <row r="578" spans="1:19" x14ac:dyDescent="0.25">
      <c r="A578" s="85"/>
      <c r="B578" s="85"/>
      <c r="C578" s="85"/>
      <c r="D578" s="85"/>
      <c r="E578" s="85"/>
      <c r="F578" s="85"/>
      <c r="G578" s="85"/>
      <c r="H578" s="85"/>
      <c r="I578" s="85"/>
      <c r="J578" s="85"/>
      <c r="K578" s="85"/>
      <c r="L578" s="85"/>
      <c r="M578" s="85"/>
      <c r="N578" s="85"/>
      <c r="O578" s="85"/>
      <c r="P578" s="85"/>
      <c r="Q578" s="85"/>
      <c r="R578" s="85"/>
      <c r="S578" s="85"/>
    </row>
    <row r="579" spans="1:19" x14ac:dyDescent="0.25">
      <c r="A579" s="85"/>
      <c r="B579" s="85"/>
      <c r="C579" s="85"/>
      <c r="D579" s="85"/>
      <c r="E579" s="85"/>
      <c r="F579" s="85"/>
      <c r="G579" s="85"/>
      <c r="H579" s="85"/>
      <c r="I579" s="85"/>
      <c r="J579" s="85"/>
      <c r="K579" s="85"/>
      <c r="L579" s="85"/>
      <c r="M579" s="85"/>
      <c r="N579" s="85"/>
      <c r="O579" s="85"/>
      <c r="P579" s="85"/>
      <c r="Q579" s="85"/>
      <c r="R579" s="85"/>
      <c r="S579" s="85"/>
    </row>
    <row r="580" spans="1:19" x14ac:dyDescent="0.25">
      <c r="A580" s="85"/>
      <c r="B580" s="85"/>
      <c r="C580" s="85"/>
      <c r="D580" s="85"/>
      <c r="E580" s="85"/>
      <c r="F580" s="85"/>
      <c r="G580" s="85"/>
      <c r="H580" s="85"/>
      <c r="I580" s="85"/>
      <c r="J580" s="85"/>
      <c r="K580" s="85"/>
      <c r="L580" s="85"/>
      <c r="M580" s="85"/>
      <c r="N580" s="85"/>
      <c r="O580" s="85"/>
      <c r="P580" s="85"/>
      <c r="Q580" s="85"/>
      <c r="R580" s="85"/>
      <c r="S580" s="85"/>
    </row>
    <row r="581" spans="1:19" x14ac:dyDescent="0.25">
      <c r="A581" s="85"/>
      <c r="B581" s="85"/>
      <c r="C581" s="85"/>
      <c r="D581" s="85"/>
      <c r="E581" s="85"/>
      <c r="F581" s="85"/>
      <c r="G581" s="85"/>
      <c r="H581" s="85"/>
      <c r="I581" s="85"/>
      <c r="J581" s="85"/>
      <c r="K581" s="85"/>
      <c r="L581" s="85"/>
      <c r="M581" s="85"/>
      <c r="N581" s="85"/>
      <c r="O581" s="85"/>
      <c r="P581" s="85"/>
      <c r="Q581" s="85"/>
      <c r="R581" s="85"/>
      <c r="S581" s="85"/>
    </row>
    <row r="582" spans="1:19" x14ac:dyDescent="0.25">
      <c r="A582" s="85"/>
      <c r="B582" s="85"/>
      <c r="C582" s="85"/>
      <c r="D582" s="85"/>
      <c r="E582" s="85"/>
      <c r="F582" s="85"/>
      <c r="G582" s="85"/>
      <c r="H582" s="85"/>
      <c r="I582" s="85"/>
      <c r="J582" s="85"/>
      <c r="K582" s="85"/>
      <c r="L582" s="85"/>
      <c r="M582" s="85"/>
      <c r="N582" s="85"/>
      <c r="O582" s="85"/>
      <c r="P582" s="85"/>
      <c r="Q582" s="85"/>
      <c r="R582" s="85"/>
      <c r="S582" s="85"/>
    </row>
    <row r="583" spans="1:19" x14ac:dyDescent="0.25">
      <c r="A583" s="85"/>
      <c r="B583" s="85"/>
      <c r="C583" s="85"/>
      <c r="D583" s="85"/>
      <c r="E583" s="85"/>
      <c r="F583" s="85"/>
      <c r="G583" s="85"/>
      <c r="H583" s="85"/>
      <c r="I583" s="85"/>
      <c r="J583" s="85"/>
      <c r="K583" s="85"/>
      <c r="L583" s="85"/>
      <c r="M583" s="85"/>
      <c r="N583" s="85"/>
      <c r="O583" s="85"/>
      <c r="P583" s="85"/>
      <c r="Q583" s="85"/>
      <c r="R583" s="85"/>
      <c r="S583" s="85"/>
    </row>
    <row r="584" spans="1:19" x14ac:dyDescent="0.25">
      <c r="A584" s="85"/>
      <c r="B584" s="85"/>
      <c r="C584" s="85"/>
      <c r="D584" s="85"/>
      <c r="E584" s="85"/>
      <c r="F584" s="85"/>
      <c r="G584" s="85"/>
      <c r="H584" s="85"/>
      <c r="I584" s="85"/>
      <c r="J584" s="85"/>
      <c r="K584" s="85"/>
      <c r="L584" s="85"/>
      <c r="M584" s="85"/>
      <c r="N584" s="85"/>
      <c r="O584" s="85"/>
      <c r="P584" s="85"/>
      <c r="Q584" s="85"/>
      <c r="R584" s="85"/>
      <c r="S584" s="85"/>
    </row>
    <row r="585" spans="1:19" x14ac:dyDescent="0.25">
      <c r="A585" s="85"/>
      <c r="B585" s="85"/>
      <c r="C585" s="85"/>
      <c r="D585" s="85"/>
      <c r="E585" s="85"/>
      <c r="F585" s="85"/>
      <c r="G585" s="85"/>
      <c r="H585" s="85"/>
      <c r="I585" s="85"/>
      <c r="J585" s="85"/>
      <c r="K585" s="85"/>
      <c r="L585" s="85"/>
      <c r="M585" s="85"/>
      <c r="N585" s="85"/>
      <c r="O585" s="85"/>
      <c r="P585" s="85"/>
      <c r="Q585" s="85"/>
      <c r="R585" s="85"/>
      <c r="S585" s="85"/>
    </row>
    <row r="586" spans="1:19" x14ac:dyDescent="0.25">
      <c r="A586" s="85"/>
      <c r="B586" s="85"/>
      <c r="C586" s="85"/>
      <c r="D586" s="85"/>
      <c r="E586" s="85"/>
      <c r="F586" s="85"/>
      <c r="G586" s="85"/>
      <c r="H586" s="85"/>
      <c r="I586" s="85"/>
      <c r="J586" s="85"/>
      <c r="K586" s="85"/>
      <c r="L586" s="85"/>
      <c r="M586" s="85"/>
      <c r="N586" s="85"/>
      <c r="O586" s="85"/>
      <c r="P586" s="85"/>
      <c r="Q586" s="85"/>
      <c r="R586" s="85"/>
      <c r="S586" s="85"/>
    </row>
    <row r="587" spans="1:19" x14ac:dyDescent="0.25">
      <c r="A587" s="85"/>
      <c r="B587" s="85"/>
      <c r="C587" s="85"/>
      <c r="D587" s="85"/>
      <c r="E587" s="85"/>
      <c r="F587" s="85"/>
      <c r="G587" s="85"/>
      <c r="H587" s="85"/>
      <c r="I587" s="85"/>
      <c r="J587" s="85"/>
      <c r="K587" s="85"/>
      <c r="L587" s="85"/>
      <c r="M587" s="85"/>
      <c r="N587" s="85"/>
      <c r="O587" s="85"/>
      <c r="P587" s="85"/>
      <c r="Q587" s="85"/>
      <c r="R587" s="85"/>
      <c r="S587" s="85"/>
    </row>
    <row r="588" spans="1:19" x14ac:dyDescent="0.25">
      <c r="A588" s="85"/>
      <c r="B588" s="85"/>
      <c r="C588" s="85"/>
      <c r="D588" s="85"/>
      <c r="E588" s="85"/>
      <c r="F588" s="85"/>
      <c r="G588" s="85"/>
      <c r="H588" s="85"/>
      <c r="I588" s="85"/>
      <c r="J588" s="85"/>
      <c r="K588" s="85"/>
      <c r="L588" s="85"/>
      <c r="M588" s="85"/>
      <c r="N588" s="85"/>
      <c r="O588" s="85"/>
      <c r="P588" s="85"/>
      <c r="Q588" s="85"/>
      <c r="R588" s="85"/>
      <c r="S588" s="85"/>
    </row>
    <row r="589" spans="1:19" x14ac:dyDescent="0.25">
      <c r="A589" s="85"/>
      <c r="B589" s="85"/>
      <c r="C589" s="85"/>
      <c r="D589" s="85"/>
      <c r="E589" s="85"/>
      <c r="F589" s="85"/>
      <c r="G589" s="85"/>
      <c r="H589" s="85"/>
      <c r="I589" s="85"/>
      <c r="J589" s="85"/>
      <c r="K589" s="85"/>
      <c r="L589" s="85"/>
      <c r="M589" s="85"/>
      <c r="N589" s="85"/>
      <c r="O589" s="85"/>
      <c r="P589" s="85"/>
      <c r="Q589" s="85"/>
      <c r="R589" s="85"/>
      <c r="S589" s="85"/>
    </row>
    <row r="590" spans="1:19" x14ac:dyDescent="0.25">
      <c r="A590" s="85"/>
      <c r="B590" s="85"/>
      <c r="C590" s="85"/>
      <c r="D590" s="85"/>
      <c r="E590" s="85"/>
      <c r="F590" s="85"/>
      <c r="G590" s="85"/>
      <c r="H590" s="85"/>
      <c r="I590" s="85"/>
      <c r="J590" s="85"/>
      <c r="K590" s="85"/>
      <c r="L590" s="85"/>
      <c r="M590" s="85"/>
      <c r="N590" s="85"/>
      <c r="O590" s="85"/>
      <c r="P590" s="85"/>
      <c r="Q590" s="85"/>
      <c r="R590" s="85"/>
      <c r="S590" s="85"/>
    </row>
    <row r="591" spans="1:19" x14ac:dyDescent="0.25">
      <c r="A591" s="85"/>
      <c r="B591" s="85"/>
      <c r="C591" s="85"/>
      <c r="D591" s="85"/>
      <c r="E591" s="85"/>
      <c r="F591" s="85"/>
      <c r="G591" s="85"/>
      <c r="H591" s="85"/>
      <c r="I591" s="85"/>
      <c r="J591" s="85"/>
      <c r="K591" s="85"/>
      <c r="L591" s="85"/>
      <c r="M591" s="85"/>
      <c r="N591" s="85"/>
      <c r="O591" s="85"/>
      <c r="P591" s="85"/>
      <c r="Q591" s="85"/>
      <c r="R591" s="85"/>
      <c r="S591" s="85"/>
    </row>
    <row r="592" spans="1:19" x14ac:dyDescent="0.25">
      <c r="A592" s="85"/>
      <c r="B592" s="85"/>
      <c r="C592" s="85"/>
      <c r="D592" s="85"/>
      <c r="E592" s="85"/>
      <c r="F592" s="85"/>
      <c r="G592" s="85"/>
      <c r="H592" s="85"/>
      <c r="I592" s="85"/>
      <c r="J592" s="85"/>
      <c r="K592" s="85"/>
      <c r="L592" s="85"/>
      <c r="M592" s="85"/>
      <c r="N592" s="85"/>
      <c r="O592" s="85"/>
      <c r="P592" s="85"/>
      <c r="Q592" s="85"/>
      <c r="R592" s="85"/>
      <c r="S592" s="85"/>
    </row>
    <row r="593" spans="1:19" x14ac:dyDescent="0.25">
      <c r="A593" s="85"/>
      <c r="B593" s="85"/>
      <c r="C593" s="85"/>
      <c r="D593" s="85"/>
      <c r="E593" s="85"/>
      <c r="F593" s="85"/>
      <c r="G593" s="85"/>
      <c r="H593" s="85"/>
      <c r="I593" s="85"/>
      <c r="J593" s="85"/>
      <c r="K593" s="85"/>
      <c r="L593" s="85"/>
      <c r="M593" s="85"/>
      <c r="N593" s="85"/>
      <c r="O593" s="85"/>
      <c r="P593" s="85"/>
      <c r="Q593" s="85"/>
      <c r="R593" s="85"/>
      <c r="S593" s="85"/>
    </row>
    <row r="594" spans="1:19" x14ac:dyDescent="0.25">
      <c r="A594" s="85"/>
      <c r="B594" s="85"/>
      <c r="C594" s="85"/>
      <c r="D594" s="85"/>
      <c r="E594" s="85"/>
      <c r="F594" s="85"/>
      <c r="G594" s="85"/>
      <c r="H594" s="85"/>
      <c r="I594" s="85"/>
      <c r="J594" s="85"/>
      <c r="K594" s="85"/>
      <c r="L594" s="85"/>
      <c r="M594" s="85"/>
      <c r="N594" s="85"/>
      <c r="O594" s="85"/>
      <c r="P594" s="85"/>
      <c r="Q594" s="85"/>
      <c r="R594" s="85"/>
      <c r="S594" s="85"/>
    </row>
    <row r="595" spans="1:19" x14ac:dyDescent="0.25">
      <c r="A595" s="85"/>
      <c r="B595" s="85"/>
      <c r="C595" s="85"/>
      <c r="D595" s="85"/>
      <c r="E595" s="85"/>
      <c r="F595" s="85"/>
      <c r="G595" s="85"/>
      <c r="H595" s="85"/>
      <c r="I595" s="85"/>
      <c r="J595" s="85"/>
      <c r="K595" s="85"/>
      <c r="L595" s="85"/>
      <c r="M595" s="85"/>
      <c r="N595" s="85"/>
      <c r="O595" s="85"/>
      <c r="P595" s="85"/>
      <c r="Q595" s="85"/>
      <c r="R595" s="85"/>
      <c r="S595" s="85"/>
    </row>
    <row r="596" spans="1:19" x14ac:dyDescent="0.25">
      <c r="A596" s="85"/>
      <c r="B596" s="85"/>
      <c r="C596" s="85"/>
      <c r="D596" s="85"/>
      <c r="E596" s="85"/>
      <c r="F596" s="85"/>
      <c r="G596" s="85"/>
      <c r="H596" s="85"/>
      <c r="I596" s="85"/>
      <c r="J596" s="85"/>
      <c r="K596" s="85"/>
      <c r="L596" s="85"/>
      <c r="M596" s="85"/>
      <c r="N596" s="85"/>
      <c r="O596" s="85"/>
      <c r="P596" s="85"/>
      <c r="Q596" s="85"/>
      <c r="R596" s="85"/>
      <c r="S596" s="85"/>
    </row>
    <row r="597" spans="1:19" x14ac:dyDescent="0.25">
      <c r="A597" s="85"/>
      <c r="B597" s="85"/>
      <c r="C597" s="85"/>
      <c r="D597" s="85"/>
      <c r="E597" s="85"/>
      <c r="F597" s="85"/>
      <c r="G597" s="85"/>
      <c r="H597" s="85"/>
      <c r="I597" s="85"/>
      <c r="J597" s="85"/>
      <c r="K597" s="85"/>
      <c r="L597" s="85"/>
      <c r="M597" s="85"/>
      <c r="N597" s="85"/>
      <c r="O597" s="85"/>
      <c r="P597" s="85"/>
      <c r="Q597" s="85"/>
      <c r="R597" s="85"/>
      <c r="S597" s="85"/>
    </row>
    <row r="598" spans="1:19" x14ac:dyDescent="0.25">
      <c r="A598" s="85"/>
      <c r="B598" s="85"/>
      <c r="C598" s="85"/>
      <c r="D598" s="85"/>
      <c r="E598" s="85"/>
      <c r="F598" s="85"/>
      <c r="G598" s="85"/>
      <c r="H598" s="85"/>
      <c r="I598" s="85"/>
      <c r="J598" s="85"/>
      <c r="K598" s="85"/>
      <c r="L598" s="85"/>
      <c r="M598" s="85"/>
      <c r="N598" s="85"/>
      <c r="O598" s="85"/>
      <c r="P598" s="85"/>
      <c r="Q598" s="85"/>
      <c r="R598" s="85"/>
      <c r="S598" s="85"/>
    </row>
    <row r="599" spans="1:19" x14ac:dyDescent="0.25">
      <c r="A599" s="85"/>
      <c r="B599" s="85"/>
      <c r="C599" s="85"/>
      <c r="D599" s="85"/>
      <c r="E599" s="85"/>
      <c r="F599" s="85"/>
      <c r="G599" s="85"/>
      <c r="H599" s="85"/>
      <c r="I599" s="85"/>
      <c r="J599" s="85"/>
      <c r="K599" s="85"/>
      <c r="L599" s="85"/>
      <c r="M599" s="85"/>
      <c r="N599" s="85"/>
      <c r="O599" s="85"/>
      <c r="P599" s="85"/>
      <c r="Q599" s="85"/>
      <c r="R599" s="85"/>
      <c r="S599" s="85"/>
    </row>
    <row r="600" spans="1:19" x14ac:dyDescent="0.25">
      <c r="A600" s="85"/>
      <c r="B600" s="85"/>
      <c r="C600" s="85"/>
      <c r="D600" s="85"/>
      <c r="E600" s="85"/>
      <c r="F600" s="85"/>
      <c r="G600" s="85"/>
      <c r="H600" s="85"/>
      <c r="I600" s="85"/>
      <c r="J600" s="85"/>
      <c r="K600" s="85"/>
      <c r="L600" s="85"/>
      <c r="M600" s="85"/>
      <c r="N600" s="85"/>
      <c r="O600" s="85"/>
      <c r="P600" s="85"/>
      <c r="Q600" s="85"/>
      <c r="R600" s="85"/>
      <c r="S600" s="85"/>
    </row>
    <row r="601" spans="1:19" x14ac:dyDescent="0.25">
      <c r="A601" s="85"/>
      <c r="B601" s="85"/>
      <c r="C601" s="85"/>
      <c r="D601" s="85"/>
      <c r="E601" s="85"/>
      <c r="F601" s="85"/>
      <c r="G601" s="85"/>
      <c r="H601" s="85"/>
      <c r="I601" s="85"/>
      <c r="J601" s="85"/>
      <c r="K601" s="85"/>
      <c r="L601" s="85"/>
      <c r="M601" s="85"/>
      <c r="N601" s="85"/>
      <c r="O601" s="85"/>
      <c r="P601" s="85"/>
      <c r="Q601" s="85"/>
      <c r="R601" s="85"/>
      <c r="S601" s="85"/>
    </row>
    <row r="602" spans="1:19" x14ac:dyDescent="0.25">
      <c r="A602" s="85"/>
      <c r="B602" s="85"/>
      <c r="C602" s="85"/>
      <c r="D602" s="85"/>
      <c r="E602" s="85"/>
      <c r="F602" s="85"/>
      <c r="G602" s="85"/>
      <c r="H602" s="85"/>
      <c r="I602" s="85"/>
      <c r="J602" s="85"/>
      <c r="K602" s="85"/>
      <c r="L602" s="85"/>
      <c r="M602" s="85"/>
      <c r="N602" s="85"/>
      <c r="O602" s="85"/>
      <c r="P602" s="85"/>
      <c r="Q602" s="85"/>
      <c r="R602" s="85"/>
      <c r="S602" s="85"/>
    </row>
    <row r="603" spans="1:19" x14ac:dyDescent="0.25">
      <c r="A603" s="85"/>
      <c r="B603" s="85"/>
      <c r="C603" s="85"/>
      <c r="D603" s="85"/>
      <c r="E603" s="85"/>
      <c r="F603" s="85"/>
      <c r="G603" s="85"/>
      <c r="H603" s="85"/>
      <c r="I603" s="85"/>
      <c r="J603" s="85"/>
      <c r="K603" s="85"/>
      <c r="L603" s="85"/>
      <c r="M603" s="85"/>
      <c r="N603" s="85"/>
      <c r="O603" s="85"/>
      <c r="P603" s="85"/>
      <c r="Q603" s="85"/>
      <c r="R603" s="85"/>
      <c r="S603" s="85"/>
    </row>
    <row r="604" spans="1:19" x14ac:dyDescent="0.25">
      <c r="A604" s="85"/>
      <c r="B604" s="85"/>
      <c r="C604" s="85"/>
      <c r="D604" s="85"/>
      <c r="E604" s="85"/>
      <c r="F604" s="85"/>
      <c r="G604" s="85"/>
      <c r="H604" s="85"/>
      <c r="I604" s="85"/>
      <c r="J604" s="85"/>
      <c r="K604" s="85"/>
      <c r="L604" s="85"/>
      <c r="M604" s="85"/>
      <c r="N604" s="85"/>
      <c r="O604" s="85"/>
      <c r="P604" s="85"/>
      <c r="Q604" s="85"/>
      <c r="R604" s="85"/>
      <c r="S604" s="85"/>
    </row>
    <row r="605" spans="1:19" x14ac:dyDescent="0.25">
      <c r="A605" s="85"/>
      <c r="B605" s="85"/>
      <c r="C605" s="85"/>
      <c r="D605" s="85"/>
      <c r="E605" s="85"/>
      <c r="F605" s="85"/>
      <c r="G605" s="85"/>
      <c r="H605" s="85"/>
      <c r="I605" s="85"/>
      <c r="J605" s="85"/>
      <c r="K605" s="85"/>
      <c r="L605" s="85"/>
      <c r="M605" s="85"/>
      <c r="N605" s="85"/>
      <c r="O605" s="85"/>
      <c r="P605" s="85"/>
      <c r="Q605" s="85"/>
      <c r="R605" s="85"/>
      <c r="S605" s="85"/>
    </row>
    <row r="606" spans="1:19" x14ac:dyDescent="0.25">
      <c r="A606" s="85"/>
      <c r="B606" s="85"/>
      <c r="C606" s="85"/>
      <c r="D606" s="85"/>
      <c r="E606" s="85"/>
      <c r="F606" s="85"/>
      <c r="G606" s="85"/>
      <c r="H606" s="85"/>
      <c r="I606" s="85"/>
      <c r="J606" s="85"/>
      <c r="K606" s="85"/>
      <c r="L606" s="85"/>
      <c r="M606" s="85"/>
      <c r="N606" s="85"/>
      <c r="O606" s="85"/>
      <c r="P606" s="85"/>
      <c r="Q606" s="85"/>
      <c r="R606" s="85"/>
      <c r="S606" s="85"/>
    </row>
    <row r="607" spans="1:19" x14ac:dyDescent="0.25">
      <c r="A607" s="85"/>
      <c r="B607" s="85"/>
      <c r="C607" s="85"/>
      <c r="D607" s="85"/>
      <c r="E607" s="85"/>
      <c r="F607" s="85"/>
      <c r="G607" s="85"/>
      <c r="H607" s="85"/>
      <c r="I607" s="85"/>
      <c r="J607" s="85"/>
      <c r="K607" s="85"/>
      <c r="L607" s="85"/>
      <c r="M607" s="85"/>
      <c r="N607" s="85"/>
      <c r="O607" s="85"/>
      <c r="P607" s="85"/>
      <c r="Q607" s="85"/>
      <c r="R607" s="85"/>
      <c r="S607" s="85"/>
    </row>
    <row r="608" spans="1:19" x14ac:dyDescent="0.25">
      <c r="A608" s="85"/>
      <c r="B608" s="85"/>
      <c r="C608" s="85"/>
      <c r="D608" s="85"/>
      <c r="E608" s="85"/>
      <c r="F608" s="85"/>
      <c r="G608" s="85"/>
      <c r="H608" s="85"/>
      <c r="I608" s="85"/>
      <c r="J608" s="85"/>
      <c r="K608" s="85"/>
      <c r="L608" s="85"/>
      <c r="M608" s="85"/>
      <c r="N608" s="85"/>
      <c r="O608" s="85"/>
      <c r="P608" s="85"/>
      <c r="Q608" s="85"/>
      <c r="R608" s="85"/>
      <c r="S608" s="85"/>
    </row>
    <row r="609" spans="1:19" x14ac:dyDescent="0.25">
      <c r="A609" s="85"/>
      <c r="B609" s="85"/>
      <c r="C609" s="85"/>
      <c r="D609" s="85"/>
      <c r="E609" s="85"/>
      <c r="F609" s="85"/>
      <c r="G609" s="85"/>
      <c r="H609" s="85"/>
      <c r="I609" s="85"/>
      <c r="J609" s="85"/>
      <c r="K609" s="85"/>
      <c r="L609" s="85"/>
      <c r="M609" s="85"/>
      <c r="N609" s="85"/>
      <c r="O609" s="85"/>
      <c r="P609" s="85"/>
      <c r="Q609" s="85"/>
      <c r="R609" s="85"/>
      <c r="S609" s="85"/>
    </row>
    <row r="610" spans="1:19" x14ac:dyDescent="0.25">
      <c r="A610" s="85"/>
      <c r="B610" s="85"/>
      <c r="C610" s="85"/>
      <c r="D610" s="85"/>
      <c r="E610" s="85"/>
      <c r="F610" s="85"/>
      <c r="G610" s="85"/>
      <c r="H610" s="85"/>
      <c r="I610" s="85"/>
      <c r="J610" s="85"/>
      <c r="K610" s="85"/>
      <c r="L610" s="85"/>
      <c r="M610" s="85"/>
      <c r="N610" s="85"/>
      <c r="O610" s="85"/>
      <c r="P610" s="85"/>
      <c r="Q610" s="85"/>
      <c r="R610" s="85"/>
      <c r="S610" s="85"/>
    </row>
    <row r="611" spans="1:19" x14ac:dyDescent="0.25">
      <c r="A611" s="85"/>
      <c r="B611" s="85"/>
      <c r="C611" s="85"/>
      <c r="D611" s="85"/>
      <c r="E611" s="85"/>
      <c r="F611" s="85"/>
      <c r="G611" s="85"/>
      <c r="H611" s="85"/>
      <c r="I611" s="85"/>
      <c r="J611" s="85"/>
      <c r="K611" s="85"/>
      <c r="L611" s="85"/>
      <c r="M611" s="85"/>
      <c r="N611" s="85"/>
      <c r="O611" s="85"/>
      <c r="P611" s="85"/>
      <c r="Q611" s="85"/>
      <c r="R611" s="85"/>
      <c r="S611" s="85"/>
    </row>
    <row r="612" spans="1:19" x14ac:dyDescent="0.25">
      <c r="A612" s="85"/>
      <c r="B612" s="85"/>
      <c r="C612" s="85"/>
      <c r="D612" s="85"/>
      <c r="E612" s="85"/>
      <c r="F612" s="85"/>
      <c r="G612" s="85"/>
      <c r="H612" s="85"/>
      <c r="I612" s="85"/>
      <c r="J612" s="85"/>
      <c r="K612" s="85"/>
      <c r="L612" s="85"/>
      <c r="M612" s="85"/>
      <c r="N612" s="85"/>
      <c r="O612" s="85"/>
      <c r="P612" s="85"/>
      <c r="Q612" s="85"/>
      <c r="R612" s="85"/>
      <c r="S612" s="85"/>
    </row>
    <row r="613" spans="1:19" x14ac:dyDescent="0.25">
      <c r="A613" s="85"/>
      <c r="B613" s="85"/>
      <c r="C613" s="85"/>
      <c r="D613" s="85"/>
      <c r="E613" s="85"/>
      <c r="F613" s="85"/>
      <c r="G613" s="85"/>
      <c r="H613" s="85"/>
      <c r="I613" s="85"/>
      <c r="J613" s="85"/>
      <c r="K613" s="85"/>
      <c r="L613" s="85"/>
      <c r="M613" s="85"/>
      <c r="N613" s="85"/>
      <c r="O613" s="85"/>
      <c r="P613" s="85"/>
      <c r="Q613" s="85"/>
      <c r="R613" s="85"/>
      <c r="S613" s="85"/>
    </row>
    <row r="614" spans="1:19" x14ac:dyDescent="0.25">
      <c r="A614" s="85"/>
      <c r="B614" s="85"/>
      <c r="C614" s="85"/>
      <c r="D614" s="85"/>
      <c r="E614" s="85"/>
      <c r="F614" s="85"/>
      <c r="G614" s="85"/>
      <c r="H614" s="85"/>
      <c r="I614" s="85"/>
      <c r="J614" s="85"/>
      <c r="K614" s="85"/>
      <c r="L614" s="85"/>
      <c r="M614" s="85"/>
      <c r="N614" s="85"/>
      <c r="O614" s="85"/>
      <c r="P614" s="85"/>
      <c r="Q614" s="85"/>
      <c r="R614" s="85"/>
      <c r="S614" s="85"/>
    </row>
    <row r="615" spans="1:19" x14ac:dyDescent="0.25">
      <c r="A615" s="85"/>
      <c r="B615" s="85"/>
      <c r="C615" s="85"/>
      <c r="D615" s="85"/>
      <c r="E615" s="85"/>
      <c r="F615" s="85"/>
      <c r="G615" s="85"/>
      <c r="H615" s="85"/>
      <c r="I615" s="85"/>
      <c r="J615" s="85"/>
      <c r="K615" s="85"/>
      <c r="L615" s="85"/>
      <c r="M615" s="85"/>
      <c r="N615" s="85"/>
      <c r="O615" s="85"/>
      <c r="P615" s="85"/>
      <c r="Q615" s="85"/>
      <c r="R615" s="85"/>
      <c r="S615" s="85"/>
    </row>
    <row r="616" spans="1:19" x14ac:dyDescent="0.25">
      <c r="A616" s="85"/>
      <c r="B616" s="85"/>
      <c r="C616" s="85"/>
      <c r="D616" s="85"/>
      <c r="E616" s="85"/>
      <c r="F616" s="85"/>
      <c r="G616" s="85"/>
      <c r="H616" s="85"/>
      <c r="I616" s="85"/>
      <c r="J616" s="85"/>
      <c r="K616" s="85"/>
      <c r="L616" s="85"/>
      <c r="M616" s="85"/>
      <c r="N616" s="85"/>
      <c r="O616" s="85"/>
      <c r="P616" s="85"/>
      <c r="Q616" s="85"/>
      <c r="R616" s="85"/>
      <c r="S616" s="85"/>
    </row>
    <row r="617" spans="1:19" x14ac:dyDescent="0.25">
      <c r="A617" s="85"/>
      <c r="B617" s="85"/>
      <c r="C617" s="85"/>
      <c r="D617" s="85"/>
      <c r="E617" s="85"/>
      <c r="F617" s="85"/>
      <c r="G617" s="85"/>
      <c r="H617" s="85"/>
      <c r="I617" s="85"/>
      <c r="J617" s="85"/>
      <c r="K617" s="85"/>
      <c r="L617" s="85"/>
      <c r="M617" s="85"/>
      <c r="N617" s="85"/>
      <c r="O617" s="85"/>
      <c r="P617" s="85"/>
      <c r="Q617" s="85"/>
      <c r="R617" s="85"/>
      <c r="S617" s="85"/>
    </row>
    <row r="618" spans="1:19" x14ac:dyDescent="0.25">
      <c r="A618" s="85"/>
      <c r="B618" s="85"/>
      <c r="C618" s="85"/>
      <c r="D618" s="85"/>
      <c r="E618" s="85"/>
      <c r="F618" s="85"/>
      <c r="G618" s="85"/>
      <c r="H618" s="85"/>
      <c r="I618" s="85"/>
      <c r="J618" s="85"/>
      <c r="K618" s="85"/>
      <c r="L618" s="85"/>
      <c r="M618" s="85"/>
      <c r="N618" s="85"/>
      <c r="O618" s="85"/>
      <c r="P618" s="85"/>
      <c r="Q618" s="85"/>
      <c r="R618" s="85"/>
      <c r="S618" s="85"/>
    </row>
    <row r="619" spans="1:19" x14ac:dyDescent="0.25">
      <c r="A619" s="85"/>
      <c r="B619" s="85"/>
      <c r="C619" s="85"/>
      <c r="D619" s="85"/>
      <c r="E619" s="85"/>
      <c r="F619" s="85"/>
      <c r="G619" s="85"/>
      <c r="H619" s="85"/>
      <c r="I619" s="85"/>
      <c r="J619" s="85"/>
      <c r="K619" s="85"/>
      <c r="L619" s="85"/>
      <c r="M619" s="85"/>
      <c r="N619" s="85"/>
      <c r="O619" s="85"/>
      <c r="P619" s="85"/>
      <c r="Q619" s="85"/>
      <c r="R619" s="85"/>
      <c r="S619" s="85"/>
    </row>
    <row r="620" spans="1:19" x14ac:dyDescent="0.25">
      <c r="A620" s="85"/>
      <c r="B620" s="85"/>
      <c r="C620" s="85"/>
      <c r="D620" s="85"/>
      <c r="E620" s="85"/>
      <c r="F620" s="85"/>
      <c r="G620" s="85"/>
      <c r="H620" s="85"/>
      <c r="I620" s="85"/>
      <c r="J620" s="85"/>
      <c r="K620" s="85"/>
      <c r="L620" s="85"/>
      <c r="M620" s="85"/>
      <c r="N620" s="85"/>
      <c r="O620" s="85"/>
      <c r="P620" s="85"/>
      <c r="Q620" s="85"/>
      <c r="R620" s="85"/>
      <c r="S620" s="85"/>
    </row>
    <row r="621" spans="1:19" x14ac:dyDescent="0.25">
      <c r="A621" s="85"/>
      <c r="B621" s="85"/>
      <c r="C621" s="85"/>
      <c r="D621" s="85"/>
      <c r="E621" s="85"/>
      <c r="F621" s="85"/>
      <c r="G621" s="85"/>
      <c r="H621" s="85"/>
      <c r="I621" s="85"/>
      <c r="J621" s="85"/>
      <c r="K621" s="85"/>
      <c r="L621" s="85"/>
      <c r="M621" s="85"/>
      <c r="N621" s="85"/>
      <c r="O621" s="85"/>
      <c r="P621" s="85"/>
      <c r="Q621" s="85"/>
      <c r="R621" s="85"/>
      <c r="S621" s="85"/>
    </row>
    <row r="622" spans="1:19" x14ac:dyDescent="0.25">
      <c r="A622" s="85"/>
      <c r="B622" s="85"/>
      <c r="C622" s="85"/>
      <c r="D622" s="85"/>
      <c r="E622" s="85"/>
      <c r="F622" s="85"/>
      <c r="G622" s="85"/>
      <c r="H622" s="85"/>
      <c r="I622" s="85"/>
      <c r="J622" s="85"/>
      <c r="K622" s="85"/>
      <c r="L622" s="85"/>
      <c r="M622" s="85"/>
      <c r="N622" s="85"/>
      <c r="O622" s="85"/>
      <c r="P622" s="85"/>
      <c r="Q622" s="85"/>
      <c r="R622" s="85"/>
      <c r="S622" s="85"/>
    </row>
    <row r="623" spans="1:19" x14ac:dyDescent="0.25">
      <c r="A623" s="85"/>
      <c r="B623" s="85"/>
      <c r="C623" s="85"/>
      <c r="D623" s="85"/>
      <c r="E623" s="85"/>
      <c r="F623" s="85"/>
      <c r="G623" s="85"/>
      <c r="H623" s="85"/>
      <c r="I623" s="85"/>
      <c r="J623" s="85"/>
      <c r="K623" s="85"/>
      <c r="L623" s="85"/>
      <c r="M623" s="85"/>
      <c r="N623" s="85"/>
      <c r="O623" s="85"/>
      <c r="P623" s="85"/>
      <c r="Q623" s="85"/>
      <c r="R623" s="85"/>
      <c r="S623" s="85"/>
    </row>
    <row r="624" spans="1:19" x14ac:dyDescent="0.25">
      <c r="A624" s="85"/>
      <c r="B624" s="85"/>
      <c r="C624" s="85"/>
      <c r="D624" s="85"/>
      <c r="E624" s="85"/>
      <c r="F624" s="85"/>
      <c r="G624" s="85"/>
      <c r="H624" s="85"/>
      <c r="I624" s="85"/>
      <c r="J624" s="85"/>
      <c r="K624" s="85"/>
      <c r="L624" s="85"/>
      <c r="M624" s="85"/>
      <c r="N624" s="85"/>
      <c r="O624" s="85"/>
      <c r="P624" s="85"/>
      <c r="Q624" s="85"/>
      <c r="R624" s="85"/>
      <c r="S624" s="85"/>
    </row>
    <row r="625" spans="1:19" x14ac:dyDescent="0.25">
      <c r="A625" s="85"/>
      <c r="B625" s="85"/>
      <c r="C625" s="85"/>
      <c r="D625" s="85"/>
      <c r="E625" s="85"/>
      <c r="F625" s="85"/>
      <c r="G625" s="85"/>
      <c r="H625" s="85"/>
      <c r="I625" s="85"/>
      <c r="J625" s="85"/>
      <c r="K625" s="85"/>
      <c r="L625" s="85"/>
      <c r="M625" s="85"/>
      <c r="N625" s="85"/>
      <c r="O625" s="85"/>
      <c r="P625" s="85"/>
      <c r="Q625" s="85"/>
      <c r="R625" s="85"/>
      <c r="S625" s="85"/>
    </row>
    <row r="626" spans="1:19" x14ac:dyDescent="0.25">
      <c r="A626" s="85"/>
      <c r="B626" s="85"/>
      <c r="C626" s="85"/>
      <c r="D626" s="85"/>
      <c r="E626" s="85"/>
      <c r="F626" s="85"/>
      <c r="G626" s="85"/>
      <c r="H626" s="85"/>
      <c r="I626" s="85"/>
      <c r="J626" s="85"/>
      <c r="K626" s="85"/>
      <c r="L626" s="85"/>
      <c r="M626" s="85"/>
      <c r="N626" s="85"/>
      <c r="O626" s="85"/>
      <c r="P626" s="85"/>
      <c r="Q626" s="85"/>
      <c r="R626" s="85"/>
      <c r="S626" s="85"/>
    </row>
    <row r="627" spans="1:19" x14ac:dyDescent="0.25">
      <c r="A627" s="85"/>
      <c r="B627" s="85"/>
      <c r="C627" s="85"/>
      <c r="D627" s="85"/>
      <c r="E627" s="85"/>
      <c r="F627" s="85"/>
      <c r="G627" s="85"/>
      <c r="H627" s="85"/>
      <c r="I627" s="85"/>
      <c r="J627" s="85"/>
      <c r="K627" s="85"/>
      <c r="L627" s="85"/>
      <c r="M627" s="85"/>
      <c r="N627" s="85"/>
      <c r="O627" s="85"/>
      <c r="P627" s="85"/>
      <c r="Q627" s="85"/>
      <c r="R627" s="85"/>
      <c r="S627" s="85"/>
    </row>
    <row r="628" spans="1:19" x14ac:dyDescent="0.25">
      <c r="A628" s="85"/>
      <c r="B628" s="85"/>
      <c r="C628" s="85"/>
      <c r="D628" s="85"/>
      <c r="E628" s="85"/>
      <c r="F628" s="85"/>
      <c r="G628" s="85"/>
      <c r="H628" s="85"/>
      <c r="I628" s="85"/>
      <c r="J628" s="85"/>
      <c r="K628" s="85"/>
      <c r="L628" s="85"/>
      <c r="M628" s="85"/>
      <c r="N628" s="85"/>
      <c r="O628" s="85"/>
      <c r="P628" s="85"/>
      <c r="Q628" s="85"/>
      <c r="R628" s="85"/>
      <c r="S628" s="85"/>
    </row>
    <row r="629" spans="1:19" x14ac:dyDescent="0.25">
      <c r="A629" s="85"/>
      <c r="B629" s="85"/>
      <c r="C629" s="85"/>
      <c r="D629" s="85"/>
      <c r="E629" s="85"/>
      <c r="F629" s="85"/>
      <c r="G629" s="85"/>
      <c r="H629" s="85"/>
      <c r="I629" s="85"/>
      <c r="J629" s="85"/>
      <c r="K629" s="85"/>
      <c r="L629" s="85"/>
      <c r="M629" s="85"/>
      <c r="N629" s="85"/>
      <c r="O629" s="85"/>
      <c r="P629" s="85"/>
      <c r="Q629" s="85"/>
      <c r="R629" s="85"/>
      <c r="S629" s="85"/>
    </row>
    <row r="630" spans="1:19" x14ac:dyDescent="0.25">
      <c r="A630" s="85"/>
      <c r="B630" s="85"/>
      <c r="C630" s="85"/>
      <c r="D630" s="85"/>
      <c r="E630" s="85"/>
      <c r="F630" s="85"/>
      <c r="G630" s="85"/>
      <c r="H630" s="85"/>
      <c r="I630" s="85"/>
      <c r="J630" s="85"/>
      <c r="K630" s="85"/>
      <c r="L630" s="85"/>
      <c r="M630" s="85"/>
      <c r="N630" s="85"/>
      <c r="O630" s="85"/>
      <c r="P630" s="85"/>
      <c r="Q630" s="85"/>
      <c r="R630" s="85"/>
      <c r="S630" s="85"/>
    </row>
    <row r="631" spans="1:19" x14ac:dyDescent="0.25">
      <c r="A631" s="85"/>
      <c r="B631" s="85"/>
      <c r="C631" s="85"/>
      <c r="D631" s="85"/>
      <c r="E631" s="85"/>
      <c r="F631" s="85"/>
      <c r="G631" s="85"/>
      <c r="H631" s="85"/>
      <c r="I631" s="85"/>
      <c r="J631" s="85"/>
      <c r="K631" s="85"/>
      <c r="L631" s="85"/>
      <c r="M631" s="85"/>
      <c r="N631" s="85"/>
      <c r="O631" s="85"/>
      <c r="P631" s="85"/>
      <c r="Q631" s="85"/>
      <c r="R631" s="85"/>
      <c r="S631" s="85"/>
    </row>
    <row r="632" spans="1:19" x14ac:dyDescent="0.25">
      <c r="A632" s="85"/>
      <c r="B632" s="85"/>
      <c r="C632" s="85"/>
      <c r="D632" s="85"/>
      <c r="E632" s="85"/>
      <c r="F632" s="85"/>
      <c r="G632" s="85"/>
      <c r="H632" s="85"/>
      <c r="I632" s="85"/>
      <c r="J632" s="85"/>
      <c r="K632" s="85"/>
      <c r="L632" s="85"/>
      <c r="M632" s="85"/>
      <c r="N632" s="85"/>
      <c r="O632" s="85"/>
      <c r="P632" s="85"/>
      <c r="Q632" s="85"/>
      <c r="R632" s="85"/>
      <c r="S632" s="85"/>
    </row>
    <row r="633" spans="1:19" x14ac:dyDescent="0.25">
      <c r="A633" s="85"/>
      <c r="B633" s="85"/>
      <c r="C633" s="85"/>
      <c r="D633" s="85"/>
      <c r="E633" s="85"/>
      <c r="F633" s="85"/>
      <c r="G633" s="85"/>
      <c r="H633" s="85"/>
      <c r="I633" s="85"/>
      <c r="J633" s="85"/>
      <c r="K633" s="85"/>
      <c r="L633" s="85"/>
      <c r="M633" s="85"/>
      <c r="N633" s="85"/>
      <c r="O633" s="85"/>
      <c r="P633" s="85"/>
      <c r="Q633" s="85"/>
      <c r="R633" s="85"/>
      <c r="S633" s="85"/>
    </row>
    <row r="634" spans="1:19" x14ac:dyDescent="0.25">
      <c r="A634" s="85"/>
      <c r="B634" s="85"/>
      <c r="C634" s="85"/>
      <c r="D634" s="85"/>
      <c r="E634" s="85"/>
      <c r="F634" s="85"/>
      <c r="G634" s="85"/>
      <c r="H634" s="85"/>
      <c r="I634" s="85"/>
      <c r="J634" s="85"/>
      <c r="K634" s="85"/>
      <c r="L634" s="85"/>
      <c r="M634" s="85"/>
      <c r="N634" s="85"/>
      <c r="O634" s="85"/>
      <c r="P634" s="85"/>
      <c r="Q634" s="85"/>
      <c r="R634" s="85"/>
      <c r="S634" s="85"/>
    </row>
    <row r="635" spans="1:19" x14ac:dyDescent="0.25">
      <c r="A635" s="85"/>
      <c r="B635" s="85"/>
      <c r="C635" s="85"/>
      <c r="D635" s="85"/>
      <c r="E635" s="85"/>
      <c r="F635" s="85"/>
      <c r="G635" s="85"/>
      <c r="H635" s="85"/>
      <c r="I635" s="85"/>
      <c r="J635" s="85"/>
      <c r="K635" s="85"/>
      <c r="L635" s="85"/>
      <c r="M635" s="85"/>
      <c r="N635" s="85"/>
      <c r="O635" s="85"/>
      <c r="P635" s="85"/>
      <c r="Q635" s="85"/>
      <c r="R635" s="85"/>
      <c r="S635" s="85"/>
    </row>
    <row r="636" spans="1:19" x14ac:dyDescent="0.25">
      <c r="A636" s="85"/>
      <c r="B636" s="85"/>
      <c r="C636" s="85"/>
      <c r="D636" s="85"/>
      <c r="E636" s="85"/>
      <c r="F636" s="85"/>
      <c r="G636" s="85"/>
      <c r="H636" s="85"/>
      <c r="I636" s="85"/>
      <c r="J636" s="85"/>
      <c r="K636" s="85"/>
      <c r="L636" s="85"/>
      <c r="M636" s="85"/>
      <c r="N636" s="85"/>
      <c r="O636" s="85"/>
      <c r="P636" s="85"/>
      <c r="Q636" s="85"/>
      <c r="R636" s="85"/>
      <c r="S636" s="85"/>
    </row>
    <row r="637" spans="1:19" x14ac:dyDescent="0.25">
      <c r="A637" s="85"/>
      <c r="B637" s="85"/>
      <c r="C637" s="85"/>
      <c r="D637" s="85"/>
      <c r="E637" s="85"/>
      <c r="F637" s="85"/>
      <c r="G637" s="85"/>
      <c r="H637" s="85"/>
      <c r="I637" s="85"/>
      <c r="J637" s="85"/>
      <c r="K637" s="85"/>
      <c r="L637" s="85"/>
      <c r="M637" s="85"/>
      <c r="N637" s="85"/>
      <c r="O637" s="85"/>
      <c r="P637" s="85"/>
      <c r="Q637" s="85"/>
      <c r="R637" s="85"/>
      <c r="S637" s="85"/>
    </row>
    <row r="638" spans="1:19" x14ac:dyDescent="0.25">
      <c r="A638" s="85"/>
      <c r="B638" s="85"/>
      <c r="C638" s="85"/>
      <c r="D638" s="85"/>
      <c r="E638" s="85"/>
      <c r="F638" s="85"/>
      <c r="G638" s="85"/>
      <c r="H638" s="85"/>
      <c r="I638" s="85"/>
      <c r="J638" s="85"/>
      <c r="K638" s="85"/>
      <c r="L638" s="85"/>
      <c r="M638" s="85"/>
      <c r="N638" s="85"/>
      <c r="O638" s="85"/>
      <c r="P638" s="85"/>
      <c r="Q638" s="85"/>
      <c r="R638" s="85"/>
      <c r="S638" s="85"/>
    </row>
    <row r="639" spans="1:19" x14ac:dyDescent="0.25">
      <c r="A639" s="85"/>
      <c r="B639" s="85"/>
      <c r="C639" s="85"/>
      <c r="D639" s="85"/>
      <c r="E639" s="85"/>
      <c r="F639" s="85"/>
      <c r="G639" s="85"/>
      <c r="H639" s="85"/>
      <c r="I639" s="85"/>
      <c r="J639" s="85"/>
      <c r="K639" s="85"/>
      <c r="L639" s="85"/>
      <c r="M639" s="85"/>
      <c r="N639" s="85"/>
      <c r="O639" s="85"/>
      <c r="P639" s="85"/>
      <c r="Q639" s="85"/>
      <c r="R639" s="85"/>
      <c r="S639" s="85"/>
    </row>
    <row r="640" spans="1:19" x14ac:dyDescent="0.25">
      <c r="A640" s="85"/>
      <c r="B640" s="85"/>
      <c r="C640" s="85"/>
      <c r="D640" s="85"/>
      <c r="E640" s="85"/>
      <c r="F640" s="85"/>
      <c r="G640" s="85"/>
      <c r="H640" s="85"/>
      <c r="I640" s="85"/>
      <c r="J640" s="85"/>
      <c r="K640" s="85"/>
      <c r="L640" s="85"/>
      <c r="M640" s="85"/>
      <c r="N640" s="85"/>
      <c r="O640" s="85"/>
      <c r="P640" s="85"/>
      <c r="Q640" s="85"/>
      <c r="R640" s="85"/>
      <c r="S640" s="85"/>
    </row>
    <row r="641" spans="1:19" x14ac:dyDescent="0.25">
      <c r="A641" s="85"/>
      <c r="B641" s="85"/>
      <c r="C641" s="85"/>
      <c r="D641" s="85"/>
      <c r="E641" s="85"/>
      <c r="F641" s="85"/>
      <c r="G641" s="85"/>
      <c r="H641" s="85"/>
      <c r="I641" s="85"/>
      <c r="J641" s="85"/>
      <c r="K641" s="85"/>
      <c r="L641" s="85"/>
      <c r="M641" s="85"/>
      <c r="N641" s="85"/>
      <c r="O641" s="85"/>
      <c r="P641" s="85"/>
      <c r="Q641" s="85"/>
      <c r="R641" s="85"/>
      <c r="S641" s="85"/>
    </row>
    <row r="642" spans="1:19" x14ac:dyDescent="0.25">
      <c r="A642" s="85"/>
      <c r="B642" s="85"/>
      <c r="C642" s="85"/>
      <c r="D642" s="85"/>
      <c r="E642" s="85"/>
      <c r="F642" s="85"/>
      <c r="G642" s="85"/>
      <c r="H642" s="85"/>
      <c r="I642" s="85"/>
      <c r="J642" s="85"/>
      <c r="K642" s="85"/>
      <c r="L642" s="85"/>
      <c r="M642" s="85"/>
      <c r="N642" s="85"/>
      <c r="O642" s="85"/>
      <c r="P642" s="85"/>
      <c r="Q642" s="85"/>
      <c r="R642" s="85"/>
      <c r="S642" s="85"/>
    </row>
    <row r="643" spans="1:19" x14ac:dyDescent="0.25">
      <c r="A643" s="85"/>
      <c r="B643" s="85"/>
      <c r="C643" s="85"/>
      <c r="D643" s="85"/>
      <c r="E643" s="85"/>
      <c r="F643" s="85"/>
      <c r="G643" s="85"/>
      <c r="H643" s="85"/>
      <c r="I643" s="85"/>
      <c r="J643" s="85"/>
      <c r="K643" s="85"/>
      <c r="L643" s="85"/>
      <c r="M643" s="85"/>
      <c r="N643" s="85"/>
      <c r="O643" s="85"/>
      <c r="P643" s="85"/>
      <c r="Q643" s="85"/>
      <c r="R643" s="85"/>
      <c r="S643" s="85"/>
    </row>
    <row r="644" spans="1:19" x14ac:dyDescent="0.25">
      <c r="A644" s="85"/>
      <c r="B644" s="85"/>
      <c r="C644" s="85"/>
      <c r="D644" s="85"/>
      <c r="E644" s="85"/>
      <c r="F644" s="85"/>
      <c r="G644" s="85"/>
      <c r="H644" s="85"/>
      <c r="I644" s="85"/>
      <c r="J644" s="85"/>
      <c r="K644" s="85"/>
      <c r="L644" s="85"/>
      <c r="M644" s="85"/>
      <c r="N644" s="85"/>
      <c r="O644" s="85"/>
      <c r="P644" s="85"/>
      <c r="Q644" s="85"/>
      <c r="R644" s="85"/>
      <c r="S644" s="85"/>
    </row>
    <row r="645" spans="1:19" x14ac:dyDescent="0.25">
      <c r="A645" s="85"/>
      <c r="B645" s="85"/>
      <c r="C645" s="85"/>
      <c r="D645" s="85"/>
      <c r="E645" s="85"/>
      <c r="F645" s="85"/>
      <c r="G645" s="85"/>
      <c r="H645" s="85"/>
      <c r="I645" s="85"/>
      <c r="J645" s="85"/>
      <c r="K645" s="85"/>
      <c r="L645" s="85"/>
      <c r="M645" s="85"/>
      <c r="N645" s="85"/>
      <c r="O645" s="85"/>
      <c r="P645" s="85"/>
      <c r="Q645" s="85"/>
      <c r="R645" s="85"/>
      <c r="S645" s="85"/>
    </row>
    <row r="646" spans="1:19" x14ac:dyDescent="0.25">
      <c r="A646" s="85"/>
      <c r="B646" s="85"/>
      <c r="C646" s="85"/>
      <c r="D646" s="85"/>
      <c r="E646" s="85"/>
      <c r="F646" s="85"/>
      <c r="G646" s="85"/>
      <c r="H646" s="85"/>
      <c r="I646" s="85"/>
      <c r="J646" s="85"/>
      <c r="K646" s="85"/>
      <c r="L646" s="85"/>
      <c r="M646" s="85"/>
      <c r="N646" s="85"/>
      <c r="O646" s="85"/>
      <c r="P646" s="85"/>
      <c r="Q646" s="85"/>
      <c r="R646" s="85"/>
      <c r="S646" s="85"/>
    </row>
    <row r="647" spans="1:19" x14ac:dyDescent="0.25">
      <c r="A647" s="85"/>
      <c r="B647" s="85"/>
      <c r="C647" s="85"/>
      <c r="D647" s="85"/>
      <c r="E647" s="85"/>
      <c r="F647" s="85"/>
      <c r="G647" s="85"/>
      <c r="H647" s="85"/>
      <c r="I647" s="85"/>
      <c r="J647" s="85"/>
      <c r="K647" s="85"/>
      <c r="L647" s="85"/>
      <c r="M647" s="85"/>
      <c r="N647" s="85"/>
      <c r="O647" s="85"/>
      <c r="P647" s="85"/>
      <c r="Q647" s="85"/>
      <c r="R647" s="85"/>
      <c r="S647" s="85"/>
    </row>
    <row r="648" spans="1:19" x14ac:dyDescent="0.25">
      <c r="A648" s="85"/>
      <c r="B648" s="85"/>
      <c r="C648" s="85"/>
      <c r="D648" s="85"/>
      <c r="E648" s="85"/>
      <c r="F648" s="85"/>
      <c r="G648" s="85"/>
      <c r="H648" s="85"/>
      <c r="I648" s="85"/>
      <c r="J648" s="85"/>
      <c r="K648" s="85"/>
      <c r="L648" s="85"/>
      <c r="M648" s="85"/>
      <c r="N648" s="85"/>
      <c r="O648" s="85"/>
      <c r="P648" s="85"/>
      <c r="Q648" s="85"/>
      <c r="R648" s="85"/>
      <c r="S648" s="85"/>
    </row>
    <row r="649" spans="1:19" x14ac:dyDescent="0.25">
      <c r="A649" s="85"/>
      <c r="B649" s="85"/>
      <c r="C649" s="85"/>
      <c r="D649" s="85"/>
      <c r="E649" s="85"/>
      <c r="F649" s="85"/>
      <c r="G649" s="85"/>
      <c r="H649" s="85"/>
      <c r="I649" s="85"/>
      <c r="J649" s="85"/>
      <c r="K649" s="85"/>
      <c r="L649" s="85"/>
      <c r="M649" s="85"/>
      <c r="N649" s="85"/>
      <c r="O649" s="85"/>
      <c r="P649" s="85"/>
      <c r="Q649" s="85"/>
      <c r="R649" s="85"/>
      <c r="S649" s="85"/>
    </row>
    <row r="650" spans="1:19" x14ac:dyDescent="0.25">
      <c r="A650" s="85"/>
      <c r="B650" s="85"/>
      <c r="C650" s="85"/>
      <c r="D650" s="85"/>
      <c r="E650" s="85"/>
      <c r="F650" s="85"/>
      <c r="G650" s="85"/>
      <c r="H650" s="85"/>
      <c r="I650" s="85"/>
      <c r="J650" s="85"/>
      <c r="K650" s="85"/>
      <c r="L650" s="85"/>
      <c r="M650" s="85"/>
      <c r="N650" s="85"/>
      <c r="O650" s="85"/>
      <c r="P650" s="85"/>
      <c r="Q650" s="85"/>
      <c r="R650" s="85"/>
      <c r="S650" s="85"/>
    </row>
    <row r="651" spans="1:19" x14ac:dyDescent="0.25">
      <c r="A651" s="85"/>
      <c r="B651" s="85"/>
      <c r="C651" s="85"/>
      <c r="D651" s="85"/>
      <c r="E651" s="85"/>
      <c r="F651" s="85"/>
      <c r="G651" s="85"/>
      <c r="H651" s="85"/>
      <c r="I651" s="85"/>
      <c r="J651" s="85"/>
      <c r="K651" s="85"/>
      <c r="L651" s="85"/>
      <c r="M651" s="85"/>
      <c r="N651" s="85"/>
      <c r="O651" s="85"/>
      <c r="P651" s="85"/>
      <c r="Q651" s="85"/>
      <c r="R651" s="85"/>
      <c r="S651" s="85"/>
    </row>
    <row r="652" spans="1:19" x14ac:dyDescent="0.25">
      <c r="A652" s="85"/>
      <c r="B652" s="85"/>
      <c r="C652" s="85"/>
      <c r="D652" s="85"/>
      <c r="E652" s="85"/>
      <c r="F652" s="85"/>
      <c r="G652" s="85"/>
      <c r="H652" s="85"/>
      <c r="I652" s="85"/>
      <c r="J652" s="85"/>
      <c r="K652" s="85"/>
      <c r="L652" s="85"/>
      <c r="M652" s="85"/>
      <c r="N652" s="85"/>
      <c r="O652" s="85"/>
      <c r="P652" s="85"/>
      <c r="Q652" s="85"/>
      <c r="R652" s="85"/>
      <c r="S652" s="85"/>
    </row>
    <row r="653" spans="1:19" x14ac:dyDescent="0.25">
      <c r="A653" s="85"/>
      <c r="B653" s="85"/>
      <c r="C653" s="85"/>
      <c r="D653" s="85"/>
      <c r="E653" s="85"/>
      <c r="F653" s="85"/>
      <c r="G653" s="85"/>
      <c r="H653" s="85"/>
      <c r="I653" s="85"/>
      <c r="J653" s="85"/>
      <c r="K653" s="85"/>
      <c r="L653" s="85"/>
      <c r="M653" s="85"/>
      <c r="N653" s="85"/>
      <c r="O653" s="85"/>
      <c r="P653" s="85"/>
      <c r="Q653" s="85"/>
      <c r="R653" s="85"/>
      <c r="S653" s="85"/>
    </row>
    <row r="654" spans="1:19" x14ac:dyDescent="0.25">
      <c r="A654" s="85"/>
      <c r="B654" s="85"/>
      <c r="C654" s="85"/>
      <c r="D654" s="85"/>
      <c r="E654" s="85"/>
      <c r="F654" s="85"/>
      <c r="G654" s="85"/>
      <c r="H654" s="85"/>
      <c r="I654" s="85"/>
      <c r="J654" s="85"/>
      <c r="K654" s="85"/>
      <c r="L654" s="85"/>
      <c r="M654" s="85"/>
      <c r="N654" s="85"/>
      <c r="O654" s="85"/>
      <c r="P654" s="85"/>
      <c r="Q654" s="85"/>
      <c r="R654" s="85"/>
      <c r="S654" s="85"/>
    </row>
    <row r="655" spans="1:19" x14ac:dyDescent="0.25">
      <c r="A655" s="85"/>
      <c r="B655" s="85"/>
      <c r="C655" s="85"/>
      <c r="D655" s="85"/>
      <c r="E655" s="85"/>
      <c r="F655" s="85"/>
      <c r="G655" s="85"/>
      <c r="H655" s="85"/>
      <c r="I655" s="85"/>
      <c r="J655" s="85"/>
      <c r="K655" s="85"/>
      <c r="L655" s="85"/>
      <c r="M655" s="85"/>
      <c r="N655" s="85"/>
      <c r="O655" s="85"/>
      <c r="P655" s="85"/>
      <c r="Q655" s="85"/>
      <c r="R655" s="85"/>
      <c r="S655" s="85"/>
    </row>
    <row r="656" spans="1:19" x14ac:dyDescent="0.25">
      <c r="A656" s="85"/>
      <c r="B656" s="85"/>
      <c r="C656" s="85"/>
      <c r="D656" s="85"/>
      <c r="E656" s="85"/>
      <c r="F656" s="85"/>
      <c r="G656" s="85"/>
      <c r="H656" s="85"/>
      <c r="I656" s="85"/>
      <c r="J656" s="85"/>
      <c r="K656" s="85"/>
      <c r="L656" s="85"/>
      <c r="M656" s="85"/>
      <c r="N656" s="85"/>
      <c r="O656" s="85"/>
      <c r="P656" s="85"/>
      <c r="Q656" s="85"/>
      <c r="R656" s="85"/>
      <c r="S656" s="85"/>
    </row>
    <row r="657" spans="1:19" x14ac:dyDescent="0.25">
      <c r="A657" s="85"/>
      <c r="B657" s="85"/>
      <c r="C657" s="85"/>
      <c r="D657" s="85"/>
      <c r="E657" s="85"/>
      <c r="F657" s="85"/>
      <c r="G657" s="85"/>
      <c r="H657" s="85"/>
      <c r="I657" s="85"/>
      <c r="J657" s="85"/>
      <c r="K657" s="85"/>
      <c r="L657" s="85"/>
      <c r="M657" s="85"/>
      <c r="N657" s="85"/>
      <c r="O657" s="85"/>
      <c r="P657" s="85"/>
      <c r="Q657" s="85"/>
      <c r="R657" s="85"/>
      <c r="S657" s="85"/>
    </row>
    <row r="658" spans="1:19" x14ac:dyDescent="0.25">
      <c r="A658" s="85"/>
      <c r="B658" s="85"/>
      <c r="C658" s="85"/>
      <c r="D658" s="85"/>
      <c r="E658" s="85"/>
      <c r="F658" s="85"/>
      <c r="G658" s="85"/>
      <c r="H658" s="85"/>
      <c r="I658" s="85"/>
      <c r="J658" s="85"/>
      <c r="K658" s="85"/>
      <c r="L658" s="85"/>
      <c r="M658" s="85"/>
      <c r="N658" s="85"/>
      <c r="O658" s="85"/>
      <c r="P658" s="85"/>
      <c r="Q658" s="85"/>
      <c r="R658" s="85"/>
      <c r="S658" s="85"/>
    </row>
    <row r="659" spans="1:19" x14ac:dyDescent="0.25">
      <c r="A659" s="85"/>
      <c r="B659" s="85"/>
      <c r="C659" s="85"/>
      <c r="D659" s="85"/>
      <c r="E659" s="85"/>
      <c r="F659" s="85"/>
      <c r="G659" s="85"/>
      <c r="H659" s="85"/>
      <c r="I659" s="85"/>
      <c r="J659" s="85"/>
      <c r="K659" s="85"/>
      <c r="L659" s="85"/>
      <c r="M659" s="85"/>
      <c r="N659" s="85"/>
      <c r="O659" s="85"/>
      <c r="P659" s="85"/>
      <c r="Q659" s="85"/>
      <c r="R659" s="85"/>
      <c r="S659" s="85"/>
    </row>
    <row r="660" spans="1:19" x14ac:dyDescent="0.25">
      <c r="A660" s="85"/>
      <c r="B660" s="85"/>
      <c r="C660" s="85"/>
      <c r="D660" s="85"/>
      <c r="E660" s="85"/>
      <c r="F660" s="85"/>
      <c r="G660" s="85"/>
      <c r="H660" s="85"/>
      <c r="I660" s="85"/>
      <c r="J660" s="85"/>
      <c r="K660" s="85"/>
      <c r="L660" s="85"/>
      <c r="M660" s="85"/>
      <c r="N660" s="85"/>
      <c r="O660" s="85"/>
      <c r="P660" s="85"/>
      <c r="Q660" s="85"/>
      <c r="R660" s="85"/>
      <c r="S660" s="85"/>
    </row>
    <row r="661" spans="1:19" x14ac:dyDescent="0.25">
      <c r="A661" s="85"/>
      <c r="B661" s="85"/>
      <c r="C661" s="85"/>
      <c r="D661" s="85"/>
      <c r="E661" s="85"/>
      <c r="F661" s="85"/>
      <c r="G661" s="85"/>
      <c r="H661" s="85"/>
      <c r="I661" s="85"/>
      <c r="J661" s="85"/>
      <c r="K661" s="85"/>
      <c r="L661" s="85"/>
      <c r="M661" s="85"/>
      <c r="N661" s="85"/>
      <c r="O661" s="85"/>
      <c r="P661" s="85"/>
      <c r="Q661" s="85"/>
      <c r="R661" s="85"/>
      <c r="S661" s="85"/>
    </row>
    <row r="662" spans="1:19" x14ac:dyDescent="0.25">
      <c r="A662" s="85"/>
      <c r="B662" s="85"/>
      <c r="C662" s="85"/>
      <c r="D662" s="85"/>
      <c r="E662" s="85"/>
      <c r="F662" s="85"/>
      <c r="G662" s="85"/>
      <c r="H662" s="85"/>
      <c r="I662" s="85"/>
      <c r="J662" s="85"/>
      <c r="K662" s="85"/>
      <c r="L662" s="85"/>
      <c r="M662" s="85"/>
      <c r="N662" s="85"/>
      <c r="O662" s="85"/>
      <c r="P662" s="85"/>
      <c r="Q662" s="85"/>
      <c r="R662" s="85"/>
      <c r="S662" s="85"/>
    </row>
    <row r="663" spans="1:19" x14ac:dyDescent="0.25">
      <c r="A663" s="85"/>
      <c r="B663" s="85"/>
      <c r="C663" s="85"/>
      <c r="D663" s="85"/>
      <c r="E663" s="85"/>
      <c r="F663" s="85"/>
      <c r="G663" s="85"/>
      <c r="H663" s="85"/>
      <c r="I663" s="85"/>
      <c r="J663" s="85"/>
      <c r="K663" s="85"/>
      <c r="L663" s="85"/>
      <c r="M663" s="85"/>
      <c r="N663" s="85"/>
      <c r="O663" s="85"/>
      <c r="P663" s="85"/>
      <c r="Q663" s="85"/>
      <c r="R663" s="85"/>
      <c r="S663" s="85"/>
    </row>
    <row r="664" spans="1:19" x14ac:dyDescent="0.25">
      <c r="A664" s="85"/>
      <c r="B664" s="85"/>
      <c r="C664" s="85"/>
      <c r="D664" s="85"/>
      <c r="E664" s="85"/>
      <c r="F664" s="85"/>
      <c r="G664" s="85"/>
      <c r="H664" s="85"/>
      <c r="I664" s="85"/>
      <c r="J664" s="85"/>
      <c r="K664" s="85"/>
      <c r="L664" s="85"/>
      <c r="M664" s="85"/>
      <c r="N664" s="85"/>
      <c r="O664" s="85"/>
      <c r="P664" s="85"/>
      <c r="Q664" s="85"/>
      <c r="R664" s="85"/>
      <c r="S664" s="85"/>
    </row>
    <row r="665" spans="1:19" x14ac:dyDescent="0.25">
      <c r="A665" s="85"/>
      <c r="B665" s="85"/>
      <c r="C665" s="85"/>
      <c r="D665" s="85"/>
      <c r="E665" s="85"/>
      <c r="F665" s="85"/>
      <c r="G665" s="85"/>
      <c r="H665" s="85"/>
      <c r="I665" s="85"/>
      <c r="J665" s="85"/>
      <c r="K665" s="85"/>
      <c r="L665" s="85"/>
      <c r="M665" s="85"/>
      <c r="N665" s="85"/>
      <c r="O665" s="85"/>
      <c r="P665" s="85"/>
      <c r="Q665" s="85"/>
      <c r="R665" s="85"/>
      <c r="S665" s="85"/>
    </row>
    <row r="666" spans="1:19" x14ac:dyDescent="0.25">
      <c r="A666" s="85"/>
      <c r="B666" s="85"/>
      <c r="C666" s="85"/>
      <c r="D666" s="85"/>
      <c r="E666" s="85"/>
      <c r="F666" s="85"/>
      <c r="G666" s="85"/>
      <c r="H666" s="85"/>
      <c r="I666" s="85"/>
      <c r="J666" s="85"/>
      <c r="K666" s="85"/>
      <c r="L666" s="85"/>
      <c r="M666" s="85"/>
      <c r="N666" s="85"/>
      <c r="O666" s="85"/>
      <c r="P666" s="85"/>
      <c r="Q666" s="85"/>
      <c r="R666" s="85"/>
      <c r="S666" s="85"/>
    </row>
    <row r="667" spans="1:19" x14ac:dyDescent="0.25">
      <c r="A667" s="85"/>
      <c r="B667" s="85"/>
      <c r="C667" s="85"/>
      <c r="D667" s="85"/>
      <c r="E667" s="85"/>
      <c r="F667" s="85"/>
      <c r="G667" s="85"/>
      <c r="H667" s="85"/>
      <c r="I667" s="85"/>
      <c r="J667" s="85"/>
      <c r="K667" s="85"/>
      <c r="L667" s="85"/>
      <c r="M667" s="85"/>
      <c r="N667" s="85"/>
      <c r="O667" s="85"/>
      <c r="P667" s="85"/>
      <c r="Q667" s="85"/>
      <c r="R667" s="85"/>
      <c r="S667" s="85"/>
    </row>
    <row r="668" spans="1:19" x14ac:dyDescent="0.25">
      <c r="A668" s="85"/>
      <c r="B668" s="85"/>
      <c r="C668" s="85"/>
      <c r="D668" s="85"/>
      <c r="E668" s="85"/>
      <c r="F668" s="85"/>
      <c r="G668" s="85"/>
      <c r="H668" s="85"/>
      <c r="I668" s="85"/>
      <c r="J668" s="85"/>
      <c r="K668" s="85"/>
      <c r="L668" s="85"/>
      <c r="M668" s="85"/>
      <c r="N668" s="85"/>
      <c r="O668" s="85"/>
      <c r="P668" s="85"/>
      <c r="Q668" s="85"/>
      <c r="R668" s="85"/>
      <c r="S668" s="85"/>
    </row>
    <row r="669" spans="1:19" x14ac:dyDescent="0.25">
      <c r="A669" s="85"/>
      <c r="B669" s="85"/>
      <c r="C669" s="85"/>
      <c r="D669" s="85"/>
      <c r="E669" s="85"/>
      <c r="F669" s="85"/>
      <c r="G669" s="85"/>
      <c r="H669" s="85"/>
      <c r="I669" s="85"/>
      <c r="J669" s="85"/>
      <c r="K669" s="85"/>
      <c r="L669" s="85"/>
      <c r="M669" s="85"/>
      <c r="N669" s="85"/>
      <c r="O669" s="85"/>
      <c r="P669" s="85"/>
      <c r="Q669" s="85"/>
      <c r="R669" s="85"/>
      <c r="S669" s="85"/>
    </row>
    <row r="670" spans="1:19" x14ac:dyDescent="0.25">
      <c r="A670" s="85"/>
      <c r="B670" s="85"/>
      <c r="C670" s="85"/>
      <c r="D670" s="85"/>
      <c r="E670" s="85"/>
      <c r="F670" s="85"/>
      <c r="G670" s="85"/>
      <c r="H670" s="85"/>
      <c r="I670" s="85"/>
      <c r="J670" s="85"/>
      <c r="K670" s="85"/>
      <c r="L670" s="85"/>
      <c r="M670" s="85"/>
      <c r="N670" s="85"/>
      <c r="O670" s="85"/>
      <c r="P670" s="85"/>
      <c r="Q670" s="85"/>
      <c r="R670" s="85"/>
      <c r="S670" s="85"/>
    </row>
    <row r="671" spans="1:19" x14ac:dyDescent="0.25">
      <c r="A671" s="85"/>
      <c r="B671" s="85"/>
      <c r="C671" s="85"/>
      <c r="D671" s="85"/>
      <c r="E671" s="85"/>
      <c r="F671" s="85"/>
      <c r="G671" s="85"/>
      <c r="H671" s="85"/>
      <c r="I671" s="85"/>
      <c r="J671" s="85"/>
      <c r="K671" s="85"/>
      <c r="L671" s="85"/>
      <c r="M671" s="85"/>
      <c r="N671" s="85"/>
      <c r="O671" s="85"/>
      <c r="P671" s="85"/>
      <c r="Q671" s="85"/>
      <c r="R671" s="85"/>
      <c r="S671" s="85"/>
    </row>
    <row r="672" spans="1:19" x14ac:dyDescent="0.25">
      <c r="A672" s="85"/>
      <c r="B672" s="85"/>
      <c r="C672" s="85"/>
      <c r="D672" s="85"/>
      <c r="E672" s="85"/>
      <c r="F672" s="85"/>
      <c r="G672" s="85"/>
      <c r="H672" s="85"/>
      <c r="I672" s="85"/>
      <c r="J672" s="85"/>
      <c r="K672" s="85"/>
      <c r="L672" s="85"/>
      <c r="M672" s="85"/>
      <c r="N672" s="85"/>
      <c r="O672" s="85"/>
      <c r="P672" s="85"/>
      <c r="Q672" s="85"/>
      <c r="R672" s="85"/>
      <c r="S672" s="85"/>
    </row>
    <row r="673" spans="1:19" x14ac:dyDescent="0.25">
      <c r="A673" s="85"/>
      <c r="B673" s="85"/>
      <c r="C673" s="85"/>
      <c r="D673" s="85"/>
      <c r="E673" s="85"/>
      <c r="F673" s="85"/>
      <c r="G673" s="85"/>
      <c r="H673" s="85"/>
      <c r="I673" s="85"/>
      <c r="J673" s="85"/>
      <c r="K673" s="85"/>
      <c r="L673" s="85"/>
      <c r="M673" s="85"/>
      <c r="N673" s="85"/>
      <c r="O673" s="85"/>
      <c r="P673" s="85"/>
      <c r="Q673" s="85"/>
      <c r="R673" s="85"/>
      <c r="S673" s="85"/>
    </row>
    <row r="674" spans="1:19" x14ac:dyDescent="0.25">
      <c r="A674" s="85"/>
      <c r="B674" s="85"/>
      <c r="C674" s="85"/>
      <c r="D674" s="85"/>
      <c r="E674" s="85"/>
      <c r="F674" s="85"/>
      <c r="G674" s="85"/>
      <c r="H674" s="85"/>
      <c r="I674" s="85"/>
      <c r="J674" s="85"/>
      <c r="K674" s="85"/>
      <c r="L674" s="85"/>
      <c r="M674" s="85"/>
      <c r="N674" s="85"/>
      <c r="O674" s="85"/>
      <c r="P674" s="85"/>
      <c r="Q674" s="85"/>
      <c r="R674" s="85"/>
      <c r="S674" s="85"/>
    </row>
    <row r="675" spans="1:19" x14ac:dyDescent="0.25">
      <c r="A675" s="85"/>
      <c r="B675" s="85"/>
      <c r="C675" s="85"/>
      <c r="D675" s="85"/>
      <c r="E675" s="85"/>
      <c r="F675" s="85"/>
      <c r="G675" s="85"/>
      <c r="H675" s="85"/>
      <c r="I675" s="85"/>
      <c r="J675" s="85"/>
      <c r="K675" s="85"/>
      <c r="L675" s="85"/>
      <c r="M675" s="85"/>
      <c r="N675" s="85"/>
      <c r="O675" s="85"/>
      <c r="P675" s="85"/>
      <c r="Q675" s="85"/>
      <c r="R675" s="85"/>
      <c r="S675" s="85"/>
    </row>
    <row r="676" spans="1:19" x14ac:dyDescent="0.25">
      <c r="A676" s="85"/>
      <c r="B676" s="85"/>
      <c r="C676" s="85"/>
      <c r="D676" s="85"/>
      <c r="E676" s="85"/>
      <c r="F676" s="85"/>
      <c r="G676" s="85"/>
      <c r="H676" s="85"/>
      <c r="I676" s="85"/>
      <c r="J676" s="85"/>
      <c r="K676" s="85"/>
      <c r="L676" s="85"/>
      <c r="M676" s="85"/>
      <c r="N676" s="85"/>
      <c r="O676" s="85"/>
      <c r="P676" s="85"/>
      <c r="Q676" s="85"/>
      <c r="R676" s="85"/>
      <c r="S676" s="85"/>
    </row>
    <row r="677" spans="1:19" x14ac:dyDescent="0.25">
      <c r="A677" s="85"/>
      <c r="B677" s="85"/>
      <c r="C677" s="85"/>
      <c r="D677" s="85"/>
      <c r="E677" s="85"/>
      <c r="F677" s="85"/>
      <c r="G677" s="85"/>
      <c r="H677" s="85"/>
      <c r="I677" s="85"/>
      <c r="J677" s="85"/>
      <c r="K677" s="85"/>
      <c r="L677" s="85"/>
      <c r="M677" s="85"/>
      <c r="N677" s="85"/>
      <c r="O677" s="85"/>
      <c r="P677" s="85"/>
      <c r="Q677" s="85"/>
      <c r="R677" s="85"/>
      <c r="S677" s="85"/>
    </row>
    <row r="678" spans="1:19" x14ac:dyDescent="0.25">
      <c r="A678" s="85"/>
      <c r="B678" s="85"/>
      <c r="C678" s="85"/>
      <c r="D678" s="85"/>
      <c r="E678" s="85"/>
      <c r="F678" s="85"/>
      <c r="G678" s="85"/>
      <c r="H678" s="85"/>
      <c r="I678" s="85"/>
      <c r="J678" s="85"/>
      <c r="K678" s="85"/>
      <c r="L678" s="85"/>
      <c r="M678" s="85"/>
      <c r="N678" s="85"/>
      <c r="O678" s="85"/>
      <c r="P678" s="85"/>
      <c r="Q678" s="85"/>
      <c r="R678" s="85"/>
      <c r="S678" s="85"/>
    </row>
    <row r="679" spans="1:19" x14ac:dyDescent="0.25">
      <c r="A679" s="85"/>
      <c r="B679" s="85"/>
      <c r="C679" s="85"/>
      <c r="D679" s="85"/>
      <c r="E679" s="85"/>
      <c r="F679" s="85"/>
      <c r="G679" s="85"/>
      <c r="H679" s="85"/>
      <c r="I679" s="85"/>
      <c r="J679" s="85"/>
      <c r="K679" s="85"/>
      <c r="L679" s="85"/>
      <c r="M679" s="85"/>
      <c r="N679" s="85"/>
      <c r="O679" s="85"/>
      <c r="P679" s="85"/>
      <c r="Q679" s="85"/>
      <c r="R679" s="85"/>
      <c r="S679" s="85"/>
    </row>
    <row r="680" spans="1:19" x14ac:dyDescent="0.25">
      <c r="A680" s="85"/>
      <c r="B680" s="85"/>
      <c r="C680" s="85"/>
      <c r="D680" s="85"/>
      <c r="E680" s="85"/>
      <c r="F680" s="85"/>
      <c r="G680" s="85"/>
      <c r="H680" s="85"/>
      <c r="I680" s="85"/>
      <c r="J680" s="85"/>
      <c r="K680" s="85"/>
      <c r="L680" s="85"/>
      <c r="M680" s="85"/>
      <c r="N680" s="85"/>
      <c r="O680" s="85"/>
      <c r="P680" s="85"/>
      <c r="Q680" s="85"/>
      <c r="R680" s="85"/>
      <c r="S680" s="85"/>
    </row>
    <row r="681" spans="1:19" x14ac:dyDescent="0.25">
      <c r="A681" s="85"/>
      <c r="B681" s="85"/>
      <c r="C681" s="85"/>
      <c r="D681" s="85"/>
      <c r="E681" s="85"/>
      <c r="F681" s="85"/>
      <c r="G681" s="85"/>
      <c r="H681" s="85"/>
      <c r="I681" s="85"/>
      <c r="J681" s="85"/>
      <c r="K681" s="85"/>
      <c r="L681" s="85"/>
      <c r="M681" s="85"/>
      <c r="N681" s="85"/>
      <c r="O681" s="85"/>
      <c r="P681" s="85"/>
      <c r="Q681" s="85"/>
      <c r="R681" s="85"/>
      <c r="S681" s="85"/>
    </row>
    <row r="682" spans="1:19" x14ac:dyDescent="0.25">
      <c r="A682" s="85"/>
      <c r="B682" s="85"/>
      <c r="C682" s="85"/>
      <c r="D682" s="85"/>
      <c r="E682" s="85"/>
      <c r="F682" s="85"/>
      <c r="G682" s="85"/>
      <c r="H682" s="85"/>
      <c r="I682" s="85"/>
      <c r="J682" s="85"/>
      <c r="K682" s="85"/>
      <c r="L682" s="85"/>
      <c r="M682" s="85"/>
      <c r="N682" s="85"/>
      <c r="O682" s="85"/>
      <c r="P682" s="85"/>
      <c r="Q682" s="85"/>
      <c r="R682" s="85"/>
      <c r="S682" s="85"/>
    </row>
    <row r="683" spans="1:19" x14ac:dyDescent="0.25">
      <c r="A683" s="85"/>
      <c r="B683" s="85"/>
      <c r="C683" s="85"/>
      <c r="D683" s="85"/>
      <c r="E683" s="85"/>
      <c r="F683" s="85"/>
      <c r="G683" s="85"/>
      <c r="H683" s="85"/>
      <c r="I683" s="85"/>
      <c r="J683" s="85"/>
      <c r="K683" s="85"/>
      <c r="L683" s="85"/>
      <c r="M683" s="85"/>
      <c r="N683" s="85"/>
      <c r="O683" s="85"/>
      <c r="P683" s="85"/>
      <c r="Q683" s="85"/>
      <c r="R683" s="85"/>
      <c r="S683" s="85"/>
    </row>
    <row r="684" spans="1:19" x14ac:dyDescent="0.25">
      <c r="A684" s="85"/>
      <c r="B684" s="85"/>
      <c r="C684" s="85"/>
      <c r="D684" s="85"/>
      <c r="E684" s="85"/>
      <c r="F684" s="85"/>
      <c r="G684" s="85"/>
      <c r="H684" s="85"/>
      <c r="I684" s="85"/>
      <c r="J684" s="85"/>
      <c r="K684" s="85"/>
      <c r="L684" s="85"/>
      <c r="M684" s="85"/>
      <c r="N684" s="85"/>
      <c r="O684" s="85"/>
      <c r="P684" s="85"/>
      <c r="Q684" s="85"/>
      <c r="R684" s="85"/>
      <c r="S684" s="85"/>
    </row>
    <row r="685" spans="1:19" x14ac:dyDescent="0.25">
      <c r="A685" s="85"/>
      <c r="B685" s="85"/>
      <c r="C685" s="85"/>
      <c r="D685" s="85"/>
      <c r="E685" s="85"/>
      <c r="F685" s="85"/>
      <c r="G685" s="85"/>
      <c r="H685" s="85"/>
      <c r="I685" s="85"/>
      <c r="J685" s="85"/>
      <c r="K685" s="85"/>
      <c r="L685" s="85"/>
      <c r="M685" s="85"/>
      <c r="N685" s="85"/>
      <c r="O685" s="85"/>
      <c r="P685" s="85"/>
      <c r="Q685" s="85"/>
      <c r="R685" s="85"/>
      <c r="S685" s="85"/>
    </row>
    <row r="686" spans="1:19" x14ac:dyDescent="0.25">
      <c r="A686" s="85"/>
      <c r="B686" s="85"/>
      <c r="C686" s="85"/>
      <c r="D686" s="85"/>
      <c r="E686" s="85"/>
      <c r="F686" s="85"/>
      <c r="G686" s="85"/>
      <c r="H686" s="85"/>
      <c r="I686" s="85"/>
      <c r="J686" s="85"/>
      <c r="K686" s="85"/>
      <c r="L686" s="85"/>
      <c r="M686" s="85"/>
      <c r="N686" s="85"/>
      <c r="O686" s="85"/>
      <c r="P686" s="85"/>
      <c r="Q686" s="85"/>
      <c r="R686" s="85"/>
      <c r="S686" s="85"/>
    </row>
    <row r="687" spans="1:19" x14ac:dyDescent="0.25">
      <c r="A687" s="85"/>
      <c r="B687" s="85"/>
      <c r="C687" s="85"/>
      <c r="D687" s="85"/>
      <c r="E687" s="85"/>
      <c r="F687" s="85"/>
      <c r="G687" s="85"/>
      <c r="H687" s="85"/>
      <c r="I687" s="85"/>
      <c r="J687" s="85"/>
      <c r="K687" s="85"/>
      <c r="L687" s="85"/>
      <c r="M687" s="85"/>
      <c r="N687" s="85"/>
      <c r="O687" s="85"/>
      <c r="P687" s="85"/>
      <c r="Q687" s="85"/>
      <c r="R687" s="85"/>
      <c r="S687" s="85"/>
    </row>
    <row r="688" spans="1:19" x14ac:dyDescent="0.25">
      <c r="A688" s="85"/>
      <c r="B688" s="85"/>
      <c r="C688" s="85"/>
      <c r="D688" s="85"/>
      <c r="E688" s="85"/>
      <c r="F688" s="85"/>
      <c r="G688" s="85"/>
      <c r="H688" s="85"/>
      <c r="I688" s="85"/>
      <c r="J688" s="85"/>
      <c r="K688" s="85"/>
      <c r="L688" s="85"/>
      <c r="M688" s="85"/>
      <c r="N688" s="85"/>
      <c r="O688" s="85"/>
      <c r="P688" s="85"/>
      <c r="Q688" s="85"/>
      <c r="R688" s="85"/>
      <c r="S688" s="85"/>
    </row>
    <row r="689" spans="1:19" x14ac:dyDescent="0.25">
      <c r="A689" s="85"/>
      <c r="B689" s="85"/>
      <c r="C689" s="85"/>
      <c r="D689" s="85"/>
      <c r="E689" s="85"/>
      <c r="F689" s="85"/>
      <c r="G689" s="85"/>
      <c r="H689" s="85"/>
      <c r="I689" s="85"/>
      <c r="J689" s="85"/>
      <c r="K689" s="85"/>
      <c r="L689" s="85"/>
      <c r="M689" s="85"/>
      <c r="N689" s="85"/>
      <c r="O689" s="85"/>
      <c r="P689" s="85"/>
      <c r="Q689" s="85"/>
      <c r="R689" s="85"/>
      <c r="S689" s="85"/>
    </row>
    <row r="690" spans="1:19" x14ac:dyDescent="0.25">
      <c r="A690" s="85"/>
      <c r="B690" s="85"/>
      <c r="C690" s="85"/>
      <c r="D690" s="85"/>
      <c r="E690" s="85"/>
      <c r="F690" s="85"/>
      <c r="G690" s="85"/>
      <c r="H690" s="85"/>
      <c r="I690" s="85"/>
      <c r="J690" s="85"/>
      <c r="K690" s="85"/>
      <c r="L690" s="85"/>
      <c r="M690" s="85"/>
      <c r="N690" s="85"/>
      <c r="O690" s="85"/>
      <c r="P690" s="85"/>
      <c r="Q690" s="85"/>
      <c r="R690" s="85"/>
      <c r="S690" s="85"/>
    </row>
    <row r="691" spans="1:19" x14ac:dyDescent="0.25">
      <c r="A691" s="85"/>
      <c r="B691" s="85"/>
      <c r="C691" s="85"/>
      <c r="D691" s="85"/>
      <c r="E691" s="85"/>
      <c r="F691" s="85"/>
      <c r="G691" s="85"/>
      <c r="H691" s="85"/>
      <c r="I691" s="85"/>
      <c r="J691" s="85"/>
      <c r="K691" s="85"/>
      <c r="L691" s="85"/>
      <c r="M691" s="85"/>
      <c r="N691" s="85"/>
      <c r="O691" s="85"/>
      <c r="P691" s="85"/>
      <c r="Q691" s="85"/>
      <c r="R691" s="85"/>
      <c r="S691" s="85"/>
    </row>
    <row r="692" spans="1:19" x14ac:dyDescent="0.25">
      <c r="A692" s="85"/>
      <c r="B692" s="85"/>
      <c r="C692" s="85"/>
      <c r="D692" s="85"/>
      <c r="E692" s="85"/>
      <c r="F692" s="85"/>
      <c r="G692" s="85"/>
      <c r="H692" s="85"/>
      <c r="I692" s="85"/>
      <c r="J692" s="85"/>
      <c r="K692" s="85"/>
      <c r="L692" s="85"/>
      <c r="M692" s="85"/>
      <c r="N692" s="85"/>
      <c r="O692" s="85"/>
      <c r="P692" s="85"/>
      <c r="Q692" s="85"/>
      <c r="R692" s="85"/>
      <c r="S692" s="85"/>
    </row>
    <row r="693" spans="1:19" x14ac:dyDescent="0.25">
      <c r="A693" s="85"/>
      <c r="B693" s="85"/>
      <c r="C693" s="85"/>
      <c r="D693" s="85"/>
      <c r="E693" s="85"/>
      <c r="F693" s="85"/>
      <c r="G693" s="85"/>
      <c r="H693" s="85"/>
      <c r="I693" s="85"/>
      <c r="J693" s="85"/>
      <c r="K693" s="85"/>
      <c r="L693" s="85"/>
      <c r="M693" s="85"/>
      <c r="N693" s="85"/>
      <c r="O693" s="85"/>
      <c r="P693" s="85"/>
      <c r="Q693" s="85"/>
      <c r="R693" s="85"/>
      <c r="S693" s="85"/>
    </row>
    <row r="694" spans="1:19" x14ac:dyDescent="0.25">
      <c r="A694" s="85"/>
      <c r="B694" s="85"/>
      <c r="C694" s="85"/>
      <c r="D694" s="85"/>
      <c r="E694" s="85"/>
      <c r="F694" s="85"/>
      <c r="G694" s="85"/>
      <c r="H694" s="85"/>
      <c r="I694" s="85"/>
      <c r="J694" s="85"/>
      <c r="K694" s="85"/>
      <c r="L694" s="85"/>
      <c r="M694" s="85"/>
      <c r="N694" s="85"/>
      <c r="O694" s="85"/>
      <c r="P694" s="85"/>
      <c r="Q694" s="85"/>
      <c r="R694" s="85"/>
      <c r="S694" s="85"/>
    </row>
    <row r="695" spans="1:19" x14ac:dyDescent="0.25">
      <c r="A695" s="85"/>
      <c r="B695" s="85"/>
      <c r="C695" s="85"/>
      <c r="D695" s="85"/>
      <c r="E695" s="85"/>
      <c r="F695" s="85"/>
      <c r="G695" s="85"/>
      <c r="H695" s="85"/>
      <c r="I695" s="85"/>
      <c r="J695" s="85"/>
      <c r="K695" s="85"/>
      <c r="L695" s="85"/>
      <c r="M695" s="85"/>
      <c r="N695" s="85"/>
      <c r="O695" s="85"/>
      <c r="P695" s="85"/>
      <c r="Q695" s="85"/>
      <c r="R695" s="85"/>
      <c r="S695" s="85"/>
    </row>
    <row r="696" spans="1:19" x14ac:dyDescent="0.25">
      <c r="A696" s="85"/>
      <c r="B696" s="85"/>
      <c r="C696" s="85"/>
      <c r="D696" s="85"/>
      <c r="E696" s="85"/>
      <c r="F696" s="85"/>
      <c r="G696" s="85"/>
      <c r="H696" s="85"/>
      <c r="I696" s="85"/>
      <c r="J696" s="85"/>
      <c r="K696" s="85"/>
      <c r="L696" s="85"/>
      <c r="M696" s="85"/>
      <c r="N696" s="85"/>
      <c r="O696" s="85"/>
      <c r="P696" s="85"/>
      <c r="Q696" s="85"/>
      <c r="R696" s="85"/>
      <c r="S696" s="85"/>
    </row>
    <row r="697" spans="1:19" x14ac:dyDescent="0.25">
      <c r="A697" s="85"/>
      <c r="B697" s="85"/>
      <c r="C697" s="85"/>
      <c r="D697" s="85"/>
      <c r="E697" s="85"/>
      <c r="F697" s="85"/>
      <c r="G697" s="85"/>
      <c r="H697" s="85"/>
      <c r="I697" s="85"/>
      <c r="J697" s="85"/>
      <c r="K697" s="85"/>
      <c r="L697" s="85"/>
      <c r="M697" s="85"/>
      <c r="N697" s="85"/>
      <c r="O697" s="85"/>
      <c r="P697" s="85"/>
      <c r="Q697" s="85"/>
      <c r="R697" s="85"/>
      <c r="S697" s="85"/>
    </row>
    <row r="698" spans="1:19" x14ac:dyDescent="0.25">
      <c r="A698" s="85"/>
      <c r="B698" s="85"/>
      <c r="C698" s="85"/>
      <c r="D698" s="85"/>
      <c r="E698" s="85"/>
      <c r="F698" s="85"/>
      <c r="G698" s="85"/>
      <c r="H698" s="85"/>
      <c r="I698" s="85"/>
      <c r="J698" s="85"/>
      <c r="K698" s="85"/>
      <c r="L698" s="85"/>
      <c r="M698" s="85"/>
      <c r="N698" s="85"/>
      <c r="O698" s="85"/>
      <c r="P698" s="85"/>
      <c r="Q698" s="85"/>
      <c r="R698" s="85"/>
      <c r="S698" s="85"/>
    </row>
    <row r="699" spans="1:19" x14ac:dyDescent="0.25">
      <c r="A699" s="85"/>
      <c r="B699" s="85"/>
      <c r="C699" s="85"/>
      <c r="D699" s="85"/>
      <c r="E699" s="85"/>
      <c r="F699" s="85"/>
      <c r="G699" s="85"/>
      <c r="H699" s="85"/>
      <c r="I699" s="85"/>
      <c r="J699" s="85"/>
      <c r="K699" s="85"/>
      <c r="L699" s="85"/>
      <c r="M699" s="85"/>
      <c r="N699" s="85"/>
      <c r="O699" s="85"/>
      <c r="P699" s="85"/>
      <c r="Q699" s="85"/>
      <c r="R699" s="85"/>
      <c r="S699" s="85"/>
    </row>
    <row r="700" spans="1:19" x14ac:dyDescent="0.25">
      <c r="A700" s="85"/>
      <c r="B700" s="85"/>
      <c r="C700" s="85"/>
      <c r="D700" s="85"/>
      <c r="E700" s="85"/>
      <c r="F700" s="85"/>
      <c r="G700" s="85"/>
      <c r="H700" s="85"/>
      <c r="I700" s="85"/>
      <c r="J700" s="85"/>
      <c r="K700" s="85"/>
      <c r="L700" s="85"/>
      <c r="M700" s="85"/>
      <c r="N700" s="85"/>
      <c r="O700" s="85"/>
      <c r="P700" s="85"/>
      <c r="Q700" s="85"/>
      <c r="R700" s="85"/>
      <c r="S700" s="85"/>
    </row>
    <row r="701" spans="1:19" x14ac:dyDescent="0.25">
      <c r="A701" s="85"/>
      <c r="B701" s="85"/>
      <c r="C701" s="85"/>
      <c r="D701" s="85"/>
      <c r="E701" s="85"/>
      <c r="F701" s="85"/>
      <c r="G701" s="85"/>
      <c r="H701" s="85"/>
      <c r="I701" s="85"/>
      <c r="J701" s="85"/>
      <c r="K701" s="85"/>
      <c r="L701" s="85"/>
      <c r="M701" s="85"/>
      <c r="N701" s="85"/>
      <c r="O701" s="85"/>
      <c r="P701" s="85"/>
      <c r="Q701" s="85"/>
      <c r="R701" s="85"/>
      <c r="S701" s="85"/>
    </row>
    <row r="702" spans="1:19" x14ac:dyDescent="0.25">
      <c r="A702" s="85"/>
      <c r="B702" s="85"/>
      <c r="C702" s="85"/>
      <c r="D702" s="85"/>
      <c r="E702" s="85"/>
      <c r="F702" s="85"/>
      <c r="G702" s="85"/>
      <c r="H702" s="85"/>
      <c r="I702" s="85"/>
      <c r="J702" s="85"/>
      <c r="K702" s="85"/>
      <c r="L702" s="85"/>
      <c r="M702" s="85"/>
      <c r="N702" s="85"/>
      <c r="O702" s="85"/>
      <c r="P702" s="85"/>
      <c r="Q702" s="85"/>
      <c r="R702" s="85"/>
      <c r="S702" s="85"/>
    </row>
    <row r="703" spans="1:19" x14ac:dyDescent="0.25">
      <c r="A703" s="85"/>
      <c r="B703" s="85"/>
      <c r="C703" s="85"/>
      <c r="D703" s="85"/>
      <c r="E703" s="85"/>
      <c r="F703" s="85"/>
      <c r="G703" s="85"/>
      <c r="H703" s="85"/>
      <c r="I703" s="85"/>
      <c r="J703" s="85"/>
      <c r="K703" s="85"/>
      <c r="L703" s="85"/>
      <c r="M703" s="85"/>
      <c r="N703" s="85"/>
      <c r="O703" s="85"/>
      <c r="P703" s="85"/>
      <c r="Q703" s="85"/>
      <c r="R703" s="85"/>
      <c r="S703" s="85"/>
    </row>
    <row r="704" spans="1:19" x14ac:dyDescent="0.25">
      <c r="A704" s="85"/>
      <c r="B704" s="85"/>
      <c r="C704" s="85"/>
      <c r="D704" s="85"/>
      <c r="E704" s="85"/>
      <c r="F704" s="85"/>
      <c r="G704" s="85"/>
      <c r="H704" s="85"/>
      <c r="I704" s="85"/>
      <c r="J704" s="85"/>
      <c r="K704" s="85"/>
      <c r="L704" s="85"/>
      <c r="M704" s="85"/>
      <c r="N704" s="85"/>
      <c r="O704" s="85"/>
      <c r="P704" s="85"/>
      <c r="Q704" s="85"/>
      <c r="R704" s="85"/>
      <c r="S704" s="85"/>
    </row>
    <row r="705" spans="1:19" x14ac:dyDescent="0.25">
      <c r="A705" s="85"/>
      <c r="B705" s="85"/>
      <c r="C705" s="85"/>
      <c r="D705" s="85"/>
      <c r="E705" s="85"/>
      <c r="F705" s="85"/>
      <c r="G705" s="85"/>
      <c r="H705" s="85"/>
      <c r="I705" s="85"/>
      <c r="J705" s="85"/>
      <c r="K705" s="85"/>
      <c r="L705" s="85"/>
      <c r="M705" s="85"/>
      <c r="N705" s="85"/>
      <c r="O705" s="85"/>
      <c r="P705" s="85"/>
      <c r="Q705" s="85"/>
      <c r="R705" s="85"/>
      <c r="S705" s="85"/>
    </row>
    <row r="706" spans="1:19" x14ac:dyDescent="0.25">
      <c r="A706" s="85"/>
      <c r="B706" s="85"/>
      <c r="C706" s="85"/>
      <c r="D706" s="85"/>
      <c r="E706" s="85"/>
      <c r="F706" s="85"/>
      <c r="G706" s="85"/>
      <c r="H706" s="85"/>
      <c r="I706" s="85"/>
      <c r="J706" s="85"/>
      <c r="K706" s="85"/>
      <c r="L706" s="85"/>
      <c r="M706" s="85"/>
      <c r="N706" s="85"/>
      <c r="O706" s="85"/>
      <c r="P706" s="85"/>
      <c r="Q706" s="85"/>
      <c r="R706" s="85"/>
      <c r="S706" s="85"/>
    </row>
    <row r="707" spans="1:19" x14ac:dyDescent="0.25">
      <c r="A707" s="85"/>
      <c r="B707" s="85"/>
      <c r="C707" s="85"/>
      <c r="D707" s="85"/>
      <c r="E707" s="85"/>
      <c r="F707" s="85"/>
      <c r="G707" s="85"/>
      <c r="H707" s="85"/>
      <c r="I707" s="85"/>
      <c r="J707" s="85"/>
      <c r="K707" s="85"/>
      <c r="L707" s="85"/>
      <c r="M707" s="85"/>
      <c r="N707" s="85"/>
      <c r="O707" s="85"/>
      <c r="P707" s="85"/>
      <c r="Q707" s="85"/>
      <c r="R707" s="85"/>
      <c r="S707" s="85"/>
    </row>
    <row r="708" spans="1:19" x14ac:dyDescent="0.25">
      <c r="A708" s="85"/>
      <c r="B708" s="85"/>
      <c r="C708" s="85"/>
      <c r="D708" s="85"/>
      <c r="E708" s="85"/>
      <c r="F708" s="85"/>
      <c r="G708" s="85"/>
      <c r="H708" s="85"/>
      <c r="I708" s="85"/>
      <c r="J708" s="85"/>
      <c r="K708" s="85"/>
      <c r="L708" s="85"/>
      <c r="M708" s="85"/>
      <c r="N708" s="85"/>
      <c r="O708" s="85"/>
      <c r="P708" s="85"/>
      <c r="Q708" s="85"/>
      <c r="R708" s="85"/>
      <c r="S708" s="85"/>
    </row>
    <row r="709" spans="1:19" x14ac:dyDescent="0.25">
      <c r="A709" s="85"/>
      <c r="B709" s="85"/>
      <c r="C709" s="85"/>
      <c r="D709" s="85"/>
      <c r="E709" s="85"/>
      <c r="F709" s="85"/>
      <c r="G709" s="85"/>
      <c r="H709" s="85"/>
      <c r="I709" s="85"/>
      <c r="J709" s="85"/>
      <c r="K709" s="85"/>
      <c r="L709" s="85"/>
      <c r="M709" s="85"/>
      <c r="N709" s="85"/>
      <c r="O709" s="85"/>
      <c r="P709" s="85"/>
      <c r="Q709" s="85"/>
      <c r="R709" s="85"/>
      <c r="S709" s="85"/>
    </row>
    <row r="710" spans="1:19" x14ac:dyDescent="0.25">
      <c r="A710" s="85"/>
      <c r="B710" s="85"/>
      <c r="C710" s="85"/>
      <c r="D710" s="85"/>
      <c r="E710" s="85"/>
      <c r="F710" s="85"/>
      <c r="G710" s="85"/>
      <c r="H710" s="85"/>
      <c r="I710" s="85"/>
      <c r="J710" s="85"/>
      <c r="K710" s="85"/>
      <c r="L710" s="85"/>
      <c r="M710" s="85"/>
      <c r="N710" s="85"/>
      <c r="O710" s="85"/>
      <c r="P710" s="85"/>
      <c r="Q710" s="85"/>
      <c r="R710" s="85"/>
      <c r="S710" s="85"/>
    </row>
    <row r="711" spans="1:19" x14ac:dyDescent="0.25">
      <c r="A711" s="85"/>
      <c r="B711" s="85"/>
      <c r="C711" s="85"/>
      <c r="D711" s="85"/>
      <c r="E711" s="85"/>
      <c r="F711" s="85"/>
      <c r="G711" s="85"/>
      <c r="H711" s="85"/>
      <c r="I711" s="85"/>
      <c r="J711" s="85"/>
      <c r="K711" s="85"/>
      <c r="L711" s="85"/>
      <c r="M711" s="85"/>
      <c r="N711" s="85"/>
      <c r="O711" s="85"/>
      <c r="P711" s="85"/>
      <c r="Q711" s="85"/>
      <c r="R711" s="85"/>
      <c r="S711" s="85"/>
    </row>
    <row r="712" spans="1:19" x14ac:dyDescent="0.25">
      <c r="A712" s="85"/>
      <c r="B712" s="85"/>
      <c r="C712" s="85"/>
      <c r="D712" s="85"/>
      <c r="E712" s="85"/>
      <c r="F712" s="85"/>
      <c r="G712" s="85"/>
      <c r="H712" s="85"/>
      <c r="I712" s="85"/>
      <c r="J712" s="85"/>
      <c r="K712" s="85"/>
      <c r="L712" s="85"/>
      <c r="M712" s="85"/>
      <c r="N712" s="85"/>
      <c r="O712" s="85"/>
      <c r="P712" s="85"/>
      <c r="Q712" s="85"/>
      <c r="R712" s="85"/>
      <c r="S712" s="85"/>
    </row>
    <row r="713" spans="1:19" x14ac:dyDescent="0.25">
      <c r="A713" s="85"/>
      <c r="B713" s="85"/>
      <c r="C713" s="85"/>
      <c r="D713" s="85"/>
      <c r="E713" s="85"/>
      <c r="F713" s="85"/>
      <c r="G713" s="85"/>
      <c r="H713" s="85"/>
      <c r="I713" s="85"/>
      <c r="J713" s="85"/>
      <c r="K713" s="85"/>
      <c r="L713" s="85"/>
      <c r="M713" s="85"/>
      <c r="N713" s="85"/>
      <c r="O713" s="85"/>
      <c r="P713" s="85"/>
      <c r="Q713" s="85"/>
      <c r="R713" s="85"/>
      <c r="S713" s="85"/>
    </row>
    <row r="714" spans="1:19" x14ac:dyDescent="0.25">
      <c r="A714" s="85"/>
      <c r="B714" s="85"/>
      <c r="C714" s="85"/>
      <c r="D714" s="85"/>
      <c r="E714" s="85"/>
      <c r="F714" s="85"/>
      <c r="G714" s="85"/>
      <c r="H714" s="85"/>
      <c r="I714" s="85"/>
      <c r="J714" s="85"/>
      <c r="K714" s="85"/>
      <c r="L714" s="85"/>
      <c r="M714" s="85"/>
      <c r="N714" s="85"/>
      <c r="O714" s="85"/>
      <c r="P714" s="85"/>
      <c r="Q714" s="85"/>
      <c r="R714" s="85"/>
      <c r="S714" s="85"/>
    </row>
    <row r="715" spans="1:19" x14ac:dyDescent="0.25">
      <c r="A715" s="85"/>
      <c r="B715" s="85"/>
      <c r="C715" s="85"/>
      <c r="D715" s="85"/>
      <c r="E715" s="85"/>
      <c r="F715" s="85"/>
      <c r="G715" s="85"/>
      <c r="H715" s="85"/>
      <c r="I715" s="85"/>
      <c r="J715" s="85"/>
      <c r="K715" s="85"/>
      <c r="L715" s="85"/>
      <c r="M715" s="85"/>
      <c r="N715" s="85"/>
      <c r="O715" s="85"/>
      <c r="P715" s="85"/>
      <c r="Q715" s="85"/>
      <c r="R715" s="85"/>
      <c r="S715" s="85"/>
    </row>
    <row r="716" spans="1:19" x14ac:dyDescent="0.25">
      <c r="A716" s="85"/>
      <c r="B716" s="85"/>
      <c r="C716" s="85"/>
      <c r="D716" s="85"/>
      <c r="E716" s="85"/>
      <c r="F716" s="85"/>
      <c r="G716" s="85"/>
      <c r="H716" s="85"/>
      <c r="I716" s="85"/>
      <c r="J716" s="85"/>
      <c r="K716" s="85"/>
      <c r="L716" s="85"/>
      <c r="M716" s="85"/>
      <c r="N716" s="85"/>
      <c r="O716" s="85"/>
      <c r="P716" s="85"/>
      <c r="Q716" s="85"/>
      <c r="R716" s="85"/>
      <c r="S716" s="85"/>
    </row>
    <row r="717" spans="1:19" x14ac:dyDescent="0.25">
      <c r="A717" s="85"/>
      <c r="B717" s="85"/>
      <c r="C717" s="85"/>
      <c r="D717" s="85"/>
      <c r="E717" s="85"/>
      <c r="F717" s="85"/>
      <c r="G717" s="85"/>
      <c r="H717" s="85"/>
      <c r="I717" s="85"/>
      <c r="J717" s="85"/>
      <c r="K717" s="85"/>
      <c r="L717" s="85"/>
      <c r="M717" s="85"/>
      <c r="N717" s="85"/>
      <c r="O717" s="85"/>
      <c r="P717" s="85"/>
      <c r="Q717" s="85"/>
      <c r="R717" s="85"/>
      <c r="S717" s="85"/>
    </row>
    <row r="718" spans="1:19" x14ac:dyDescent="0.25">
      <c r="A718" s="85"/>
      <c r="B718" s="85"/>
      <c r="C718" s="85"/>
      <c r="D718" s="85"/>
      <c r="E718" s="85"/>
      <c r="F718" s="85"/>
      <c r="G718" s="85"/>
      <c r="H718" s="85"/>
      <c r="I718" s="85"/>
      <c r="J718" s="85"/>
      <c r="K718" s="85"/>
      <c r="L718" s="85"/>
      <c r="M718" s="85"/>
      <c r="N718" s="85"/>
      <c r="O718" s="85"/>
      <c r="P718" s="85"/>
      <c r="Q718" s="85"/>
      <c r="R718" s="85"/>
      <c r="S718" s="85"/>
    </row>
    <row r="719" spans="1:19" x14ac:dyDescent="0.25">
      <c r="A719" s="85"/>
      <c r="B719" s="85"/>
      <c r="C719" s="85"/>
      <c r="D719" s="85"/>
      <c r="E719" s="85"/>
      <c r="F719" s="85"/>
      <c r="G719" s="85"/>
      <c r="H719" s="85"/>
      <c r="I719" s="85"/>
      <c r="J719" s="85"/>
      <c r="K719" s="85"/>
      <c r="L719" s="85"/>
      <c r="M719" s="85"/>
      <c r="N719" s="85"/>
      <c r="O719" s="85"/>
      <c r="P719" s="85"/>
      <c r="Q719" s="85"/>
      <c r="R719" s="85"/>
      <c r="S719" s="85"/>
    </row>
    <row r="720" spans="1:19" x14ac:dyDescent="0.25">
      <c r="A720" s="85"/>
      <c r="B720" s="85"/>
      <c r="C720" s="85"/>
      <c r="D720" s="85"/>
      <c r="E720" s="85"/>
      <c r="F720" s="85"/>
      <c r="G720" s="85"/>
      <c r="H720" s="85"/>
      <c r="I720" s="85"/>
      <c r="J720" s="85"/>
      <c r="K720" s="85"/>
      <c r="L720" s="85"/>
      <c r="M720" s="85"/>
      <c r="N720" s="85"/>
      <c r="O720" s="85"/>
      <c r="P720" s="85"/>
      <c r="Q720" s="85"/>
      <c r="R720" s="85"/>
      <c r="S720" s="85"/>
    </row>
    <row r="721" spans="1:19" x14ac:dyDescent="0.25">
      <c r="A721" s="85"/>
      <c r="B721" s="85"/>
      <c r="C721" s="85"/>
      <c r="D721" s="85"/>
      <c r="E721" s="85"/>
      <c r="F721" s="85"/>
      <c r="G721" s="85"/>
      <c r="H721" s="85"/>
      <c r="I721" s="85"/>
      <c r="J721" s="85"/>
      <c r="K721" s="85"/>
      <c r="L721" s="85"/>
      <c r="M721" s="85"/>
      <c r="N721" s="85"/>
      <c r="O721" s="85"/>
      <c r="P721" s="85"/>
      <c r="Q721" s="85"/>
      <c r="R721" s="85"/>
      <c r="S721" s="85"/>
    </row>
    <row r="722" spans="1:19" x14ac:dyDescent="0.25">
      <c r="A722" s="85"/>
      <c r="B722" s="85"/>
      <c r="C722" s="85"/>
      <c r="D722" s="85"/>
      <c r="E722" s="85"/>
      <c r="F722" s="85"/>
      <c r="G722" s="85"/>
      <c r="H722" s="85"/>
      <c r="I722" s="85"/>
      <c r="J722" s="85"/>
      <c r="K722" s="85"/>
      <c r="L722" s="85"/>
      <c r="M722" s="85"/>
      <c r="N722" s="85"/>
      <c r="O722" s="85"/>
      <c r="P722" s="85"/>
      <c r="Q722" s="85"/>
      <c r="R722" s="85"/>
      <c r="S722" s="85"/>
    </row>
    <row r="723" spans="1:19" x14ac:dyDescent="0.25">
      <c r="A723" s="85"/>
      <c r="B723" s="85"/>
      <c r="C723" s="85"/>
      <c r="D723" s="85"/>
      <c r="E723" s="85"/>
      <c r="F723" s="85"/>
      <c r="G723" s="85"/>
      <c r="H723" s="85"/>
      <c r="I723" s="85"/>
      <c r="J723" s="85"/>
      <c r="K723" s="85"/>
      <c r="L723" s="85"/>
      <c r="M723" s="85"/>
      <c r="N723" s="85"/>
      <c r="O723" s="85"/>
      <c r="P723" s="85"/>
      <c r="Q723" s="85"/>
      <c r="R723" s="85"/>
      <c r="S723" s="85"/>
    </row>
    <row r="724" spans="1:19" x14ac:dyDescent="0.25">
      <c r="A724" s="85"/>
      <c r="B724" s="85"/>
      <c r="C724" s="85"/>
      <c r="D724" s="85"/>
      <c r="E724" s="85"/>
      <c r="F724" s="85"/>
      <c r="G724" s="85"/>
      <c r="H724" s="85"/>
      <c r="I724" s="85"/>
      <c r="J724" s="85"/>
      <c r="K724" s="85"/>
      <c r="L724" s="85"/>
      <c r="M724" s="85"/>
      <c r="N724" s="85"/>
      <c r="O724" s="85"/>
      <c r="P724" s="85"/>
      <c r="Q724" s="85"/>
      <c r="R724" s="85"/>
      <c r="S724" s="85"/>
    </row>
    <row r="725" spans="1:19" x14ac:dyDescent="0.25">
      <c r="A725" s="85"/>
      <c r="B725" s="85"/>
      <c r="C725" s="85"/>
      <c r="D725" s="85"/>
      <c r="E725" s="85"/>
      <c r="F725" s="85"/>
      <c r="G725" s="85"/>
      <c r="H725" s="85"/>
      <c r="I725" s="85"/>
      <c r="J725" s="85"/>
      <c r="K725" s="85"/>
      <c r="L725" s="85"/>
      <c r="M725" s="85"/>
      <c r="N725" s="85"/>
      <c r="O725" s="85"/>
      <c r="P725" s="85"/>
      <c r="Q725" s="85"/>
      <c r="R725" s="85"/>
      <c r="S725" s="85"/>
    </row>
    <row r="726" spans="1:19" x14ac:dyDescent="0.25">
      <c r="A726" s="85"/>
      <c r="B726" s="85"/>
      <c r="C726" s="85"/>
      <c r="D726" s="85"/>
      <c r="E726" s="85"/>
      <c r="F726" s="85"/>
      <c r="G726" s="85"/>
      <c r="H726" s="85"/>
      <c r="I726" s="85"/>
      <c r="J726" s="85"/>
      <c r="K726" s="85"/>
      <c r="L726" s="85"/>
      <c r="M726" s="85"/>
      <c r="N726" s="85"/>
      <c r="O726" s="85"/>
      <c r="P726" s="85"/>
      <c r="Q726" s="85"/>
      <c r="R726" s="85"/>
      <c r="S726" s="85"/>
    </row>
    <row r="727" spans="1:19" x14ac:dyDescent="0.25">
      <c r="A727" s="85"/>
      <c r="B727" s="85"/>
      <c r="C727" s="85"/>
      <c r="D727" s="85"/>
      <c r="E727" s="85"/>
      <c r="F727" s="85"/>
      <c r="G727" s="85"/>
      <c r="H727" s="85"/>
      <c r="I727" s="85"/>
      <c r="J727" s="85"/>
      <c r="K727" s="85"/>
      <c r="L727" s="85"/>
      <c r="M727" s="85"/>
      <c r="N727" s="85"/>
      <c r="O727" s="85"/>
      <c r="P727" s="85"/>
      <c r="Q727" s="85"/>
      <c r="R727" s="85"/>
      <c r="S727" s="85"/>
    </row>
    <row r="728" spans="1:19" x14ac:dyDescent="0.25">
      <c r="A728" s="85"/>
      <c r="B728" s="85"/>
      <c r="C728" s="85"/>
      <c r="D728" s="85"/>
      <c r="E728" s="85"/>
      <c r="F728" s="85"/>
      <c r="G728" s="85"/>
      <c r="H728" s="85"/>
      <c r="I728" s="85"/>
      <c r="J728" s="85"/>
      <c r="K728" s="85"/>
      <c r="L728" s="85"/>
      <c r="M728" s="85"/>
      <c r="N728" s="85"/>
      <c r="O728" s="85"/>
      <c r="P728" s="85"/>
      <c r="Q728" s="85"/>
      <c r="R728" s="85"/>
      <c r="S728" s="85"/>
    </row>
    <row r="729" spans="1:19" x14ac:dyDescent="0.25">
      <c r="A729" s="85"/>
      <c r="B729" s="85"/>
      <c r="C729" s="85"/>
      <c r="D729" s="85"/>
      <c r="E729" s="85"/>
      <c r="F729" s="85"/>
      <c r="G729" s="85"/>
      <c r="H729" s="85"/>
      <c r="I729" s="85"/>
      <c r="J729" s="85"/>
      <c r="K729" s="85"/>
      <c r="L729" s="85"/>
      <c r="M729" s="85"/>
      <c r="N729" s="85"/>
      <c r="O729" s="85"/>
      <c r="P729" s="85"/>
      <c r="Q729" s="85"/>
      <c r="R729" s="85"/>
      <c r="S729" s="85"/>
    </row>
    <row r="730" spans="1:19" x14ac:dyDescent="0.25">
      <c r="A730" s="85"/>
      <c r="B730" s="85"/>
      <c r="C730" s="85"/>
      <c r="D730" s="85"/>
      <c r="E730" s="85"/>
      <c r="F730" s="85"/>
      <c r="G730" s="85"/>
      <c r="H730" s="85"/>
      <c r="I730" s="85"/>
      <c r="J730" s="85"/>
      <c r="K730" s="85"/>
      <c r="L730" s="85"/>
      <c r="M730" s="85"/>
      <c r="N730" s="85"/>
      <c r="O730" s="85"/>
      <c r="P730" s="85"/>
      <c r="Q730" s="85"/>
      <c r="R730" s="85"/>
      <c r="S730" s="85"/>
    </row>
    <row r="731" spans="1:19" x14ac:dyDescent="0.25">
      <c r="A731" s="85"/>
      <c r="B731" s="85"/>
      <c r="C731" s="85"/>
      <c r="D731" s="85"/>
      <c r="E731" s="85"/>
      <c r="F731" s="85"/>
      <c r="G731" s="85"/>
      <c r="H731" s="85"/>
      <c r="I731" s="85"/>
      <c r="J731" s="85"/>
      <c r="K731" s="85"/>
      <c r="L731" s="85"/>
      <c r="M731" s="85"/>
      <c r="N731" s="85"/>
      <c r="O731" s="85"/>
      <c r="P731" s="85"/>
      <c r="Q731" s="85"/>
      <c r="R731" s="85"/>
      <c r="S731" s="85"/>
    </row>
    <row r="732" spans="1:19" x14ac:dyDescent="0.25">
      <c r="A732" s="85"/>
      <c r="B732" s="85"/>
      <c r="C732" s="85"/>
      <c r="D732" s="85"/>
      <c r="E732" s="85"/>
      <c r="F732" s="85"/>
      <c r="G732" s="85"/>
      <c r="H732" s="85"/>
      <c r="I732" s="85"/>
      <c r="J732" s="85"/>
      <c r="K732" s="85"/>
      <c r="L732" s="85"/>
      <c r="M732" s="85"/>
      <c r="N732" s="85"/>
      <c r="O732" s="85"/>
      <c r="P732" s="85"/>
      <c r="Q732" s="85"/>
      <c r="R732" s="85"/>
      <c r="S732" s="85"/>
    </row>
    <row r="733" spans="1:19" x14ac:dyDescent="0.25">
      <c r="A733" s="85"/>
      <c r="B733" s="85"/>
      <c r="C733" s="85"/>
      <c r="D733" s="85"/>
      <c r="E733" s="85"/>
      <c r="F733" s="85"/>
      <c r="G733" s="85"/>
      <c r="H733" s="85"/>
      <c r="I733" s="85"/>
      <c r="J733" s="85"/>
      <c r="K733" s="85"/>
      <c r="L733" s="85"/>
      <c r="M733" s="85"/>
      <c r="N733" s="85"/>
      <c r="O733" s="85"/>
      <c r="P733" s="85"/>
      <c r="Q733" s="85"/>
      <c r="R733" s="85"/>
      <c r="S733" s="85"/>
    </row>
    <row r="734" spans="1:19" x14ac:dyDescent="0.25">
      <c r="A734" s="85"/>
      <c r="B734" s="85"/>
      <c r="C734" s="85"/>
      <c r="D734" s="85"/>
      <c r="E734" s="85"/>
      <c r="F734" s="85"/>
      <c r="G734" s="85"/>
      <c r="H734" s="85"/>
      <c r="I734" s="85"/>
      <c r="J734" s="85"/>
      <c r="K734" s="85"/>
      <c r="L734" s="85"/>
      <c r="M734" s="85"/>
      <c r="N734" s="85"/>
      <c r="O734" s="85"/>
      <c r="P734" s="85"/>
      <c r="Q734" s="85"/>
      <c r="R734" s="85"/>
      <c r="S734" s="85"/>
    </row>
    <row r="735" spans="1:19" x14ac:dyDescent="0.25">
      <c r="A735" s="85"/>
      <c r="B735" s="85"/>
      <c r="C735" s="85"/>
      <c r="D735" s="85"/>
      <c r="E735" s="85"/>
      <c r="F735" s="85"/>
      <c r="G735" s="85"/>
      <c r="H735" s="85"/>
      <c r="I735" s="85"/>
      <c r="J735" s="85"/>
      <c r="K735" s="85"/>
      <c r="L735" s="85"/>
      <c r="M735" s="85"/>
      <c r="N735" s="85"/>
      <c r="O735" s="85"/>
      <c r="P735" s="85"/>
      <c r="Q735" s="85"/>
      <c r="R735" s="85"/>
      <c r="S735" s="85"/>
    </row>
    <row r="736" spans="1:19" x14ac:dyDescent="0.25">
      <c r="A736" s="85"/>
      <c r="B736" s="85"/>
      <c r="C736" s="85"/>
      <c r="D736" s="85"/>
      <c r="E736" s="85"/>
      <c r="F736" s="85"/>
      <c r="G736" s="85"/>
      <c r="H736" s="85"/>
      <c r="I736" s="85"/>
      <c r="J736" s="85"/>
      <c r="K736" s="85"/>
      <c r="L736" s="85"/>
      <c r="M736" s="85"/>
      <c r="N736" s="85"/>
      <c r="O736" s="85"/>
      <c r="P736" s="85"/>
      <c r="Q736" s="85"/>
      <c r="R736" s="85"/>
      <c r="S736" s="85"/>
    </row>
    <row r="737" spans="1:19" x14ac:dyDescent="0.25">
      <c r="A737" s="85"/>
      <c r="B737" s="85"/>
      <c r="C737" s="85"/>
      <c r="D737" s="85"/>
      <c r="E737" s="85"/>
      <c r="F737" s="85"/>
      <c r="G737" s="85"/>
      <c r="H737" s="85"/>
      <c r="I737" s="85"/>
      <c r="J737" s="85"/>
      <c r="K737" s="85"/>
      <c r="L737" s="85"/>
      <c r="M737" s="85"/>
      <c r="N737" s="85"/>
      <c r="O737" s="85"/>
      <c r="P737" s="85"/>
      <c r="Q737" s="85"/>
      <c r="R737" s="85"/>
      <c r="S737" s="85"/>
    </row>
    <row r="738" spans="1:19" x14ac:dyDescent="0.25">
      <c r="A738" s="85"/>
      <c r="B738" s="85"/>
      <c r="C738" s="85"/>
      <c r="D738" s="85"/>
      <c r="E738" s="85"/>
      <c r="F738" s="85"/>
      <c r="G738" s="85"/>
      <c r="H738" s="85"/>
      <c r="I738" s="85"/>
      <c r="J738" s="85"/>
      <c r="K738" s="85"/>
      <c r="L738" s="85"/>
      <c r="M738" s="85"/>
      <c r="N738" s="85"/>
      <c r="O738" s="85"/>
      <c r="P738" s="85"/>
      <c r="Q738" s="85"/>
      <c r="R738" s="85"/>
      <c r="S738" s="85"/>
    </row>
    <row r="739" spans="1:19" x14ac:dyDescent="0.25">
      <c r="A739" s="85"/>
      <c r="B739" s="85"/>
      <c r="C739" s="85"/>
      <c r="D739" s="85"/>
      <c r="E739" s="85"/>
      <c r="F739" s="85"/>
      <c r="G739" s="85"/>
      <c r="H739" s="85"/>
      <c r="I739" s="85"/>
      <c r="J739" s="85"/>
      <c r="K739" s="85"/>
      <c r="L739" s="85"/>
      <c r="M739" s="85"/>
      <c r="N739" s="85"/>
      <c r="O739" s="85"/>
      <c r="P739" s="85"/>
      <c r="Q739" s="85"/>
      <c r="R739" s="85"/>
      <c r="S739" s="85"/>
    </row>
    <row r="740" spans="1:19" x14ac:dyDescent="0.25">
      <c r="A740" s="85"/>
      <c r="B740" s="85"/>
      <c r="C740" s="85"/>
      <c r="D740" s="85"/>
      <c r="E740" s="85"/>
      <c r="F740" s="85"/>
      <c r="G740" s="85"/>
      <c r="H740" s="85"/>
      <c r="I740" s="85"/>
      <c r="J740" s="85"/>
      <c r="K740" s="85"/>
      <c r="L740" s="85"/>
      <c r="M740" s="85"/>
      <c r="N740" s="85"/>
      <c r="O740" s="85"/>
      <c r="P740" s="85"/>
      <c r="Q740" s="85"/>
      <c r="R740" s="85"/>
      <c r="S740" s="85"/>
    </row>
    <row r="741" spans="1:19" x14ac:dyDescent="0.25">
      <c r="A741" s="85"/>
      <c r="B741" s="85"/>
      <c r="C741" s="85"/>
      <c r="D741" s="85"/>
      <c r="E741" s="85"/>
      <c r="F741" s="85"/>
      <c r="G741" s="85"/>
      <c r="H741" s="85"/>
      <c r="I741" s="85"/>
      <c r="J741" s="85"/>
      <c r="K741" s="85"/>
      <c r="L741" s="85"/>
      <c r="M741" s="85"/>
      <c r="N741" s="85"/>
      <c r="O741" s="85"/>
      <c r="P741" s="85"/>
      <c r="Q741" s="85"/>
      <c r="R741" s="85"/>
      <c r="S741" s="85"/>
    </row>
    <row r="742" spans="1:19" x14ac:dyDescent="0.25">
      <c r="A742" s="85"/>
      <c r="B742" s="85"/>
      <c r="C742" s="85"/>
      <c r="D742" s="85"/>
      <c r="E742" s="85"/>
      <c r="F742" s="85"/>
      <c r="G742" s="85"/>
      <c r="H742" s="85"/>
      <c r="I742" s="85"/>
      <c r="J742" s="85"/>
      <c r="K742" s="85"/>
      <c r="L742" s="85"/>
      <c r="M742" s="85"/>
      <c r="N742" s="85"/>
      <c r="O742" s="85"/>
      <c r="P742" s="85"/>
      <c r="Q742" s="85"/>
      <c r="R742" s="85"/>
      <c r="S742" s="85"/>
    </row>
    <row r="743" spans="1:19" x14ac:dyDescent="0.25">
      <c r="A743" s="85"/>
      <c r="B743" s="85"/>
      <c r="C743" s="85"/>
      <c r="D743" s="85"/>
      <c r="E743" s="85"/>
      <c r="F743" s="85"/>
      <c r="G743" s="85"/>
      <c r="H743" s="85"/>
      <c r="I743" s="85"/>
      <c r="J743" s="85"/>
      <c r="K743" s="85"/>
      <c r="L743" s="85"/>
      <c r="M743" s="85"/>
      <c r="N743" s="85"/>
      <c r="O743" s="85"/>
      <c r="P743" s="85"/>
      <c r="Q743" s="85"/>
      <c r="R743" s="85"/>
      <c r="S743" s="85"/>
    </row>
    <row r="744" spans="1:19" x14ac:dyDescent="0.25">
      <c r="A744" s="85"/>
      <c r="B744" s="85"/>
      <c r="C744" s="85"/>
      <c r="D744" s="85"/>
      <c r="E744" s="85"/>
      <c r="F744" s="85"/>
      <c r="G744" s="85"/>
      <c r="H744" s="85"/>
      <c r="I744" s="85"/>
      <c r="J744" s="85"/>
      <c r="K744" s="85"/>
      <c r="L744" s="85"/>
      <c r="M744" s="85"/>
      <c r="N744" s="85"/>
      <c r="O744" s="85"/>
      <c r="P744" s="85"/>
      <c r="Q744" s="85"/>
      <c r="R744" s="85"/>
      <c r="S744" s="85"/>
    </row>
    <row r="745" spans="1:19" x14ac:dyDescent="0.25">
      <c r="A745" s="85"/>
      <c r="B745" s="85"/>
      <c r="C745" s="85"/>
      <c r="D745" s="85"/>
      <c r="E745" s="85"/>
      <c r="F745" s="85"/>
      <c r="G745" s="85"/>
      <c r="H745" s="85"/>
      <c r="I745" s="85"/>
      <c r="J745" s="85"/>
      <c r="K745" s="85"/>
      <c r="L745" s="85"/>
      <c r="M745" s="85"/>
      <c r="N745" s="85"/>
      <c r="O745" s="85"/>
      <c r="P745" s="85"/>
      <c r="Q745" s="85"/>
      <c r="R745" s="85"/>
      <c r="S745" s="85"/>
    </row>
    <row r="746" spans="1:19" x14ac:dyDescent="0.25">
      <c r="A746" s="85"/>
      <c r="B746" s="85"/>
      <c r="C746" s="85"/>
      <c r="D746" s="85"/>
      <c r="E746" s="85"/>
      <c r="F746" s="85"/>
      <c r="G746" s="85"/>
      <c r="H746" s="85"/>
      <c r="I746" s="85"/>
      <c r="J746" s="85"/>
      <c r="K746" s="85"/>
      <c r="L746" s="85"/>
      <c r="M746" s="85"/>
      <c r="N746" s="85"/>
      <c r="O746" s="85"/>
      <c r="P746" s="85"/>
      <c r="Q746" s="85"/>
      <c r="R746" s="85"/>
      <c r="S746" s="85"/>
    </row>
    <row r="747" spans="1:19" x14ac:dyDescent="0.25">
      <c r="A747" s="85"/>
      <c r="B747" s="85"/>
      <c r="C747" s="85"/>
      <c r="D747" s="85"/>
      <c r="E747" s="85"/>
      <c r="F747" s="85"/>
      <c r="G747" s="85"/>
      <c r="H747" s="85"/>
      <c r="I747" s="85"/>
      <c r="J747" s="85"/>
      <c r="K747" s="85"/>
      <c r="L747" s="85"/>
      <c r="M747" s="85"/>
      <c r="N747" s="85"/>
      <c r="O747" s="85"/>
      <c r="P747" s="85"/>
      <c r="Q747" s="85"/>
      <c r="R747" s="85"/>
      <c r="S747" s="85"/>
    </row>
    <row r="748" spans="1:19" x14ac:dyDescent="0.25">
      <c r="A748" s="85"/>
      <c r="B748" s="85"/>
      <c r="C748" s="85"/>
      <c r="D748" s="85"/>
      <c r="E748" s="85"/>
      <c r="F748" s="85"/>
      <c r="G748" s="85"/>
      <c r="H748" s="85"/>
      <c r="I748" s="85"/>
      <c r="J748" s="85"/>
      <c r="K748" s="85"/>
      <c r="L748" s="85"/>
      <c r="M748" s="85"/>
      <c r="N748" s="85"/>
      <c r="O748" s="85"/>
      <c r="P748" s="85"/>
      <c r="Q748" s="85"/>
      <c r="R748" s="85"/>
      <c r="S748" s="85"/>
    </row>
    <row r="749" spans="1:19" x14ac:dyDescent="0.25">
      <c r="A749" s="85"/>
      <c r="B749" s="85"/>
      <c r="C749" s="85"/>
      <c r="D749" s="85"/>
      <c r="E749" s="85"/>
      <c r="F749" s="85"/>
      <c r="G749" s="85"/>
      <c r="H749" s="85"/>
      <c r="I749" s="85"/>
      <c r="J749" s="85"/>
      <c r="K749" s="85"/>
      <c r="L749" s="85"/>
      <c r="M749" s="85"/>
      <c r="N749" s="85"/>
      <c r="O749" s="85"/>
      <c r="P749" s="85"/>
      <c r="Q749" s="85"/>
      <c r="R749" s="85"/>
      <c r="S749" s="85"/>
    </row>
    <row r="750" spans="1:19" x14ac:dyDescent="0.25">
      <c r="A750" s="85"/>
      <c r="B750" s="85"/>
      <c r="C750" s="85"/>
      <c r="D750" s="85"/>
      <c r="E750" s="85"/>
      <c r="F750" s="85"/>
      <c r="G750" s="85"/>
      <c r="H750" s="85"/>
      <c r="I750" s="85"/>
      <c r="J750" s="85"/>
      <c r="K750" s="85"/>
      <c r="L750" s="85"/>
      <c r="M750" s="85"/>
      <c r="N750" s="85"/>
      <c r="O750" s="85"/>
      <c r="P750" s="85"/>
      <c r="Q750" s="85"/>
      <c r="R750" s="85"/>
      <c r="S750" s="85"/>
    </row>
    <row r="751" spans="1:19" x14ac:dyDescent="0.25">
      <c r="A751" s="85"/>
      <c r="B751" s="85"/>
      <c r="C751" s="85"/>
      <c r="D751" s="85"/>
      <c r="E751" s="85"/>
      <c r="F751" s="85"/>
      <c r="G751" s="85"/>
      <c r="H751" s="85"/>
      <c r="I751" s="85"/>
      <c r="J751" s="85"/>
      <c r="K751" s="85"/>
      <c r="L751" s="85"/>
      <c r="M751" s="85"/>
      <c r="N751" s="85"/>
      <c r="O751" s="85"/>
      <c r="P751" s="85"/>
      <c r="Q751" s="85"/>
      <c r="R751" s="85"/>
      <c r="S751" s="85"/>
    </row>
    <row r="752" spans="1:19" x14ac:dyDescent="0.25">
      <c r="A752" s="85"/>
      <c r="B752" s="85"/>
      <c r="C752" s="85"/>
      <c r="D752" s="85"/>
      <c r="E752" s="85"/>
      <c r="F752" s="85"/>
      <c r="G752" s="85"/>
      <c r="H752" s="85"/>
      <c r="I752" s="85"/>
      <c r="J752" s="85"/>
      <c r="K752" s="85"/>
      <c r="L752" s="85"/>
      <c r="M752" s="85"/>
      <c r="N752" s="85"/>
      <c r="O752" s="85"/>
      <c r="P752" s="85"/>
      <c r="Q752" s="85"/>
      <c r="R752" s="85"/>
      <c r="S752" s="85"/>
    </row>
    <row r="753" spans="1:19" x14ac:dyDescent="0.25">
      <c r="A753" s="85"/>
      <c r="B753" s="85"/>
      <c r="C753" s="85"/>
      <c r="D753" s="85"/>
      <c r="E753" s="85"/>
      <c r="F753" s="85"/>
      <c r="G753" s="85"/>
      <c r="H753" s="85"/>
      <c r="I753" s="85"/>
      <c r="J753" s="85"/>
      <c r="K753" s="85"/>
      <c r="L753" s="85"/>
      <c r="M753" s="85"/>
      <c r="N753" s="85"/>
      <c r="O753" s="85"/>
      <c r="P753" s="85"/>
      <c r="Q753" s="85"/>
      <c r="R753" s="85"/>
      <c r="S753" s="85"/>
    </row>
    <row r="754" spans="1:19" x14ac:dyDescent="0.25">
      <c r="A754" s="85"/>
      <c r="B754" s="85"/>
      <c r="C754" s="85"/>
      <c r="D754" s="85"/>
      <c r="E754" s="85"/>
      <c r="F754" s="85"/>
      <c r="G754" s="85"/>
      <c r="H754" s="85"/>
      <c r="I754" s="85"/>
      <c r="J754" s="85"/>
      <c r="K754" s="85"/>
      <c r="L754" s="85"/>
      <c r="M754" s="85"/>
      <c r="N754" s="85"/>
      <c r="O754" s="85"/>
      <c r="P754" s="85"/>
      <c r="Q754" s="85"/>
      <c r="R754" s="85"/>
      <c r="S754" s="85"/>
    </row>
    <row r="755" spans="1:19" x14ac:dyDescent="0.25">
      <c r="A755" s="85"/>
      <c r="B755" s="85"/>
      <c r="C755" s="85"/>
      <c r="D755" s="85"/>
      <c r="E755" s="85"/>
      <c r="F755" s="85"/>
      <c r="G755" s="85"/>
      <c r="H755" s="85"/>
      <c r="I755" s="85"/>
      <c r="J755" s="85"/>
      <c r="K755" s="85"/>
      <c r="L755" s="85"/>
      <c r="M755" s="85"/>
      <c r="N755" s="85"/>
      <c r="O755" s="85"/>
      <c r="P755" s="85"/>
      <c r="Q755" s="85"/>
      <c r="R755" s="85"/>
      <c r="S755" s="85"/>
    </row>
    <row r="756" spans="1:19" x14ac:dyDescent="0.25">
      <c r="A756" s="85"/>
      <c r="B756" s="85"/>
      <c r="C756" s="85"/>
      <c r="D756" s="85"/>
      <c r="E756" s="85"/>
      <c r="F756" s="85"/>
      <c r="G756" s="85"/>
      <c r="H756" s="85"/>
      <c r="I756" s="85"/>
      <c r="J756" s="85"/>
      <c r="K756" s="85"/>
      <c r="L756" s="85"/>
      <c r="M756" s="85"/>
      <c r="N756" s="85"/>
      <c r="O756" s="85"/>
      <c r="P756" s="85"/>
      <c r="Q756" s="85"/>
      <c r="R756" s="85"/>
      <c r="S756" s="85"/>
    </row>
    <row r="757" spans="1:19" x14ac:dyDescent="0.25">
      <c r="A757" s="85"/>
      <c r="B757" s="85"/>
      <c r="C757" s="85"/>
      <c r="D757" s="85"/>
      <c r="E757" s="85"/>
      <c r="F757" s="85"/>
      <c r="G757" s="85"/>
      <c r="H757" s="85"/>
      <c r="I757" s="85"/>
      <c r="J757" s="85"/>
      <c r="K757" s="85"/>
      <c r="L757" s="85"/>
      <c r="M757" s="85"/>
      <c r="N757" s="85"/>
      <c r="O757" s="85"/>
      <c r="P757" s="85"/>
      <c r="Q757" s="85"/>
      <c r="R757" s="85"/>
      <c r="S757" s="85"/>
    </row>
    <row r="758" spans="1:19" x14ac:dyDescent="0.25">
      <c r="A758" s="85"/>
      <c r="B758" s="85"/>
      <c r="C758" s="85"/>
      <c r="D758" s="85"/>
      <c r="E758" s="85"/>
      <c r="F758" s="85"/>
      <c r="G758" s="85"/>
      <c r="H758" s="85"/>
      <c r="I758" s="85"/>
      <c r="J758" s="85"/>
      <c r="K758" s="85"/>
      <c r="L758" s="85"/>
      <c r="M758" s="85"/>
      <c r="N758" s="85"/>
      <c r="O758" s="85"/>
      <c r="P758" s="85"/>
      <c r="Q758" s="85"/>
      <c r="R758" s="85"/>
      <c r="S758" s="85"/>
    </row>
    <row r="759" spans="1:19" x14ac:dyDescent="0.25">
      <c r="A759" s="85"/>
      <c r="B759" s="85"/>
      <c r="C759" s="85"/>
      <c r="D759" s="85"/>
      <c r="E759" s="85"/>
      <c r="F759" s="85"/>
      <c r="G759" s="85"/>
      <c r="H759" s="85"/>
      <c r="I759" s="85"/>
      <c r="J759" s="85"/>
      <c r="K759" s="85"/>
      <c r="L759" s="85"/>
      <c r="M759" s="85"/>
      <c r="N759" s="85"/>
      <c r="O759" s="85"/>
      <c r="P759" s="85"/>
      <c r="Q759" s="85"/>
      <c r="R759" s="85"/>
      <c r="S759" s="85"/>
    </row>
    <row r="760" spans="1:19" x14ac:dyDescent="0.25">
      <c r="A760" s="85"/>
      <c r="B760" s="85"/>
      <c r="C760" s="85"/>
      <c r="D760" s="85"/>
      <c r="E760" s="85"/>
      <c r="F760" s="85"/>
      <c r="G760" s="85"/>
      <c r="H760" s="85"/>
      <c r="I760" s="85"/>
      <c r="J760" s="85"/>
      <c r="K760" s="85"/>
      <c r="L760" s="85"/>
      <c r="M760" s="85"/>
      <c r="N760" s="85"/>
      <c r="O760" s="85"/>
      <c r="P760" s="85"/>
      <c r="Q760" s="85"/>
      <c r="R760" s="85"/>
      <c r="S760" s="85"/>
    </row>
    <row r="761" spans="1:19" x14ac:dyDescent="0.25">
      <c r="A761" s="85"/>
      <c r="B761" s="85"/>
      <c r="C761" s="85"/>
      <c r="D761" s="85"/>
      <c r="E761" s="85"/>
      <c r="F761" s="85"/>
      <c r="G761" s="85"/>
      <c r="H761" s="85"/>
      <c r="I761" s="85"/>
      <c r="J761" s="85"/>
      <c r="K761" s="85"/>
      <c r="L761" s="85"/>
      <c r="M761" s="85"/>
      <c r="N761" s="85"/>
      <c r="O761" s="85"/>
      <c r="P761" s="85"/>
      <c r="Q761" s="85"/>
      <c r="R761" s="85"/>
      <c r="S761" s="85"/>
    </row>
    <row r="762" spans="1:19" x14ac:dyDescent="0.25">
      <c r="A762" s="85"/>
      <c r="B762" s="85"/>
      <c r="C762" s="85"/>
      <c r="D762" s="85"/>
      <c r="E762" s="85"/>
      <c r="F762" s="85"/>
      <c r="G762" s="85"/>
      <c r="H762" s="85"/>
      <c r="I762" s="85"/>
      <c r="J762" s="85"/>
      <c r="K762" s="85"/>
      <c r="L762" s="85"/>
      <c r="M762" s="85"/>
      <c r="N762" s="85"/>
      <c r="O762" s="85"/>
      <c r="P762" s="85"/>
      <c r="Q762" s="85"/>
      <c r="R762" s="85"/>
      <c r="S762" s="85"/>
    </row>
    <row r="763" spans="1:19" x14ac:dyDescent="0.25">
      <c r="A763" s="85"/>
      <c r="B763" s="85"/>
      <c r="C763" s="85"/>
      <c r="D763" s="85"/>
      <c r="E763" s="85"/>
      <c r="F763" s="85"/>
      <c r="G763" s="85"/>
      <c r="H763" s="85"/>
      <c r="I763" s="85"/>
      <c r="J763" s="85"/>
      <c r="K763" s="85"/>
      <c r="L763" s="85"/>
      <c r="M763" s="85"/>
      <c r="N763" s="85"/>
      <c r="O763" s="85"/>
      <c r="P763" s="85"/>
      <c r="Q763" s="85"/>
      <c r="R763" s="85"/>
      <c r="S763" s="85"/>
    </row>
    <row r="764" spans="1:19" x14ac:dyDescent="0.25">
      <c r="A764" s="85"/>
      <c r="B764" s="85"/>
      <c r="C764" s="85"/>
      <c r="D764" s="85"/>
      <c r="E764" s="85"/>
      <c r="F764" s="85"/>
      <c r="G764" s="85"/>
      <c r="H764" s="85"/>
      <c r="I764" s="85"/>
      <c r="J764" s="85"/>
      <c r="K764" s="85"/>
      <c r="L764" s="85"/>
      <c r="M764" s="85"/>
      <c r="N764" s="85"/>
      <c r="O764" s="85"/>
      <c r="P764" s="85"/>
      <c r="Q764" s="85"/>
      <c r="R764" s="85"/>
      <c r="S764" s="85"/>
    </row>
    <row r="765" spans="1:19" x14ac:dyDescent="0.25">
      <c r="A765" s="85"/>
      <c r="B765" s="85"/>
      <c r="C765" s="85"/>
      <c r="D765" s="85"/>
      <c r="E765" s="85"/>
      <c r="F765" s="85"/>
      <c r="G765" s="85"/>
      <c r="H765" s="85"/>
      <c r="I765" s="85"/>
      <c r="J765" s="85"/>
      <c r="K765" s="85"/>
      <c r="L765" s="85"/>
      <c r="M765" s="85"/>
      <c r="N765" s="85"/>
      <c r="O765" s="85"/>
      <c r="P765" s="85"/>
      <c r="Q765" s="85"/>
      <c r="R765" s="85"/>
      <c r="S765" s="85"/>
    </row>
    <row r="766" spans="1:19" x14ac:dyDescent="0.25">
      <c r="A766" s="85"/>
      <c r="B766" s="85"/>
      <c r="C766" s="85"/>
      <c r="D766" s="85"/>
      <c r="E766" s="85"/>
      <c r="F766" s="85"/>
      <c r="G766" s="85"/>
      <c r="H766" s="85"/>
      <c r="I766" s="85"/>
      <c r="J766" s="85"/>
      <c r="K766" s="85"/>
      <c r="L766" s="85"/>
      <c r="M766" s="85"/>
      <c r="N766" s="85"/>
      <c r="O766" s="85"/>
      <c r="P766" s="85"/>
      <c r="Q766" s="85"/>
      <c r="R766" s="85"/>
      <c r="S766" s="85"/>
    </row>
    <row r="767" spans="1:19" x14ac:dyDescent="0.25">
      <c r="A767" s="85"/>
      <c r="B767" s="85"/>
      <c r="C767" s="85"/>
      <c r="D767" s="85"/>
      <c r="E767" s="85"/>
      <c r="F767" s="85"/>
      <c r="G767" s="85"/>
      <c r="H767" s="85"/>
      <c r="I767" s="85"/>
      <c r="J767" s="85"/>
      <c r="K767" s="85"/>
      <c r="L767" s="85"/>
      <c r="M767" s="85"/>
      <c r="N767" s="85"/>
      <c r="O767" s="85"/>
      <c r="P767" s="85"/>
      <c r="Q767" s="85"/>
      <c r="R767" s="85"/>
      <c r="S767" s="85"/>
    </row>
    <row r="768" spans="1:19" x14ac:dyDescent="0.25">
      <c r="A768" s="85"/>
      <c r="B768" s="85"/>
      <c r="C768" s="85"/>
      <c r="D768" s="85"/>
      <c r="E768" s="85"/>
      <c r="F768" s="85"/>
      <c r="G768" s="85"/>
      <c r="H768" s="85"/>
      <c r="I768" s="85"/>
      <c r="J768" s="85"/>
      <c r="K768" s="85"/>
      <c r="L768" s="85"/>
      <c r="M768" s="85"/>
      <c r="N768" s="85"/>
      <c r="O768" s="85"/>
      <c r="P768" s="85"/>
      <c r="Q768" s="85"/>
      <c r="R768" s="85"/>
      <c r="S768" s="85"/>
    </row>
    <row r="769" spans="1:19" x14ac:dyDescent="0.25">
      <c r="A769" s="85"/>
      <c r="B769" s="85"/>
      <c r="C769" s="85"/>
      <c r="D769" s="85"/>
      <c r="E769" s="85"/>
      <c r="F769" s="85"/>
      <c r="G769" s="85"/>
      <c r="H769" s="85"/>
      <c r="I769" s="85"/>
      <c r="J769" s="85"/>
      <c r="K769" s="85"/>
      <c r="L769" s="85"/>
      <c r="M769" s="85"/>
      <c r="N769" s="85"/>
      <c r="O769" s="85"/>
      <c r="P769" s="85"/>
      <c r="Q769" s="85"/>
      <c r="R769" s="85"/>
      <c r="S769" s="85"/>
    </row>
    <row r="770" spans="1:19" x14ac:dyDescent="0.25">
      <c r="A770" s="85"/>
      <c r="B770" s="85"/>
      <c r="C770" s="85"/>
      <c r="D770" s="85"/>
      <c r="E770" s="85"/>
      <c r="F770" s="85"/>
      <c r="G770" s="85"/>
      <c r="H770" s="85"/>
      <c r="I770" s="85"/>
      <c r="J770" s="85"/>
      <c r="K770" s="85"/>
      <c r="L770" s="85"/>
      <c r="M770" s="85"/>
      <c r="N770" s="85"/>
      <c r="O770" s="85"/>
      <c r="P770" s="85"/>
      <c r="Q770" s="85"/>
      <c r="R770" s="85"/>
      <c r="S770" s="85"/>
    </row>
    <row r="771" spans="1:19" x14ac:dyDescent="0.25">
      <c r="A771" s="85"/>
      <c r="B771" s="85"/>
      <c r="C771" s="85"/>
      <c r="D771" s="85"/>
      <c r="E771" s="85"/>
      <c r="F771" s="85"/>
      <c r="G771" s="85"/>
      <c r="H771" s="85"/>
      <c r="I771" s="85"/>
      <c r="J771" s="85"/>
      <c r="K771" s="85"/>
      <c r="L771" s="85"/>
      <c r="M771" s="85"/>
      <c r="N771" s="85"/>
      <c r="O771" s="85"/>
      <c r="P771" s="85"/>
      <c r="Q771" s="85"/>
      <c r="R771" s="85"/>
      <c r="S771" s="85"/>
    </row>
    <row r="772" spans="1:19" x14ac:dyDescent="0.25">
      <c r="A772" s="85"/>
      <c r="B772" s="85"/>
      <c r="C772" s="85"/>
      <c r="D772" s="85"/>
      <c r="E772" s="85"/>
      <c r="F772" s="85"/>
      <c r="G772" s="85"/>
      <c r="H772" s="85"/>
      <c r="I772" s="85"/>
      <c r="J772" s="85"/>
      <c r="K772" s="85"/>
      <c r="L772" s="85"/>
      <c r="M772" s="85"/>
      <c r="N772" s="85"/>
      <c r="O772" s="85"/>
      <c r="P772" s="85"/>
      <c r="Q772" s="85"/>
      <c r="R772" s="85"/>
      <c r="S772" s="85"/>
    </row>
    <row r="773" spans="1:19" x14ac:dyDescent="0.25">
      <c r="A773" s="85"/>
      <c r="B773" s="85"/>
      <c r="C773" s="85"/>
      <c r="D773" s="85"/>
      <c r="E773" s="85"/>
      <c r="F773" s="85"/>
      <c r="G773" s="85"/>
      <c r="H773" s="85"/>
      <c r="I773" s="85"/>
      <c r="J773" s="85"/>
      <c r="K773" s="85"/>
      <c r="L773" s="85"/>
      <c r="M773" s="85"/>
      <c r="N773" s="85"/>
      <c r="O773" s="85"/>
      <c r="P773" s="85"/>
      <c r="Q773" s="85"/>
      <c r="R773" s="85"/>
      <c r="S773" s="85"/>
    </row>
    <row r="774" spans="1:19" x14ac:dyDescent="0.25">
      <c r="A774" s="85"/>
      <c r="B774" s="85"/>
      <c r="C774" s="85"/>
      <c r="D774" s="85"/>
      <c r="E774" s="85"/>
      <c r="F774" s="85"/>
      <c r="G774" s="85"/>
      <c r="H774" s="85"/>
      <c r="I774" s="85"/>
      <c r="J774" s="85"/>
      <c r="K774" s="85"/>
      <c r="L774" s="85"/>
      <c r="M774" s="85"/>
      <c r="N774" s="85"/>
      <c r="O774" s="85"/>
      <c r="P774" s="85"/>
      <c r="Q774" s="85"/>
      <c r="R774" s="85"/>
      <c r="S774" s="85"/>
    </row>
    <row r="775" spans="1:19" x14ac:dyDescent="0.25">
      <c r="A775" s="85"/>
      <c r="B775" s="85"/>
      <c r="C775" s="85"/>
      <c r="D775" s="85"/>
      <c r="E775" s="85"/>
      <c r="F775" s="85"/>
      <c r="G775" s="85"/>
      <c r="H775" s="85"/>
      <c r="I775" s="85"/>
      <c r="J775" s="85"/>
      <c r="K775" s="85"/>
      <c r="L775" s="85"/>
      <c r="M775" s="85"/>
      <c r="N775" s="85"/>
      <c r="O775" s="85"/>
      <c r="P775" s="85"/>
      <c r="Q775" s="85"/>
      <c r="R775" s="85"/>
      <c r="S775" s="85"/>
    </row>
    <row r="776" spans="1:19" x14ac:dyDescent="0.25">
      <c r="A776" s="85"/>
      <c r="B776" s="85"/>
      <c r="C776" s="85"/>
      <c r="D776" s="85"/>
      <c r="E776" s="85"/>
      <c r="F776" s="85"/>
      <c r="G776" s="85"/>
      <c r="H776" s="85"/>
      <c r="I776" s="85"/>
      <c r="J776" s="85"/>
      <c r="K776" s="85"/>
      <c r="L776" s="85"/>
      <c r="M776" s="85"/>
      <c r="N776" s="85"/>
      <c r="O776" s="85"/>
      <c r="P776" s="85"/>
      <c r="Q776" s="85"/>
      <c r="R776" s="85"/>
      <c r="S776" s="85"/>
    </row>
    <row r="777" spans="1:19" x14ac:dyDescent="0.25">
      <c r="A777" s="85"/>
      <c r="B777" s="85"/>
      <c r="C777" s="85"/>
      <c r="D777" s="85"/>
      <c r="E777" s="85"/>
      <c r="F777" s="85"/>
      <c r="G777" s="85"/>
      <c r="H777" s="85"/>
      <c r="I777" s="85"/>
      <c r="J777" s="85"/>
      <c r="K777" s="85"/>
      <c r="L777" s="85"/>
      <c r="M777" s="85"/>
      <c r="N777" s="85"/>
      <c r="O777" s="85"/>
      <c r="P777" s="85"/>
      <c r="Q777" s="85"/>
      <c r="R777" s="85"/>
      <c r="S777" s="85"/>
    </row>
    <row r="778" spans="1:19" x14ac:dyDescent="0.25">
      <c r="A778" s="85"/>
      <c r="B778" s="85"/>
      <c r="C778" s="85"/>
      <c r="D778" s="85"/>
      <c r="E778" s="85"/>
      <c r="F778" s="85"/>
      <c r="G778" s="85"/>
      <c r="H778" s="85"/>
      <c r="I778" s="85"/>
      <c r="J778" s="85"/>
      <c r="K778" s="85"/>
      <c r="L778" s="85"/>
      <c r="M778" s="85"/>
      <c r="N778" s="85"/>
      <c r="O778" s="85"/>
      <c r="P778" s="85"/>
      <c r="Q778" s="85"/>
      <c r="R778" s="85"/>
      <c r="S778" s="85"/>
    </row>
    <row r="779" spans="1:19" x14ac:dyDescent="0.25">
      <c r="A779" s="85"/>
      <c r="B779" s="85"/>
      <c r="C779" s="85"/>
      <c r="D779" s="85"/>
      <c r="E779" s="85"/>
      <c r="F779" s="85"/>
      <c r="G779" s="85"/>
      <c r="H779" s="85"/>
      <c r="I779" s="85"/>
      <c r="J779" s="85"/>
      <c r="K779" s="85"/>
      <c r="L779" s="85"/>
      <c r="M779" s="85"/>
      <c r="N779" s="85"/>
      <c r="O779" s="85"/>
      <c r="P779" s="85"/>
      <c r="Q779" s="85"/>
      <c r="R779" s="85"/>
      <c r="S779" s="85"/>
    </row>
    <row r="780" spans="1:19" x14ac:dyDescent="0.25">
      <c r="A780" s="85"/>
      <c r="B780" s="85"/>
      <c r="C780" s="85"/>
      <c r="D780" s="85"/>
      <c r="E780" s="85"/>
      <c r="F780" s="85"/>
      <c r="G780" s="85"/>
      <c r="H780" s="85"/>
      <c r="I780" s="85"/>
      <c r="J780" s="85"/>
      <c r="K780" s="85"/>
      <c r="L780" s="85"/>
      <c r="M780" s="85"/>
      <c r="N780" s="85"/>
      <c r="O780" s="85"/>
      <c r="P780" s="85"/>
      <c r="Q780" s="85"/>
      <c r="R780" s="85"/>
      <c r="S780" s="85"/>
    </row>
    <row r="781" spans="1:19" x14ac:dyDescent="0.25">
      <c r="A781" s="85"/>
      <c r="B781" s="85"/>
      <c r="C781" s="85"/>
      <c r="D781" s="85"/>
      <c r="E781" s="85"/>
      <c r="F781" s="85"/>
      <c r="G781" s="85"/>
      <c r="H781" s="85"/>
      <c r="I781" s="85"/>
      <c r="J781" s="85"/>
      <c r="K781" s="85"/>
      <c r="L781" s="85"/>
      <c r="M781" s="85"/>
      <c r="N781" s="85"/>
      <c r="O781" s="85"/>
      <c r="P781" s="85"/>
      <c r="Q781" s="85"/>
      <c r="R781" s="85"/>
      <c r="S781" s="85"/>
    </row>
    <row r="782" spans="1:19" x14ac:dyDescent="0.25">
      <c r="A782" s="85"/>
      <c r="B782" s="85"/>
      <c r="C782" s="85"/>
      <c r="D782" s="85"/>
      <c r="E782" s="85"/>
      <c r="F782" s="85"/>
      <c r="G782" s="85"/>
      <c r="H782" s="85"/>
      <c r="I782" s="85"/>
      <c r="J782" s="85"/>
      <c r="K782" s="85"/>
      <c r="L782" s="85"/>
      <c r="M782" s="85"/>
      <c r="N782" s="85"/>
      <c r="O782" s="85"/>
      <c r="P782" s="85"/>
      <c r="Q782" s="85"/>
      <c r="R782" s="85"/>
      <c r="S782" s="85"/>
    </row>
    <row r="783" spans="1:19" x14ac:dyDescent="0.25">
      <c r="A783" s="85"/>
      <c r="B783" s="85"/>
      <c r="C783" s="85"/>
      <c r="D783" s="85"/>
      <c r="E783" s="85"/>
      <c r="F783" s="85"/>
      <c r="G783" s="85"/>
      <c r="H783" s="85"/>
      <c r="I783" s="85"/>
      <c r="J783" s="85"/>
      <c r="K783" s="85"/>
      <c r="L783" s="85"/>
      <c r="M783" s="85"/>
      <c r="N783" s="85"/>
      <c r="O783" s="85"/>
      <c r="P783" s="85"/>
      <c r="Q783" s="85"/>
      <c r="R783" s="85"/>
      <c r="S783" s="85"/>
    </row>
    <row r="784" spans="1:19" x14ac:dyDescent="0.25">
      <c r="A784" s="85"/>
      <c r="B784" s="85"/>
      <c r="C784" s="85"/>
      <c r="D784" s="85"/>
      <c r="E784" s="85"/>
      <c r="F784" s="85"/>
      <c r="G784" s="85"/>
      <c r="H784" s="85"/>
      <c r="I784" s="85"/>
      <c r="J784" s="85"/>
      <c r="K784" s="85"/>
      <c r="L784" s="85"/>
      <c r="M784" s="85"/>
      <c r="N784" s="85"/>
      <c r="O784" s="85"/>
      <c r="P784" s="85"/>
      <c r="Q784" s="85"/>
      <c r="R784" s="85"/>
      <c r="S784" s="85"/>
    </row>
    <row r="785" spans="1:19" x14ac:dyDescent="0.25">
      <c r="A785" s="85"/>
      <c r="B785" s="85"/>
      <c r="C785" s="85"/>
      <c r="D785" s="85"/>
      <c r="E785" s="85"/>
      <c r="F785" s="85"/>
      <c r="G785" s="85"/>
      <c r="H785" s="85"/>
      <c r="I785" s="85"/>
      <c r="J785" s="85"/>
      <c r="K785" s="85"/>
      <c r="L785" s="85"/>
      <c r="M785" s="85"/>
      <c r="N785" s="85"/>
      <c r="O785" s="85"/>
      <c r="P785" s="85"/>
      <c r="Q785" s="85"/>
      <c r="R785" s="85"/>
      <c r="S785" s="85"/>
    </row>
    <row r="786" spans="1:19" x14ac:dyDescent="0.25">
      <c r="A786" s="85"/>
      <c r="B786" s="85"/>
      <c r="C786" s="85"/>
      <c r="D786" s="85"/>
      <c r="E786" s="85"/>
      <c r="F786" s="85"/>
      <c r="G786" s="85"/>
      <c r="H786" s="85"/>
      <c r="I786" s="85"/>
      <c r="J786" s="85"/>
      <c r="K786" s="85"/>
      <c r="L786" s="85"/>
      <c r="M786" s="85"/>
      <c r="N786" s="85"/>
      <c r="O786" s="85"/>
      <c r="P786" s="85"/>
      <c r="Q786" s="85"/>
      <c r="R786" s="85"/>
      <c r="S786" s="85"/>
    </row>
    <row r="787" spans="1:19" x14ac:dyDescent="0.25">
      <c r="A787" s="85"/>
      <c r="B787" s="85"/>
      <c r="C787" s="85"/>
      <c r="D787" s="85"/>
      <c r="E787" s="85"/>
      <c r="F787" s="85"/>
      <c r="G787" s="85"/>
      <c r="H787" s="85"/>
      <c r="I787" s="85"/>
      <c r="J787" s="85"/>
      <c r="K787" s="85"/>
      <c r="L787" s="85"/>
      <c r="M787" s="85"/>
      <c r="N787" s="85"/>
      <c r="O787" s="85"/>
      <c r="P787" s="85"/>
      <c r="Q787" s="85"/>
      <c r="R787" s="85"/>
      <c r="S787" s="85"/>
    </row>
    <row r="788" spans="1:19" x14ac:dyDescent="0.25">
      <c r="A788" s="85"/>
      <c r="B788" s="85"/>
      <c r="C788" s="85"/>
      <c r="D788" s="85"/>
      <c r="E788" s="85"/>
      <c r="F788" s="85"/>
      <c r="G788" s="85"/>
      <c r="H788" s="85"/>
      <c r="I788" s="85"/>
      <c r="J788" s="85"/>
      <c r="K788" s="85"/>
      <c r="L788" s="85"/>
      <c r="M788" s="85"/>
      <c r="N788" s="85"/>
      <c r="O788" s="85"/>
      <c r="P788" s="85"/>
      <c r="Q788" s="85"/>
      <c r="R788" s="85"/>
      <c r="S788" s="85"/>
    </row>
    <row r="789" spans="1:19" x14ac:dyDescent="0.25">
      <c r="A789" s="85"/>
      <c r="B789" s="85"/>
      <c r="C789" s="85"/>
      <c r="D789" s="85"/>
      <c r="E789" s="85"/>
      <c r="F789" s="85"/>
      <c r="G789" s="85"/>
      <c r="H789" s="85"/>
      <c r="I789" s="85"/>
      <c r="J789" s="85"/>
      <c r="K789" s="85"/>
      <c r="L789" s="85"/>
      <c r="M789" s="85"/>
      <c r="N789" s="85"/>
      <c r="O789" s="85"/>
      <c r="P789" s="85"/>
      <c r="Q789" s="85"/>
      <c r="R789" s="85"/>
      <c r="S789" s="85"/>
    </row>
    <row r="790" spans="1:19" x14ac:dyDescent="0.25">
      <c r="A790" s="85"/>
      <c r="B790" s="85"/>
      <c r="C790" s="85"/>
      <c r="D790" s="85"/>
      <c r="E790" s="85"/>
      <c r="F790" s="85"/>
      <c r="G790" s="85"/>
      <c r="H790" s="85"/>
      <c r="I790" s="85"/>
      <c r="J790" s="85"/>
      <c r="K790" s="85"/>
      <c r="L790" s="85"/>
      <c r="M790" s="85"/>
      <c r="N790" s="85"/>
      <c r="O790" s="85"/>
      <c r="P790" s="85"/>
      <c r="Q790" s="85"/>
      <c r="R790" s="85"/>
      <c r="S790" s="85"/>
    </row>
    <row r="791" spans="1:19" x14ac:dyDescent="0.25">
      <c r="A791" s="85"/>
      <c r="B791" s="85"/>
      <c r="C791" s="85"/>
      <c r="D791" s="85"/>
      <c r="E791" s="85"/>
      <c r="F791" s="85"/>
      <c r="G791" s="85"/>
      <c r="H791" s="85"/>
      <c r="I791" s="85"/>
      <c r="J791" s="85"/>
      <c r="K791" s="85"/>
      <c r="L791" s="85"/>
      <c r="M791" s="85"/>
      <c r="N791" s="85"/>
      <c r="O791" s="85"/>
      <c r="P791" s="85"/>
      <c r="Q791" s="85"/>
      <c r="R791" s="85"/>
      <c r="S791" s="85"/>
    </row>
    <row r="792" spans="1:19" x14ac:dyDescent="0.25">
      <c r="A792" s="85"/>
      <c r="B792" s="85"/>
      <c r="C792" s="85"/>
      <c r="D792" s="85"/>
      <c r="E792" s="85"/>
      <c r="F792" s="85"/>
      <c r="G792" s="85"/>
      <c r="H792" s="85"/>
      <c r="I792" s="85"/>
      <c r="J792" s="85"/>
      <c r="K792" s="85"/>
      <c r="L792" s="85"/>
      <c r="M792" s="85"/>
      <c r="N792" s="85"/>
      <c r="O792" s="85"/>
      <c r="P792" s="85"/>
      <c r="Q792" s="85"/>
      <c r="R792" s="85"/>
      <c r="S792" s="85"/>
    </row>
    <row r="793" spans="1:19" x14ac:dyDescent="0.25">
      <c r="A793" s="85"/>
      <c r="B793" s="85"/>
      <c r="C793" s="85"/>
      <c r="D793" s="85"/>
      <c r="E793" s="85"/>
      <c r="F793" s="85"/>
      <c r="G793" s="85"/>
      <c r="H793" s="85"/>
      <c r="I793" s="85"/>
      <c r="J793" s="85"/>
      <c r="K793" s="85"/>
      <c r="L793" s="85"/>
      <c r="M793" s="85"/>
      <c r="N793" s="85"/>
      <c r="O793" s="85"/>
      <c r="P793" s="85"/>
      <c r="Q793" s="85"/>
      <c r="R793" s="85"/>
      <c r="S793" s="85"/>
    </row>
    <row r="794" spans="1:19" x14ac:dyDescent="0.25">
      <c r="A794" s="85"/>
      <c r="B794" s="85"/>
      <c r="C794" s="85"/>
      <c r="D794" s="85"/>
      <c r="E794" s="85"/>
      <c r="F794" s="85"/>
      <c r="G794" s="85"/>
      <c r="H794" s="85"/>
      <c r="I794" s="85"/>
      <c r="J794" s="85"/>
      <c r="K794" s="85"/>
      <c r="L794" s="85"/>
      <c r="M794" s="85"/>
      <c r="N794" s="85"/>
      <c r="O794" s="85"/>
      <c r="P794" s="85"/>
      <c r="Q794" s="85"/>
      <c r="R794" s="85"/>
      <c r="S794" s="85"/>
    </row>
    <row r="795" spans="1:19" x14ac:dyDescent="0.25">
      <c r="A795" s="85"/>
      <c r="B795" s="85"/>
      <c r="C795" s="85"/>
      <c r="D795" s="85"/>
      <c r="E795" s="85"/>
      <c r="F795" s="85"/>
      <c r="G795" s="85"/>
      <c r="H795" s="85"/>
      <c r="I795" s="85"/>
      <c r="J795" s="85"/>
      <c r="K795" s="85"/>
      <c r="L795" s="85"/>
      <c r="M795" s="85"/>
      <c r="N795" s="85"/>
      <c r="O795" s="85"/>
      <c r="P795" s="85"/>
      <c r="Q795" s="85"/>
      <c r="R795" s="85"/>
      <c r="S795" s="85"/>
    </row>
    <row r="796" spans="1:19" x14ac:dyDescent="0.25">
      <c r="A796" s="85"/>
      <c r="B796" s="85"/>
      <c r="C796" s="85"/>
      <c r="D796" s="85"/>
      <c r="E796" s="85"/>
      <c r="F796" s="85"/>
      <c r="G796" s="85"/>
      <c r="H796" s="85"/>
      <c r="I796" s="85"/>
      <c r="J796" s="85"/>
      <c r="K796" s="85"/>
      <c r="L796" s="85"/>
      <c r="M796" s="85"/>
      <c r="N796" s="85"/>
      <c r="O796" s="85"/>
      <c r="P796" s="85"/>
      <c r="Q796" s="85"/>
      <c r="R796" s="85"/>
      <c r="S796" s="85"/>
    </row>
    <row r="797" spans="1:19" x14ac:dyDescent="0.25">
      <c r="A797" s="85"/>
      <c r="B797" s="85"/>
      <c r="C797" s="85"/>
      <c r="D797" s="85"/>
      <c r="E797" s="85"/>
      <c r="F797" s="85"/>
      <c r="G797" s="85"/>
      <c r="H797" s="85"/>
      <c r="I797" s="85"/>
      <c r="J797" s="85"/>
      <c r="K797" s="85"/>
      <c r="L797" s="85"/>
      <c r="M797" s="85"/>
      <c r="N797" s="85"/>
      <c r="O797" s="85"/>
      <c r="P797" s="85"/>
      <c r="Q797" s="85"/>
      <c r="R797" s="85"/>
      <c r="S797" s="85"/>
    </row>
    <row r="798" spans="1:19" x14ac:dyDescent="0.25">
      <c r="A798" s="85"/>
      <c r="B798" s="85"/>
      <c r="C798" s="85"/>
      <c r="D798" s="85"/>
      <c r="E798" s="85"/>
      <c r="F798" s="85"/>
      <c r="G798" s="85"/>
      <c r="H798" s="85"/>
      <c r="I798" s="85"/>
      <c r="J798" s="85"/>
      <c r="K798" s="85"/>
      <c r="L798" s="85"/>
      <c r="M798" s="85"/>
      <c r="N798" s="85"/>
      <c r="O798" s="85"/>
      <c r="P798" s="85"/>
      <c r="Q798" s="85"/>
      <c r="R798" s="85"/>
      <c r="S798" s="85"/>
    </row>
    <row r="799" spans="1:19" x14ac:dyDescent="0.25">
      <c r="A799" s="85"/>
      <c r="B799" s="85"/>
      <c r="C799" s="85"/>
      <c r="D799" s="85"/>
      <c r="E799" s="85"/>
      <c r="F799" s="85"/>
      <c r="G799" s="85"/>
      <c r="H799" s="85"/>
      <c r="I799" s="85"/>
      <c r="J799" s="85"/>
      <c r="K799" s="85"/>
      <c r="L799" s="85"/>
      <c r="M799" s="85"/>
      <c r="N799" s="85"/>
      <c r="O799" s="85"/>
      <c r="P799" s="85"/>
      <c r="Q799" s="85"/>
      <c r="R799" s="85"/>
      <c r="S799" s="85"/>
    </row>
    <row r="800" spans="1:19" x14ac:dyDescent="0.25">
      <c r="A800" s="85"/>
      <c r="B800" s="85"/>
      <c r="C800" s="85"/>
      <c r="D800" s="85"/>
      <c r="E800" s="85"/>
      <c r="F800" s="85"/>
      <c r="G800" s="85"/>
      <c r="H800" s="85"/>
      <c r="I800" s="85"/>
      <c r="J800" s="85"/>
      <c r="K800" s="85"/>
      <c r="L800" s="85"/>
      <c r="M800" s="85"/>
      <c r="N800" s="85"/>
      <c r="O800" s="85"/>
      <c r="P800" s="85"/>
      <c r="Q800" s="85"/>
      <c r="R800" s="85"/>
      <c r="S800" s="85"/>
    </row>
    <row r="801" spans="1:19" x14ac:dyDescent="0.25">
      <c r="A801" s="85"/>
      <c r="B801" s="85"/>
      <c r="C801" s="85"/>
      <c r="D801" s="85"/>
      <c r="E801" s="85"/>
      <c r="F801" s="85"/>
      <c r="G801" s="85"/>
      <c r="H801" s="85"/>
      <c r="I801" s="85"/>
      <c r="J801" s="85"/>
      <c r="K801" s="85"/>
      <c r="L801" s="85"/>
      <c r="M801" s="85"/>
      <c r="N801" s="85"/>
      <c r="O801" s="85"/>
      <c r="P801" s="85"/>
      <c r="Q801" s="85"/>
      <c r="R801" s="85"/>
      <c r="S801" s="85"/>
    </row>
    <row r="802" spans="1:19" x14ac:dyDescent="0.25">
      <c r="A802" s="85"/>
      <c r="B802" s="85"/>
      <c r="C802" s="85"/>
      <c r="D802" s="85"/>
      <c r="E802" s="85"/>
      <c r="F802" s="85"/>
      <c r="G802" s="85"/>
      <c r="H802" s="85"/>
      <c r="I802" s="85"/>
      <c r="J802" s="85"/>
      <c r="K802" s="85"/>
      <c r="L802" s="85"/>
      <c r="M802" s="85"/>
      <c r="N802" s="85"/>
      <c r="O802" s="85"/>
      <c r="P802" s="85"/>
      <c r="Q802" s="85"/>
      <c r="R802" s="85"/>
      <c r="S802" s="85"/>
    </row>
    <row r="803" spans="1:19" x14ac:dyDescent="0.25">
      <c r="A803" s="85"/>
      <c r="B803" s="85"/>
      <c r="C803" s="85"/>
      <c r="D803" s="85"/>
      <c r="E803" s="85"/>
      <c r="F803" s="85"/>
      <c r="G803" s="85"/>
      <c r="H803" s="85"/>
      <c r="I803" s="85"/>
      <c r="J803" s="85"/>
      <c r="K803" s="85"/>
      <c r="L803" s="85"/>
      <c r="M803" s="85"/>
      <c r="N803" s="85"/>
      <c r="O803" s="85"/>
      <c r="P803" s="85"/>
      <c r="Q803" s="85"/>
      <c r="R803" s="85"/>
      <c r="S803" s="85"/>
    </row>
    <row r="804" spans="1:19" x14ac:dyDescent="0.25">
      <c r="A804" s="85"/>
      <c r="B804" s="85"/>
      <c r="C804" s="85"/>
      <c r="D804" s="85"/>
      <c r="E804" s="85"/>
      <c r="F804" s="85"/>
      <c r="G804" s="85"/>
      <c r="H804" s="85"/>
      <c r="I804" s="85"/>
      <c r="J804" s="85"/>
      <c r="K804" s="85"/>
      <c r="L804" s="85"/>
      <c r="M804" s="85"/>
      <c r="N804" s="85"/>
      <c r="O804" s="85"/>
      <c r="P804" s="85"/>
      <c r="Q804" s="85"/>
      <c r="R804" s="85"/>
      <c r="S804" s="85"/>
    </row>
    <row r="805" spans="1:19" x14ac:dyDescent="0.25">
      <c r="A805" s="85"/>
      <c r="B805" s="85"/>
      <c r="C805" s="85"/>
      <c r="D805" s="85"/>
      <c r="E805" s="85"/>
      <c r="F805" s="85"/>
      <c r="G805" s="85"/>
      <c r="H805" s="85"/>
      <c r="I805" s="85"/>
      <c r="J805" s="85"/>
      <c r="K805" s="85"/>
      <c r="L805" s="85"/>
      <c r="M805" s="85"/>
      <c r="N805" s="85"/>
      <c r="O805" s="85"/>
      <c r="P805" s="85"/>
      <c r="Q805" s="85"/>
      <c r="R805" s="85"/>
      <c r="S805" s="85"/>
    </row>
    <row r="806" spans="1:19" x14ac:dyDescent="0.25">
      <c r="A806" s="85"/>
      <c r="B806" s="85"/>
      <c r="C806" s="85"/>
      <c r="D806" s="85"/>
      <c r="E806" s="85"/>
      <c r="F806" s="85"/>
      <c r="G806" s="85"/>
      <c r="H806" s="85"/>
      <c r="I806" s="85"/>
      <c r="J806" s="85"/>
      <c r="K806" s="85"/>
      <c r="L806" s="85"/>
      <c r="M806" s="85"/>
      <c r="N806" s="85"/>
      <c r="O806" s="85"/>
      <c r="P806" s="85"/>
      <c r="Q806" s="85"/>
      <c r="R806" s="85"/>
      <c r="S806" s="85"/>
    </row>
    <row r="807" spans="1:19" x14ac:dyDescent="0.25">
      <c r="A807" s="85"/>
      <c r="B807" s="85"/>
      <c r="C807" s="85"/>
      <c r="D807" s="85"/>
      <c r="E807" s="85"/>
      <c r="F807" s="85"/>
      <c r="G807" s="85"/>
      <c r="H807" s="85"/>
      <c r="I807" s="85"/>
      <c r="J807" s="85"/>
      <c r="K807" s="85"/>
      <c r="L807" s="85"/>
      <c r="M807" s="85"/>
      <c r="N807" s="85"/>
      <c r="O807" s="85"/>
      <c r="P807" s="85"/>
      <c r="Q807" s="85"/>
      <c r="R807" s="85"/>
      <c r="S807" s="85"/>
    </row>
    <row r="808" spans="1:19" x14ac:dyDescent="0.25">
      <c r="A808" s="85"/>
      <c r="B808" s="85"/>
      <c r="C808" s="85"/>
      <c r="D808" s="85"/>
      <c r="E808" s="85"/>
      <c r="F808" s="85"/>
      <c r="G808" s="85"/>
      <c r="H808" s="85"/>
      <c r="I808" s="85"/>
      <c r="J808" s="85"/>
      <c r="K808" s="85"/>
      <c r="L808" s="85"/>
      <c r="M808" s="85"/>
      <c r="N808" s="85"/>
      <c r="O808" s="85"/>
      <c r="P808" s="85"/>
      <c r="Q808" s="85"/>
      <c r="R808" s="85"/>
      <c r="S808" s="85"/>
    </row>
    <row r="809" spans="1:19" x14ac:dyDescent="0.25">
      <c r="A809" s="85"/>
      <c r="B809" s="85"/>
      <c r="C809" s="85"/>
      <c r="D809" s="85"/>
      <c r="E809" s="85"/>
      <c r="F809" s="85"/>
      <c r="G809" s="85"/>
      <c r="H809" s="85"/>
      <c r="I809" s="85"/>
      <c r="J809" s="85"/>
      <c r="K809" s="85"/>
      <c r="L809" s="85"/>
      <c r="M809" s="85"/>
      <c r="N809" s="85"/>
      <c r="O809" s="85"/>
      <c r="P809" s="85"/>
      <c r="Q809" s="85"/>
      <c r="R809" s="85"/>
      <c r="S809" s="85"/>
    </row>
    <row r="810" spans="1:19" x14ac:dyDescent="0.25">
      <c r="A810" s="85"/>
      <c r="B810" s="85"/>
      <c r="C810" s="85"/>
      <c r="D810" s="85"/>
      <c r="E810" s="85"/>
      <c r="F810" s="85"/>
      <c r="G810" s="85"/>
      <c r="H810" s="85"/>
      <c r="I810" s="85"/>
      <c r="J810" s="85"/>
      <c r="K810" s="85"/>
      <c r="L810" s="85"/>
      <c r="M810" s="85"/>
      <c r="N810" s="85"/>
      <c r="O810" s="85"/>
      <c r="P810" s="85"/>
      <c r="Q810" s="85"/>
      <c r="R810" s="85"/>
      <c r="S810" s="85"/>
    </row>
    <row r="811" spans="1:19" x14ac:dyDescent="0.25">
      <c r="A811" s="85"/>
      <c r="B811" s="85"/>
      <c r="C811" s="85"/>
      <c r="D811" s="85"/>
      <c r="E811" s="85"/>
      <c r="F811" s="85"/>
      <c r="G811" s="85"/>
      <c r="H811" s="85"/>
      <c r="I811" s="85"/>
      <c r="J811" s="85"/>
      <c r="K811" s="85"/>
      <c r="L811" s="85"/>
      <c r="M811" s="85"/>
      <c r="N811" s="85"/>
      <c r="O811" s="85"/>
      <c r="P811" s="85"/>
      <c r="Q811" s="85"/>
      <c r="R811" s="85"/>
      <c r="S811" s="85"/>
    </row>
    <row r="812" spans="1:19" x14ac:dyDescent="0.25">
      <c r="A812" s="85"/>
      <c r="B812" s="85"/>
      <c r="C812" s="85"/>
      <c r="D812" s="85"/>
      <c r="E812" s="85"/>
      <c r="F812" s="85"/>
      <c r="G812" s="85"/>
      <c r="H812" s="85"/>
      <c r="I812" s="85"/>
      <c r="J812" s="85"/>
      <c r="K812" s="85"/>
      <c r="L812" s="85"/>
      <c r="M812" s="85"/>
      <c r="N812" s="85"/>
      <c r="O812" s="85"/>
      <c r="P812" s="85"/>
      <c r="Q812" s="85"/>
      <c r="R812" s="85"/>
      <c r="S812" s="85"/>
    </row>
    <row r="813" spans="1:19" x14ac:dyDescent="0.25">
      <c r="A813" s="85"/>
      <c r="B813" s="85"/>
      <c r="C813" s="85"/>
      <c r="D813" s="85"/>
      <c r="E813" s="85"/>
      <c r="F813" s="85"/>
      <c r="G813" s="85"/>
      <c r="H813" s="85"/>
      <c r="I813" s="85"/>
      <c r="J813" s="85"/>
      <c r="K813" s="85"/>
      <c r="L813" s="85"/>
      <c r="M813" s="85"/>
      <c r="N813" s="85"/>
      <c r="O813" s="85"/>
      <c r="P813" s="85"/>
      <c r="Q813" s="85"/>
      <c r="R813" s="85"/>
      <c r="S813" s="85"/>
    </row>
    <row r="814" spans="1:19" x14ac:dyDescent="0.25">
      <c r="A814" s="85"/>
      <c r="B814" s="85"/>
      <c r="C814" s="85"/>
      <c r="D814" s="85"/>
      <c r="E814" s="85"/>
      <c r="F814" s="85"/>
      <c r="G814" s="85"/>
      <c r="H814" s="85"/>
      <c r="I814" s="85"/>
      <c r="J814" s="85"/>
      <c r="K814" s="85"/>
      <c r="L814" s="85"/>
      <c r="M814" s="85"/>
      <c r="N814" s="85"/>
      <c r="O814" s="85"/>
      <c r="P814" s="85"/>
      <c r="Q814" s="85"/>
      <c r="R814" s="85"/>
      <c r="S814" s="85"/>
    </row>
    <row r="815" spans="1:19" x14ac:dyDescent="0.25">
      <c r="A815" s="85"/>
      <c r="B815" s="85"/>
      <c r="C815" s="85"/>
      <c r="D815" s="85"/>
      <c r="E815" s="85"/>
      <c r="F815" s="85"/>
      <c r="G815" s="85"/>
      <c r="H815" s="85"/>
      <c r="I815" s="85"/>
      <c r="J815" s="85"/>
      <c r="K815" s="85"/>
      <c r="L815" s="85"/>
      <c r="M815" s="85"/>
      <c r="N815" s="85"/>
      <c r="O815" s="85"/>
      <c r="P815" s="85"/>
      <c r="Q815" s="85"/>
      <c r="R815" s="85"/>
      <c r="S815" s="85"/>
    </row>
    <row r="816" spans="1:19" x14ac:dyDescent="0.25">
      <c r="A816" s="85"/>
      <c r="B816" s="85"/>
      <c r="C816" s="85"/>
      <c r="D816" s="85"/>
      <c r="E816" s="85"/>
      <c r="F816" s="85"/>
      <c r="G816" s="85"/>
      <c r="H816" s="85"/>
      <c r="I816" s="85"/>
      <c r="J816" s="85"/>
      <c r="K816" s="85"/>
      <c r="L816" s="85"/>
      <c r="M816" s="85"/>
      <c r="N816" s="85"/>
      <c r="O816" s="85"/>
      <c r="P816" s="85"/>
      <c r="Q816" s="85"/>
      <c r="R816" s="85"/>
      <c r="S816" s="85"/>
    </row>
    <row r="817" spans="1:19" x14ac:dyDescent="0.25">
      <c r="A817" s="85"/>
      <c r="B817" s="85"/>
      <c r="C817" s="85"/>
      <c r="D817" s="85"/>
      <c r="E817" s="85"/>
      <c r="F817" s="85"/>
      <c r="G817" s="85"/>
      <c r="H817" s="85"/>
      <c r="I817" s="85"/>
      <c r="J817" s="85"/>
      <c r="K817" s="85"/>
      <c r="L817" s="85"/>
      <c r="M817" s="85"/>
      <c r="N817" s="85"/>
      <c r="O817" s="85"/>
      <c r="P817" s="85"/>
      <c r="Q817" s="85"/>
      <c r="R817" s="85"/>
      <c r="S817" s="85"/>
    </row>
    <row r="818" spans="1:19" x14ac:dyDescent="0.25">
      <c r="A818" s="85"/>
      <c r="B818" s="85"/>
      <c r="C818" s="85"/>
      <c r="D818" s="85"/>
      <c r="E818" s="85"/>
      <c r="F818" s="85"/>
      <c r="G818" s="85"/>
      <c r="H818" s="85"/>
      <c r="I818" s="85"/>
      <c r="J818" s="85"/>
      <c r="K818" s="85"/>
      <c r="L818" s="85"/>
      <c r="M818" s="85"/>
      <c r="N818" s="85"/>
      <c r="O818" s="85"/>
      <c r="P818" s="85"/>
      <c r="Q818" s="85"/>
      <c r="R818" s="85"/>
      <c r="S818" s="85"/>
    </row>
    <row r="819" spans="1:19" x14ac:dyDescent="0.25">
      <c r="A819" s="85"/>
      <c r="B819" s="85"/>
      <c r="C819" s="85"/>
      <c r="D819" s="85"/>
      <c r="E819" s="85"/>
      <c r="F819" s="85"/>
      <c r="G819" s="85"/>
      <c r="H819" s="85"/>
      <c r="I819" s="85"/>
      <c r="J819" s="85"/>
      <c r="K819" s="85"/>
      <c r="L819" s="85"/>
      <c r="M819" s="85"/>
      <c r="N819" s="85"/>
      <c r="O819" s="85"/>
      <c r="P819" s="85"/>
      <c r="Q819" s="85"/>
      <c r="R819" s="85"/>
      <c r="S819" s="85"/>
    </row>
    <row r="820" spans="1:19" x14ac:dyDescent="0.25">
      <c r="A820" s="85"/>
      <c r="B820" s="85"/>
      <c r="C820" s="85"/>
      <c r="D820" s="85"/>
      <c r="E820" s="85"/>
      <c r="F820" s="85"/>
      <c r="G820" s="85"/>
      <c r="H820" s="85"/>
      <c r="I820" s="85"/>
      <c r="J820" s="85"/>
      <c r="K820" s="85"/>
      <c r="L820" s="85"/>
      <c r="M820" s="85"/>
      <c r="N820" s="85"/>
      <c r="O820" s="85"/>
      <c r="P820" s="85"/>
      <c r="Q820" s="85"/>
      <c r="R820" s="85"/>
      <c r="S820" s="85"/>
    </row>
    <row r="821" spans="1:19" x14ac:dyDescent="0.25">
      <c r="A821" s="85"/>
      <c r="B821" s="85"/>
      <c r="C821" s="85"/>
      <c r="D821" s="85"/>
      <c r="E821" s="85"/>
      <c r="F821" s="85"/>
      <c r="G821" s="85"/>
      <c r="H821" s="85"/>
      <c r="I821" s="85"/>
      <c r="J821" s="85"/>
      <c r="K821" s="85"/>
      <c r="L821" s="85"/>
      <c r="M821" s="85"/>
      <c r="N821" s="85"/>
      <c r="O821" s="85"/>
      <c r="P821" s="85"/>
      <c r="Q821" s="85"/>
      <c r="R821" s="85"/>
      <c r="S821" s="85"/>
    </row>
    <row r="822" spans="1:19" x14ac:dyDescent="0.25">
      <c r="A822" s="85"/>
      <c r="B822" s="85"/>
      <c r="C822" s="85"/>
      <c r="D822" s="85"/>
      <c r="E822" s="85"/>
      <c r="F822" s="85"/>
      <c r="G822" s="85"/>
      <c r="H822" s="85"/>
      <c r="I822" s="85"/>
      <c r="J822" s="85"/>
      <c r="K822" s="85"/>
      <c r="L822" s="85"/>
      <c r="M822" s="85"/>
      <c r="N822" s="85"/>
      <c r="O822" s="85"/>
      <c r="P822" s="85"/>
      <c r="Q822" s="85"/>
      <c r="R822" s="85"/>
      <c r="S822" s="85"/>
    </row>
    <row r="823" spans="1:19" x14ac:dyDescent="0.25">
      <c r="A823" s="85"/>
      <c r="B823" s="85"/>
      <c r="C823" s="85"/>
      <c r="D823" s="85"/>
      <c r="E823" s="85"/>
      <c r="F823" s="85"/>
      <c r="G823" s="85"/>
      <c r="H823" s="85"/>
      <c r="I823" s="85"/>
      <c r="J823" s="85"/>
      <c r="K823" s="85"/>
      <c r="L823" s="85"/>
      <c r="M823" s="85"/>
      <c r="N823" s="85"/>
      <c r="O823" s="85"/>
      <c r="P823" s="85"/>
      <c r="Q823" s="85"/>
      <c r="R823" s="85"/>
      <c r="S823" s="85"/>
    </row>
    <row r="824" spans="1:19" x14ac:dyDescent="0.25">
      <c r="A824" s="85"/>
      <c r="B824" s="85"/>
      <c r="C824" s="85"/>
      <c r="D824" s="85"/>
      <c r="E824" s="85"/>
      <c r="F824" s="85"/>
      <c r="G824" s="85"/>
      <c r="H824" s="85"/>
      <c r="I824" s="85"/>
      <c r="J824" s="85"/>
      <c r="K824" s="85"/>
      <c r="L824" s="85"/>
      <c r="M824" s="85"/>
      <c r="N824" s="85"/>
      <c r="O824" s="85"/>
      <c r="P824" s="85"/>
      <c r="Q824" s="85"/>
      <c r="R824" s="85"/>
      <c r="S824" s="85"/>
    </row>
    <row r="825" spans="1:19" x14ac:dyDescent="0.25">
      <c r="A825" s="85"/>
      <c r="B825" s="85"/>
      <c r="C825" s="85"/>
      <c r="D825" s="85"/>
      <c r="E825" s="85"/>
      <c r="F825" s="85"/>
      <c r="G825" s="85"/>
      <c r="H825" s="85"/>
      <c r="I825" s="85"/>
      <c r="J825" s="85"/>
      <c r="K825" s="85"/>
      <c r="L825" s="85"/>
      <c r="M825" s="85"/>
      <c r="N825" s="85"/>
      <c r="O825" s="85"/>
      <c r="P825" s="85"/>
      <c r="Q825" s="85"/>
      <c r="R825" s="85"/>
      <c r="S825" s="85"/>
    </row>
    <row r="826" spans="1:19" x14ac:dyDescent="0.25">
      <c r="A826" s="85"/>
      <c r="B826" s="85"/>
      <c r="C826" s="85"/>
      <c r="D826" s="85"/>
      <c r="E826" s="85"/>
      <c r="F826" s="85"/>
      <c r="G826" s="85"/>
      <c r="H826" s="85"/>
      <c r="I826" s="85"/>
      <c r="J826" s="85"/>
      <c r="K826" s="85"/>
      <c r="L826" s="85"/>
      <c r="M826" s="85"/>
      <c r="N826" s="85"/>
      <c r="O826" s="85"/>
      <c r="P826" s="85"/>
      <c r="Q826" s="85"/>
      <c r="R826" s="85"/>
      <c r="S826" s="85"/>
    </row>
    <row r="827" spans="1:19" x14ac:dyDescent="0.25">
      <c r="A827" s="85"/>
      <c r="B827" s="85"/>
      <c r="C827" s="85"/>
      <c r="D827" s="85"/>
      <c r="E827" s="85"/>
      <c r="F827" s="85"/>
      <c r="G827" s="85"/>
      <c r="H827" s="85"/>
      <c r="I827" s="85"/>
      <c r="J827" s="85"/>
      <c r="K827" s="85"/>
      <c r="L827" s="85"/>
      <c r="M827" s="85"/>
      <c r="N827" s="85"/>
      <c r="O827" s="85"/>
      <c r="P827" s="85"/>
      <c r="Q827" s="85"/>
      <c r="R827" s="85"/>
      <c r="S827" s="85"/>
    </row>
    <row r="828" spans="1:19" x14ac:dyDescent="0.25">
      <c r="A828" s="85"/>
      <c r="B828" s="85"/>
      <c r="C828" s="85"/>
      <c r="D828" s="85"/>
      <c r="E828" s="85"/>
      <c r="F828" s="85"/>
      <c r="G828" s="85"/>
      <c r="H828" s="85"/>
      <c r="I828" s="85"/>
      <c r="J828" s="85"/>
      <c r="K828" s="85"/>
      <c r="L828" s="85"/>
      <c r="M828" s="85"/>
      <c r="N828" s="85"/>
      <c r="O828" s="85"/>
      <c r="P828" s="85"/>
      <c r="Q828" s="85"/>
      <c r="R828" s="85"/>
      <c r="S828" s="85"/>
    </row>
    <row r="829" spans="1:19" x14ac:dyDescent="0.25">
      <c r="A829" s="85"/>
      <c r="B829" s="85"/>
      <c r="C829" s="85"/>
      <c r="D829" s="85"/>
      <c r="E829" s="85"/>
      <c r="F829" s="85"/>
      <c r="G829" s="85"/>
      <c r="H829" s="85"/>
      <c r="I829" s="85"/>
      <c r="J829" s="85"/>
      <c r="K829" s="85"/>
      <c r="L829" s="85"/>
      <c r="M829" s="85"/>
      <c r="N829" s="85"/>
      <c r="O829" s="85"/>
      <c r="P829" s="85"/>
      <c r="Q829" s="85"/>
      <c r="R829" s="85"/>
      <c r="S829" s="85"/>
    </row>
    <row r="830" spans="1:19" x14ac:dyDescent="0.25">
      <c r="A830" s="85"/>
      <c r="B830" s="85"/>
      <c r="C830" s="85"/>
      <c r="D830" s="85"/>
      <c r="E830" s="85"/>
      <c r="F830" s="85"/>
      <c r="G830" s="85"/>
      <c r="H830" s="85"/>
      <c r="I830" s="85"/>
      <c r="J830" s="85"/>
      <c r="K830" s="85"/>
      <c r="L830" s="85"/>
      <c r="M830" s="85"/>
      <c r="N830" s="85"/>
      <c r="O830" s="85"/>
      <c r="P830" s="85"/>
      <c r="Q830" s="85"/>
      <c r="R830" s="85"/>
      <c r="S830" s="85"/>
    </row>
    <row r="831" spans="1:19" x14ac:dyDescent="0.25">
      <c r="A831" s="85"/>
      <c r="B831" s="85"/>
      <c r="C831" s="85"/>
      <c r="D831" s="85"/>
      <c r="E831" s="85"/>
      <c r="F831" s="85"/>
      <c r="G831" s="85"/>
      <c r="H831" s="85"/>
      <c r="I831" s="85"/>
      <c r="J831" s="85"/>
      <c r="K831" s="85"/>
      <c r="L831" s="85"/>
      <c r="M831" s="85"/>
      <c r="N831" s="85"/>
      <c r="O831" s="85"/>
      <c r="P831" s="85"/>
      <c r="Q831" s="85"/>
      <c r="R831" s="85"/>
      <c r="S831" s="85"/>
    </row>
    <row r="832" spans="1:19" x14ac:dyDescent="0.25">
      <c r="A832" s="85"/>
      <c r="B832" s="85"/>
      <c r="C832" s="85"/>
      <c r="D832" s="85"/>
      <c r="E832" s="85"/>
      <c r="F832" s="85"/>
      <c r="G832" s="85"/>
      <c r="H832" s="85"/>
      <c r="I832" s="85"/>
      <c r="J832" s="85"/>
      <c r="K832" s="85"/>
      <c r="L832" s="85"/>
      <c r="M832" s="85"/>
      <c r="N832" s="85"/>
      <c r="O832" s="85"/>
      <c r="P832" s="85"/>
      <c r="Q832" s="85"/>
      <c r="R832" s="85"/>
      <c r="S832" s="85"/>
    </row>
    <row r="833" spans="1:19" x14ac:dyDescent="0.25">
      <c r="A833" s="85"/>
      <c r="B833" s="85"/>
      <c r="C833" s="85"/>
      <c r="D833" s="85"/>
      <c r="E833" s="85"/>
      <c r="F833" s="85"/>
      <c r="G833" s="85"/>
      <c r="H833" s="85"/>
      <c r="I833" s="85"/>
      <c r="J833" s="85"/>
      <c r="K833" s="85"/>
      <c r="L833" s="85"/>
      <c r="M833" s="85"/>
      <c r="N833" s="85"/>
      <c r="O833" s="85"/>
      <c r="P833" s="85"/>
      <c r="Q833" s="85"/>
      <c r="R833" s="85"/>
      <c r="S833" s="85"/>
    </row>
    <row r="834" spans="1:19" x14ac:dyDescent="0.25">
      <c r="A834" s="85"/>
      <c r="B834" s="85"/>
      <c r="C834" s="85"/>
      <c r="D834" s="85"/>
      <c r="E834" s="85"/>
      <c r="F834" s="85"/>
      <c r="G834" s="85"/>
      <c r="H834" s="85"/>
      <c r="I834" s="85"/>
      <c r="J834" s="85"/>
      <c r="K834" s="85"/>
      <c r="L834" s="85"/>
      <c r="M834" s="85"/>
      <c r="N834" s="85"/>
      <c r="O834" s="85"/>
      <c r="P834" s="85"/>
      <c r="Q834" s="85"/>
      <c r="R834" s="85"/>
      <c r="S834" s="85"/>
    </row>
    <row r="835" spans="1:19" x14ac:dyDescent="0.25">
      <c r="A835" s="85"/>
      <c r="B835" s="85"/>
      <c r="C835" s="85"/>
      <c r="D835" s="85"/>
      <c r="E835" s="85"/>
      <c r="F835" s="85"/>
      <c r="G835" s="85"/>
      <c r="H835" s="85"/>
      <c r="I835" s="85"/>
      <c r="J835" s="85"/>
      <c r="K835" s="85"/>
      <c r="L835" s="85"/>
      <c r="M835" s="85"/>
      <c r="N835" s="85"/>
      <c r="O835" s="85"/>
      <c r="P835" s="85"/>
      <c r="Q835" s="85"/>
      <c r="R835" s="85"/>
      <c r="S835" s="85"/>
    </row>
    <row r="836" spans="1:19" x14ac:dyDescent="0.25">
      <c r="A836" s="85"/>
      <c r="B836" s="85"/>
      <c r="C836" s="85"/>
      <c r="D836" s="85"/>
      <c r="E836" s="85"/>
      <c r="F836" s="85"/>
      <c r="G836" s="85"/>
      <c r="H836" s="85"/>
      <c r="I836" s="85"/>
      <c r="J836" s="85"/>
      <c r="K836" s="85"/>
      <c r="L836" s="85"/>
      <c r="M836" s="85"/>
      <c r="N836" s="85"/>
      <c r="O836" s="85"/>
      <c r="P836" s="85"/>
      <c r="Q836" s="85"/>
      <c r="R836" s="85"/>
      <c r="S836" s="85"/>
    </row>
    <row r="837" spans="1:19" x14ac:dyDescent="0.25">
      <c r="A837" s="85"/>
      <c r="B837" s="85"/>
      <c r="C837" s="85"/>
      <c r="D837" s="85"/>
      <c r="E837" s="85"/>
      <c r="F837" s="85"/>
      <c r="G837" s="85"/>
      <c r="H837" s="85"/>
      <c r="I837" s="85"/>
      <c r="J837" s="85"/>
      <c r="K837" s="85"/>
      <c r="L837" s="85"/>
      <c r="M837" s="85"/>
      <c r="N837" s="85"/>
      <c r="O837" s="85"/>
      <c r="P837" s="85"/>
      <c r="Q837" s="85"/>
      <c r="R837" s="85"/>
      <c r="S837" s="85"/>
    </row>
    <row r="838" spans="1:19" x14ac:dyDescent="0.25">
      <c r="A838" s="85"/>
      <c r="B838" s="85"/>
      <c r="C838" s="85"/>
      <c r="D838" s="85"/>
      <c r="E838" s="85"/>
      <c r="F838" s="85"/>
      <c r="G838" s="85"/>
      <c r="H838" s="85"/>
      <c r="I838" s="85"/>
      <c r="J838" s="85"/>
      <c r="K838" s="85"/>
      <c r="L838" s="85"/>
      <c r="M838" s="85"/>
      <c r="N838" s="85"/>
      <c r="O838" s="85"/>
      <c r="P838" s="85"/>
      <c r="Q838" s="85"/>
      <c r="R838" s="85"/>
      <c r="S838" s="85"/>
    </row>
    <row r="839" spans="1:19" x14ac:dyDescent="0.25">
      <c r="A839" s="85"/>
      <c r="B839" s="85"/>
      <c r="C839" s="85"/>
      <c r="D839" s="85"/>
      <c r="E839" s="85"/>
      <c r="F839" s="85"/>
      <c r="G839" s="85"/>
      <c r="H839" s="85"/>
      <c r="I839" s="85"/>
      <c r="J839" s="85"/>
      <c r="K839" s="85"/>
      <c r="L839" s="85"/>
      <c r="M839" s="85"/>
      <c r="N839" s="85"/>
      <c r="O839" s="85"/>
      <c r="P839" s="85"/>
      <c r="Q839" s="85"/>
      <c r="R839" s="85"/>
      <c r="S839" s="85"/>
    </row>
    <row r="840" spans="1:19" x14ac:dyDescent="0.25">
      <c r="A840" s="85"/>
      <c r="B840" s="85"/>
      <c r="C840" s="85"/>
      <c r="D840" s="85"/>
      <c r="E840" s="85"/>
      <c r="F840" s="85"/>
      <c r="G840" s="85"/>
      <c r="H840" s="85"/>
      <c r="I840" s="85"/>
      <c r="J840" s="85"/>
      <c r="K840" s="85"/>
      <c r="L840" s="85"/>
      <c r="M840" s="85"/>
      <c r="N840" s="85"/>
      <c r="O840" s="85"/>
      <c r="P840" s="85"/>
      <c r="Q840" s="85"/>
      <c r="R840" s="85"/>
      <c r="S840" s="85"/>
    </row>
    <row r="841" spans="1:19" x14ac:dyDescent="0.25">
      <c r="A841" s="85"/>
      <c r="B841" s="85"/>
      <c r="C841" s="85"/>
      <c r="D841" s="85"/>
      <c r="E841" s="85"/>
      <c r="F841" s="85"/>
      <c r="G841" s="85"/>
      <c r="H841" s="85"/>
      <c r="I841" s="85"/>
      <c r="J841" s="85"/>
      <c r="K841" s="85"/>
      <c r="L841" s="85"/>
      <c r="M841" s="85"/>
      <c r="N841" s="85"/>
      <c r="O841" s="85"/>
      <c r="P841" s="85"/>
      <c r="Q841" s="85"/>
      <c r="R841" s="85"/>
      <c r="S841" s="85"/>
    </row>
    <row r="842" spans="1:19" x14ac:dyDescent="0.25">
      <c r="A842" s="85"/>
      <c r="B842" s="85"/>
      <c r="C842" s="85"/>
      <c r="D842" s="85"/>
      <c r="E842" s="85"/>
      <c r="F842" s="85"/>
      <c r="G842" s="85"/>
      <c r="H842" s="85"/>
      <c r="I842" s="85"/>
      <c r="J842" s="85"/>
      <c r="K842" s="85"/>
      <c r="L842" s="85"/>
      <c r="M842" s="85"/>
      <c r="N842" s="85"/>
      <c r="O842" s="85"/>
      <c r="P842" s="85"/>
      <c r="Q842" s="85"/>
      <c r="R842" s="85"/>
      <c r="S842" s="85"/>
    </row>
    <row r="843" spans="1:19" x14ac:dyDescent="0.25">
      <c r="A843" s="85"/>
      <c r="B843" s="85"/>
      <c r="C843" s="85"/>
      <c r="D843" s="85"/>
      <c r="E843" s="85"/>
      <c r="F843" s="85"/>
      <c r="G843" s="85"/>
      <c r="H843" s="85"/>
      <c r="I843" s="85"/>
      <c r="J843" s="85"/>
      <c r="K843" s="85"/>
      <c r="L843" s="85"/>
      <c r="M843" s="85"/>
      <c r="N843" s="85"/>
      <c r="O843" s="85"/>
      <c r="P843" s="85"/>
      <c r="Q843" s="85"/>
      <c r="R843" s="85"/>
      <c r="S843" s="85"/>
    </row>
    <row r="844" spans="1:19" x14ac:dyDescent="0.25">
      <c r="A844" s="85"/>
      <c r="B844" s="85"/>
      <c r="C844" s="85"/>
      <c r="D844" s="85"/>
      <c r="E844" s="85"/>
      <c r="F844" s="85"/>
      <c r="G844" s="85"/>
      <c r="H844" s="85"/>
      <c r="I844" s="85"/>
      <c r="J844" s="85"/>
      <c r="K844" s="85"/>
      <c r="L844" s="85"/>
      <c r="M844" s="85"/>
      <c r="N844" s="85"/>
      <c r="O844" s="85"/>
      <c r="P844" s="85"/>
      <c r="Q844" s="85"/>
      <c r="R844" s="85"/>
      <c r="S844" s="85"/>
    </row>
    <row r="845" spans="1:19" x14ac:dyDescent="0.25">
      <c r="A845" s="85"/>
      <c r="B845" s="85"/>
      <c r="C845" s="85"/>
      <c r="D845" s="85"/>
      <c r="E845" s="85"/>
      <c r="F845" s="85"/>
      <c r="G845" s="85"/>
      <c r="H845" s="85"/>
      <c r="I845" s="85"/>
      <c r="J845" s="85"/>
      <c r="K845" s="85"/>
      <c r="L845" s="85"/>
      <c r="M845" s="85"/>
      <c r="N845" s="85"/>
      <c r="O845" s="85"/>
      <c r="P845" s="85"/>
      <c r="Q845" s="85"/>
      <c r="R845" s="85"/>
      <c r="S845" s="85"/>
    </row>
    <row r="846" spans="1:19" x14ac:dyDescent="0.25">
      <c r="A846" s="85"/>
      <c r="B846" s="85"/>
      <c r="C846" s="85"/>
      <c r="D846" s="85"/>
      <c r="E846" s="85"/>
      <c r="F846" s="85"/>
      <c r="G846" s="85"/>
      <c r="H846" s="85"/>
      <c r="I846" s="85"/>
      <c r="J846" s="85"/>
      <c r="K846" s="85"/>
      <c r="L846" s="85"/>
      <c r="M846" s="85"/>
      <c r="N846" s="85"/>
      <c r="O846" s="85"/>
      <c r="P846" s="85"/>
      <c r="Q846" s="85"/>
      <c r="R846" s="85"/>
      <c r="S846" s="85"/>
    </row>
    <row r="847" spans="1:19" x14ac:dyDescent="0.25">
      <c r="A847" s="85"/>
      <c r="B847" s="85"/>
      <c r="C847" s="85"/>
      <c r="D847" s="85"/>
      <c r="E847" s="85"/>
      <c r="F847" s="85"/>
      <c r="G847" s="85"/>
      <c r="H847" s="85"/>
      <c r="I847" s="85"/>
      <c r="J847" s="85"/>
      <c r="K847" s="85"/>
      <c r="L847" s="85"/>
      <c r="M847" s="85"/>
      <c r="N847" s="85"/>
      <c r="O847" s="85"/>
      <c r="P847" s="85"/>
      <c r="Q847" s="85"/>
      <c r="R847" s="85"/>
      <c r="S847" s="85"/>
    </row>
    <row r="848" spans="1:19" x14ac:dyDescent="0.25">
      <c r="A848" s="85"/>
      <c r="B848" s="85"/>
      <c r="C848" s="85"/>
      <c r="D848" s="85"/>
      <c r="E848" s="85"/>
      <c r="F848" s="85"/>
      <c r="G848" s="85"/>
      <c r="H848" s="85"/>
      <c r="I848" s="85"/>
      <c r="J848" s="85"/>
      <c r="K848" s="85"/>
      <c r="L848" s="85"/>
      <c r="M848" s="85"/>
      <c r="N848" s="85"/>
      <c r="O848" s="85"/>
      <c r="P848" s="85"/>
      <c r="Q848" s="85"/>
      <c r="R848" s="85"/>
      <c r="S848" s="85"/>
    </row>
    <row r="849" spans="1:19" x14ac:dyDescent="0.25">
      <c r="A849" s="85"/>
      <c r="B849" s="85"/>
      <c r="C849" s="85"/>
      <c r="D849" s="85"/>
      <c r="E849" s="85"/>
      <c r="F849" s="85"/>
      <c r="G849" s="85"/>
      <c r="H849" s="85"/>
      <c r="I849" s="85"/>
      <c r="J849" s="85"/>
      <c r="K849" s="85"/>
      <c r="L849" s="85"/>
      <c r="M849" s="85"/>
      <c r="N849" s="85"/>
      <c r="O849" s="85"/>
      <c r="P849" s="85"/>
      <c r="Q849" s="85"/>
      <c r="R849" s="85"/>
      <c r="S849" s="85"/>
    </row>
    <row r="850" spans="1:19" x14ac:dyDescent="0.25">
      <c r="A850" s="85"/>
      <c r="B850" s="85"/>
      <c r="C850" s="85"/>
      <c r="D850" s="85"/>
      <c r="E850" s="85"/>
      <c r="F850" s="85"/>
      <c r="G850" s="85"/>
      <c r="H850" s="85"/>
      <c r="I850" s="85"/>
      <c r="J850" s="85"/>
      <c r="K850" s="85"/>
      <c r="L850" s="85"/>
      <c r="M850" s="85"/>
      <c r="N850" s="85"/>
      <c r="O850" s="85"/>
      <c r="P850" s="85"/>
      <c r="Q850" s="85"/>
      <c r="R850" s="85"/>
      <c r="S850" s="85"/>
    </row>
    <row r="851" spans="1:19" x14ac:dyDescent="0.25">
      <c r="A851" s="85"/>
      <c r="B851" s="85"/>
      <c r="C851" s="85"/>
      <c r="D851" s="85"/>
      <c r="E851" s="85"/>
      <c r="F851" s="85"/>
      <c r="G851" s="85"/>
      <c r="H851" s="85"/>
      <c r="I851" s="85"/>
      <c r="J851" s="85"/>
      <c r="K851" s="85"/>
      <c r="L851" s="85"/>
      <c r="M851" s="85"/>
      <c r="N851" s="85"/>
      <c r="O851" s="85"/>
      <c r="P851" s="85"/>
      <c r="Q851" s="85"/>
      <c r="R851" s="85"/>
      <c r="S851" s="85"/>
    </row>
    <row r="852" spans="1:19" x14ac:dyDescent="0.25">
      <c r="A852" s="85"/>
      <c r="B852" s="85"/>
      <c r="C852" s="85"/>
      <c r="D852" s="85"/>
      <c r="E852" s="85"/>
      <c r="F852" s="85"/>
      <c r="G852" s="85"/>
      <c r="H852" s="85"/>
      <c r="I852" s="85"/>
      <c r="J852" s="85"/>
      <c r="K852" s="85"/>
      <c r="L852" s="85"/>
      <c r="M852" s="85"/>
      <c r="N852" s="85"/>
      <c r="O852" s="85"/>
      <c r="P852" s="85"/>
      <c r="Q852" s="85"/>
      <c r="R852" s="85"/>
      <c r="S852" s="85"/>
    </row>
    <row r="853" spans="1:19" x14ac:dyDescent="0.25">
      <c r="A853" s="85"/>
      <c r="B853" s="85"/>
      <c r="C853" s="85"/>
      <c r="D853" s="85"/>
      <c r="E853" s="85"/>
      <c r="F853" s="85"/>
      <c r="G853" s="85"/>
      <c r="H853" s="85"/>
      <c r="I853" s="85"/>
      <c r="J853" s="85"/>
      <c r="K853" s="85"/>
      <c r="L853" s="85"/>
      <c r="M853" s="85"/>
      <c r="N853" s="85"/>
      <c r="O853" s="85"/>
      <c r="P853" s="85"/>
      <c r="Q853" s="85"/>
      <c r="R853" s="85"/>
      <c r="S853" s="85"/>
    </row>
    <row r="854" spans="1:19" x14ac:dyDescent="0.25">
      <c r="A854" s="85"/>
      <c r="B854" s="85"/>
      <c r="C854" s="85"/>
      <c r="D854" s="85"/>
      <c r="E854" s="85"/>
      <c r="F854" s="85"/>
      <c r="G854" s="85"/>
      <c r="H854" s="85"/>
      <c r="I854" s="85"/>
      <c r="J854" s="85"/>
      <c r="K854" s="85"/>
      <c r="L854" s="85"/>
      <c r="M854" s="85"/>
      <c r="N854" s="85"/>
      <c r="O854" s="85"/>
      <c r="P854" s="85"/>
      <c r="Q854" s="85"/>
      <c r="R854" s="85"/>
      <c r="S854" s="85"/>
    </row>
    <row r="855" spans="1:19" x14ac:dyDescent="0.25">
      <c r="A855" s="85"/>
      <c r="B855" s="85"/>
      <c r="C855" s="85"/>
      <c r="D855" s="85"/>
      <c r="E855" s="85"/>
      <c r="F855" s="85"/>
      <c r="G855" s="85"/>
      <c r="H855" s="85"/>
      <c r="I855" s="85"/>
      <c r="J855" s="85"/>
      <c r="K855" s="85"/>
      <c r="L855" s="85"/>
      <c r="M855" s="85"/>
      <c r="N855" s="85"/>
      <c r="O855" s="85"/>
      <c r="P855" s="85"/>
      <c r="Q855" s="85"/>
      <c r="R855" s="85"/>
      <c r="S855" s="85"/>
    </row>
    <row r="856" spans="1:19" x14ac:dyDescent="0.25">
      <c r="A856" s="85"/>
      <c r="B856" s="85"/>
      <c r="C856" s="85"/>
      <c r="D856" s="85"/>
      <c r="E856" s="85"/>
      <c r="F856" s="85"/>
      <c r="G856" s="85"/>
      <c r="H856" s="85"/>
      <c r="I856" s="85"/>
      <c r="J856" s="85"/>
      <c r="K856" s="85"/>
      <c r="L856" s="85"/>
      <c r="M856" s="85"/>
      <c r="N856" s="85"/>
      <c r="O856" s="85"/>
      <c r="P856" s="85"/>
      <c r="Q856" s="85"/>
      <c r="R856" s="85"/>
      <c r="S856" s="85"/>
    </row>
    <row r="857" spans="1:19" x14ac:dyDescent="0.25">
      <c r="A857" s="85"/>
      <c r="B857" s="85"/>
      <c r="C857" s="85"/>
      <c r="D857" s="85"/>
      <c r="E857" s="85"/>
      <c r="F857" s="85"/>
      <c r="G857" s="85"/>
      <c r="H857" s="85"/>
      <c r="I857" s="85"/>
      <c r="J857" s="85"/>
      <c r="K857" s="85"/>
      <c r="L857" s="85"/>
      <c r="M857" s="85"/>
      <c r="N857" s="85"/>
      <c r="O857" s="85"/>
      <c r="P857" s="85"/>
      <c r="Q857" s="85"/>
      <c r="R857" s="85"/>
      <c r="S857" s="85"/>
    </row>
    <row r="858" spans="1:19" x14ac:dyDescent="0.25">
      <c r="A858" s="85"/>
      <c r="B858" s="85"/>
      <c r="C858" s="85"/>
      <c r="D858" s="85"/>
      <c r="E858" s="85"/>
      <c r="F858" s="85"/>
      <c r="G858" s="85"/>
      <c r="H858" s="85"/>
      <c r="I858" s="85"/>
      <c r="J858" s="85"/>
      <c r="K858" s="85"/>
      <c r="L858" s="85"/>
      <c r="M858" s="85"/>
      <c r="N858" s="85"/>
      <c r="O858" s="85"/>
      <c r="P858" s="85"/>
      <c r="Q858" s="85"/>
      <c r="R858" s="85"/>
      <c r="S858" s="85"/>
    </row>
    <row r="859" spans="1:19" x14ac:dyDescent="0.25">
      <c r="A859" s="85"/>
      <c r="B859" s="85"/>
      <c r="C859" s="85"/>
      <c r="D859" s="85"/>
      <c r="E859" s="85"/>
      <c r="F859" s="85"/>
      <c r="G859" s="85"/>
      <c r="H859" s="85"/>
      <c r="I859" s="85"/>
      <c r="J859" s="85"/>
      <c r="K859" s="85"/>
      <c r="L859" s="85"/>
      <c r="M859" s="85"/>
      <c r="N859" s="85"/>
      <c r="O859" s="85"/>
      <c r="P859" s="85"/>
      <c r="Q859" s="85"/>
      <c r="R859" s="85"/>
      <c r="S859" s="85"/>
    </row>
    <row r="860" spans="1:19" x14ac:dyDescent="0.25">
      <c r="A860" s="85"/>
      <c r="B860" s="85"/>
      <c r="C860" s="85"/>
      <c r="D860" s="85"/>
      <c r="E860" s="85"/>
      <c r="F860" s="85"/>
      <c r="G860" s="85"/>
      <c r="H860" s="85"/>
      <c r="I860" s="85"/>
      <c r="J860" s="85"/>
      <c r="K860" s="85"/>
      <c r="L860" s="85"/>
      <c r="M860" s="85"/>
      <c r="N860" s="85"/>
      <c r="O860" s="85"/>
      <c r="P860" s="85"/>
      <c r="Q860" s="85"/>
      <c r="R860" s="85"/>
      <c r="S860" s="85"/>
    </row>
    <row r="861" spans="1:19" x14ac:dyDescent="0.25">
      <c r="A861" s="85"/>
      <c r="B861" s="85"/>
      <c r="C861" s="85"/>
      <c r="D861" s="85"/>
      <c r="E861" s="85"/>
      <c r="F861" s="85"/>
      <c r="G861" s="85"/>
      <c r="H861" s="85"/>
      <c r="I861" s="85"/>
      <c r="J861" s="85"/>
      <c r="K861" s="85"/>
      <c r="L861" s="85"/>
      <c r="M861" s="85"/>
      <c r="N861" s="85"/>
      <c r="O861" s="85"/>
      <c r="P861" s="85"/>
      <c r="Q861" s="85"/>
      <c r="R861" s="85"/>
      <c r="S861" s="85"/>
    </row>
    <row r="862" spans="1:19" x14ac:dyDescent="0.25">
      <c r="A862" s="85"/>
      <c r="B862" s="85"/>
      <c r="C862" s="85"/>
      <c r="D862" s="85"/>
      <c r="E862" s="85"/>
      <c r="F862" s="85"/>
      <c r="G862" s="85"/>
      <c r="H862" s="85"/>
      <c r="I862" s="85"/>
      <c r="J862" s="85"/>
      <c r="K862" s="85"/>
      <c r="L862" s="85"/>
      <c r="M862" s="85"/>
      <c r="N862" s="85"/>
      <c r="O862" s="85"/>
      <c r="P862" s="85"/>
      <c r="Q862" s="85"/>
      <c r="R862" s="85"/>
      <c r="S862" s="85"/>
    </row>
    <row r="863" spans="1:19" x14ac:dyDescent="0.25">
      <c r="A863" s="85"/>
      <c r="B863" s="85"/>
      <c r="C863" s="85"/>
      <c r="D863" s="85"/>
      <c r="E863" s="85"/>
      <c r="F863" s="85"/>
      <c r="G863" s="85"/>
      <c r="H863" s="85"/>
      <c r="I863" s="85"/>
      <c r="J863" s="85"/>
      <c r="K863" s="85"/>
      <c r="L863" s="85"/>
      <c r="M863" s="85"/>
      <c r="N863" s="85"/>
      <c r="O863" s="85"/>
      <c r="P863" s="85"/>
      <c r="Q863" s="85"/>
      <c r="R863" s="85"/>
      <c r="S863" s="85"/>
    </row>
    <row r="864" spans="1:19" x14ac:dyDescent="0.25">
      <c r="A864" s="85"/>
      <c r="B864" s="85"/>
      <c r="C864" s="85"/>
      <c r="D864" s="85"/>
      <c r="E864" s="85"/>
      <c r="F864" s="85"/>
      <c r="G864" s="85"/>
      <c r="H864" s="85"/>
      <c r="I864" s="85"/>
      <c r="J864" s="85"/>
      <c r="K864" s="85"/>
      <c r="L864" s="85"/>
      <c r="M864" s="85"/>
      <c r="N864" s="85"/>
      <c r="O864" s="85"/>
      <c r="P864" s="85"/>
      <c r="Q864" s="85"/>
      <c r="R864" s="85"/>
      <c r="S864" s="85"/>
    </row>
    <row r="865" spans="1:19" x14ac:dyDescent="0.25">
      <c r="A865" s="85"/>
      <c r="B865" s="85"/>
      <c r="C865" s="85"/>
      <c r="D865" s="85"/>
      <c r="E865" s="85"/>
      <c r="F865" s="85"/>
      <c r="G865" s="85"/>
      <c r="H865" s="85"/>
      <c r="I865" s="85"/>
      <c r="J865" s="85"/>
      <c r="K865" s="85"/>
      <c r="L865" s="85"/>
      <c r="M865" s="85"/>
      <c r="N865" s="85"/>
      <c r="O865" s="85"/>
      <c r="P865" s="85"/>
      <c r="Q865" s="85"/>
      <c r="R865" s="85"/>
      <c r="S865" s="85"/>
    </row>
    <row r="866" spans="1:19" x14ac:dyDescent="0.25">
      <c r="A866" s="85"/>
      <c r="B866" s="85"/>
      <c r="C866" s="85"/>
      <c r="D866" s="85"/>
      <c r="E866" s="85"/>
      <c r="F866" s="85"/>
      <c r="G866" s="85"/>
      <c r="H866" s="85"/>
      <c r="I866" s="85"/>
      <c r="J866" s="85"/>
      <c r="K866" s="85"/>
      <c r="L866" s="85"/>
      <c r="M866" s="85"/>
      <c r="N866" s="85"/>
      <c r="O866" s="85"/>
      <c r="P866" s="85"/>
      <c r="Q866" s="85"/>
      <c r="R866" s="85"/>
      <c r="S866" s="85"/>
    </row>
    <row r="867" spans="1:19" x14ac:dyDescent="0.25">
      <c r="A867" s="85"/>
      <c r="B867" s="85"/>
      <c r="C867" s="85"/>
      <c r="D867" s="85"/>
      <c r="E867" s="85"/>
      <c r="F867" s="85"/>
      <c r="G867" s="85"/>
      <c r="H867" s="85"/>
      <c r="I867" s="85"/>
      <c r="J867" s="85"/>
      <c r="K867" s="85"/>
      <c r="L867" s="85"/>
      <c r="M867" s="85"/>
      <c r="N867" s="85"/>
      <c r="O867" s="85"/>
      <c r="P867" s="85"/>
      <c r="Q867" s="85"/>
      <c r="R867" s="85"/>
      <c r="S867" s="85"/>
    </row>
    <row r="868" spans="1:19" x14ac:dyDescent="0.25">
      <c r="A868" s="85"/>
      <c r="B868" s="85"/>
      <c r="C868" s="85"/>
      <c r="D868" s="85"/>
      <c r="E868" s="85"/>
      <c r="F868" s="85"/>
      <c r="G868" s="85"/>
      <c r="H868" s="85"/>
      <c r="I868" s="85"/>
      <c r="J868" s="85"/>
      <c r="K868" s="85"/>
      <c r="L868" s="85"/>
      <c r="M868" s="85"/>
      <c r="N868" s="85"/>
      <c r="O868" s="85"/>
      <c r="P868" s="85"/>
      <c r="Q868" s="85"/>
      <c r="R868" s="85"/>
      <c r="S868" s="85"/>
    </row>
    <row r="869" spans="1:19" x14ac:dyDescent="0.25">
      <c r="A869" s="85"/>
      <c r="B869" s="85"/>
      <c r="C869" s="85"/>
      <c r="D869" s="85"/>
      <c r="E869" s="85"/>
      <c r="F869" s="85"/>
      <c r="G869" s="85"/>
      <c r="H869" s="85"/>
      <c r="I869" s="85"/>
      <c r="J869" s="85"/>
      <c r="K869" s="85"/>
      <c r="L869" s="85"/>
      <c r="M869" s="85"/>
      <c r="N869" s="85"/>
      <c r="O869" s="85"/>
      <c r="P869" s="85"/>
      <c r="Q869" s="85"/>
      <c r="R869" s="85"/>
      <c r="S869" s="85"/>
    </row>
    <row r="870" spans="1:19" x14ac:dyDescent="0.25">
      <c r="A870" s="85"/>
      <c r="B870" s="85"/>
      <c r="C870" s="85"/>
      <c r="D870" s="85"/>
      <c r="E870" s="85"/>
      <c r="F870" s="85"/>
      <c r="G870" s="85"/>
      <c r="H870" s="85"/>
      <c r="I870" s="85"/>
      <c r="J870" s="85"/>
      <c r="K870" s="85"/>
      <c r="L870" s="85"/>
      <c r="M870" s="85"/>
      <c r="N870" s="85"/>
      <c r="O870" s="85"/>
      <c r="P870" s="85"/>
      <c r="Q870" s="85"/>
      <c r="R870" s="85"/>
      <c r="S870" s="85"/>
    </row>
    <row r="871" spans="1:19" x14ac:dyDescent="0.25">
      <c r="A871" s="85"/>
      <c r="B871" s="85"/>
      <c r="C871" s="85"/>
      <c r="D871" s="85"/>
      <c r="E871" s="85"/>
      <c r="F871" s="85"/>
      <c r="G871" s="85"/>
      <c r="H871" s="85"/>
      <c r="I871" s="85"/>
      <c r="J871" s="85"/>
      <c r="K871" s="85"/>
      <c r="L871" s="85"/>
      <c r="M871" s="85"/>
      <c r="N871" s="85"/>
      <c r="O871" s="85"/>
      <c r="P871" s="85"/>
      <c r="Q871" s="85"/>
      <c r="R871" s="85"/>
      <c r="S871" s="85"/>
    </row>
    <row r="872" spans="1:19" x14ac:dyDescent="0.25">
      <c r="A872" s="85"/>
      <c r="B872" s="85"/>
      <c r="C872" s="85"/>
      <c r="D872" s="85"/>
      <c r="E872" s="85"/>
      <c r="F872" s="85"/>
      <c r="G872" s="85"/>
      <c r="H872" s="85"/>
      <c r="I872" s="85"/>
      <c r="J872" s="85"/>
      <c r="K872" s="85"/>
      <c r="L872" s="85"/>
      <c r="M872" s="85"/>
      <c r="N872" s="85"/>
      <c r="O872" s="85"/>
      <c r="P872" s="85"/>
      <c r="Q872" s="85"/>
      <c r="R872" s="85"/>
      <c r="S872" s="85"/>
    </row>
    <row r="873" spans="1:19" x14ac:dyDescent="0.25">
      <c r="A873" s="85"/>
      <c r="B873" s="85"/>
      <c r="C873" s="85"/>
      <c r="D873" s="85"/>
      <c r="E873" s="85"/>
      <c r="F873" s="85"/>
      <c r="G873" s="85"/>
      <c r="H873" s="85"/>
      <c r="I873" s="85"/>
      <c r="J873" s="85"/>
      <c r="K873" s="85"/>
      <c r="L873" s="85"/>
      <c r="M873" s="85"/>
      <c r="N873" s="85"/>
      <c r="O873" s="85"/>
      <c r="P873" s="85"/>
      <c r="Q873" s="85"/>
      <c r="R873" s="85"/>
      <c r="S873" s="85"/>
    </row>
    <row r="874" spans="1:19" x14ac:dyDescent="0.25">
      <c r="A874" s="85"/>
      <c r="B874" s="85"/>
      <c r="C874" s="85"/>
      <c r="D874" s="85"/>
      <c r="E874" s="85"/>
      <c r="F874" s="85"/>
      <c r="G874" s="85"/>
      <c r="H874" s="85"/>
      <c r="I874" s="85"/>
      <c r="J874" s="85"/>
      <c r="K874" s="85"/>
      <c r="L874" s="85"/>
      <c r="M874" s="85"/>
      <c r="N874" s="85"/>
      <c r="O874" s="85"/>
      <c r="P874" s="85"/>
      <c r="Q874" s="85"/>
      <c r="R874" s="85"/>
      <c r="S874" s="85"/>
    </row>
    <row r="875" spans="1:19" x14ac:dyDescent="0.25">
      <c r="A875" s="85"/>
      <c r="B875" s="85"/>
      <c r="C875" s="85"/>
      <c r="D875" s="85"/>
      <c r="E875" s="85"/>
      <c r="F875" s="85"/>
      <c r="G875" s="85"/>
      <c r="H875" s="85"/>
      <c r="I875" s="85"/>
      <c r="J875" s="85"/>
      <c r="K875" s="85"/>
      <c r="L875" s="85"/>
      <c r="M875" s="85"/>
      <c r="N875" s="85"/>
      <c r="O875" s="85"/>
      <c r="P875" s="85"/>
      <c r="Q875" s="85"/>
      <c r="R875" s="85"/>
      <c r="S875" s="85"/>
    </row>
    <row r="876" spans="1:19" x14ac:dyDescent="0.25">
      <c r="A876" s="85"/>
      <c r="B876" s="85"/>
      <c r="C876" s="85"/>
      <c r="D876" s="85"/>
      <c r="E876" s="85"/>
      <c r="F876" s="85"/>
      <c r="G876" s="85"/>
      <c r="H876" s="85"/>
      <c r="I876" s="85"/>
      <c r="J876" s="85"/>
      <c r="K876" s="85"/>
      <c r="L876" s="85"/>
      <c r="M876" s="85"/>
      <c r="N876" s="85"/>
      <c r="O876" s="85"/>
      <c r="P876" s="85"/>
      <c r="Q876" s="85"/>
      <c r="R876" s="85"/>
      <c r="S876" s="85"/>
    </row>
    <row r="877" spans="1:19" x14ac:dyDescent="0.25">
      <c r="A877" s="85"/>
      <c r="B877" s="85"/>
      <c r="C877" s="85"/>
      <c r="D877" s="85"/>
      <c r="E877" s="85"/>
      <c r="F877" s="85"/>
      <c r="G877" s="85"/>
      <c r="H877" s="85"/>
      <c r="I877" s="85"/>
      <c r="J877" s="85"/>
      <c r="K877" s="85"/>
      <c r="L877" s="85"/>
      <c r="M877" s="85"/>
      <c r="N877" s="85"/>
      <c r="O877" s="85"/>
      <c r="P877" s="85"/>
      <c r="Q877" s="85"/>
      <c r="R877" s="85"/>
      <c r="S877" s="85"/>
    </row>
    <row r="878" spans="1:19" x14ac:dyDescent="0.25">
      <c r="A878" s="85"/>
      <c r="B878" s="85"/>
      <c r="C878" s="85"/>
      <c r="D878" s="85"/>
      <c r="E878" s="85"/>
      <c r="F878" s="85"/>
      <c r="G878" s="85"/>
      <c r="H878" s="85"/>
      <c r="I878" s="85"/>
      <c r="J878" s="85"/>
      <c r="K878" s="85"/>
      <c r="L878" s="85"/>
      <c r="M878" s="85"/>
      <c r="N878" s="85"/>
      <c r="O878" s="85"/>
      <c r="P878" s="85"/>
      <c r="Q878" s="85"/>
      <c r="R878" s="85"/>
      <c r="S878" s="85"/>
    </row>
    <row r="879" spans="1:19" x14ac:dyDescent="0.25">
      <c r="A879" s="85"/>
      <c r="B879" s="85"/>
      <c r="C879" s="85"/>
      <c r="D879" s="85"/>
      <c r="E879" s="85"/>
      <c r="F879" s="85"/>
      <c r="G879" s="85"/>
      <c r="H879" s="85"/>
      <c r="I879" s="85"/>
      <c r="J879" s="85"/>
      <c r="K879" s="85"/>
      <c r="L879" s="85"/>
      <c r="M879" s="85"/>
      <c r="N879" s="85"/>
      <c r="O879" s="85"/>
      <c r="P879" s="85"/>
      <c r="Q879" s="85"/>
      <c r="R879" s="85"/>
      <c r="S879" s="85"/>
    </row>
    <row r="880" spans="1:19" x14ac:dyDescent="0.25">
      <c r="A880" s="85"/>
      <c r="B880" s="85"/>
      <c r="C880" s="85"/>
      <c r="D880" s="85"/>
      <c r="E880" s="85"/>
      <c r="F880" s="85"/>
      <c r="G880" s="85"/>
      <c r="H880" s="85"/>
      <c r="I880" s="85"/>
      <c r="J880" s="85"/>
      <c r="K880" s="85"/>
      <c r="L880" s="85"/>
      <c r="M880" s="85"/>
      <c r="N880" s="85"/>
      <c r="O880" s="85"/>
      <c r="P880" s="85"/>
      <c r="Q880" s="85"/>
      <c r="R880" s="85"/>
      <c r="S880" s="85"/>
    </row>
    <row r="881" spans="1:19" x14ac:dyDescent="0.25">
      <c r="A881" s="85"/>
      <c r="B881" s="85"/>
      <c r="C881" s="85"/>
      <c r="D881" s="85"/>
      <c r="E881" s="85"/>
      <c r="F881" s="85"/>
      <c r="G881" s="85"/>
      <c r="H881" s="85"/>
      <c r="I881" s="85"/>
      <c r="J881" s="85"/>
      <c r="K881" s="85"/>
      <c r="L881" s="85"/>
      <c r="M881" s="85"/>
      <c r="N881" s="85"/>
      <c r="O881" s="85"/>
      <c r="P881" s="85"/>
      <c r="Q881" s="85"/>
      <c r="R881" s="85"/>
      <c r="S881" s="85"/>
    </row>
    <row r="882" spans="1:19" x14ac:dyDescent="0.25">
      <c r="A882" s="85"/>
      <c r="B882" s="85"/>
      <c r="C882" s="85"/>
      <c r="D882" s="85"/>
      <c r="E882" s="85"/>
      <c r="F882" s="85"/>
      <c r="G882" s="85"/>
      <c r="H882" s="85"/>
      <c r="I882" s="85"/>
      <c r="J882" s="85"/>
      <c r="K882" s="85"/>
      <c r="L882" s="85"/>
      <c r="M882" s="85"/>
      <c r="N882" s="85"/>
      <c r="O882" s="85"/>
      <c r="P882" s="85"/>
      <c r="Q882" s="85"/>
      <c r="R882" s="85"/>
      <c r="S882" s="85"/>
    </row>
    <row r="883" spans="1:19" x14ac:dyDescent="0.25">
      <c r="A883" s="85"/>
      <c r="B883" s="85"/>
      <c r="C883" s="85"/>
      <c r="D883" s="85"/>
      <c r="E883" s="85"/>
      <c r="F883" s="85"/>
      <c r="G883" s="85"/>
      <c r="H883" s="85"/>
      <c r="I883" s="85"/>
      <c r="J883" s="85"/>
      <c r="K883" s="85"/>
      <c r="L883" s="85"/>
      <c r="M883" s="85"/>
      <c r="N883" s="85"/>
      <c r="O883" s="85"/>
      <c r="P883" s="85"/>
      <c r="Q883" s="85"/>
      <c r="R883" s="85"/>
      <c r="S883" s="85"/>
    </row>
    <row r="884" spans="1:19" x14ac:dyDescent="0.25">
      <c r="A884" s="85"/>
      <c r="B884" s="85"/>
      <c r="C884" s="85"/>
      <c r="D884" s="85"/>
      <c r="E884" s="85"/>
      <c r="F884" s="85"/>
      <c r="G884" s="85"/>
      <c r="H884" s="85"/>
      <c r="I884" s="85"/>
      <c r="J884" s="85"/>
      <c r="K884" s="85"/>
      <c r="L884" s="85"/>
      <c r="M884" s="85"/>
      <c r="N884" s="85"/>
      <c r="O884" s="85"/>
      <c r="P884" s="85"/>
      <c r="Q884" s="85"/>
      <c r="R884" s="85"/>
      <c r="S884" s="85"/>
    </row>
    <row r="885" spans="1:19" x14ac:dyDescent="0.25">
      <c r="A885" s="85"/>
      <c r="B885" s="85"/>
      <c r="C885" s="85"/>
      <c r="D885" s="85"/>
      <c r="E885" s="85"/>
      <c r="F885" s="85"/>
      <c r="G885" s="85"/>
      <c r="H885" s="85"/>
      <c r="I885" s="85"/>
      <c r="J885" s="85"/>
      <c r="K885" s="85"/>
      <c r="L885" s="85"/>
      <c r="M885" s="85"/>
      <c r="N885" s="85"/>
      <c r="O885" s="85"/>
      <c r="P885" s="85"/>
      <c r="Q885" s="85"/>
      <c r="R885" s="85"/>
      <c r="S885" s="85"/>
    </row>
    <row r="886" spans="1:19" x14ac:dyDescent="0.25">
      <c r="A886" s="85"/>
      <c r="B886" s="85"/>
      <c r="C886" s="85"/>
      <c r="D886" s="85"/>
      <c r="E886" s="85"/>
      <c r="F886" s="85"/>
      <c r="G886" s="85"/>
      <c r="H886" s="85"/>
      <c r="I886" s="85"/>
      <c r="J886" s="85"/>
      <c r="K886" s="85"/>
      <c r="L886" s="85"/>
      <c r="M886" s="85"/>
      <c r="N886" s="85"/>
      <c r="O886" s="85"/>
      <c r="P886" s="85"/>
      <c r="Q886" s="85"/>
      <c r="R886" s="85"/>
      <c r="S886" s="85"/>
    </row>
    <row r="887" spans="1:19" x14ac:dyDescent="0.25">
      <c r="A887" s="85"/>
      <c r="B887" s="85"/>
      <c r="C887" s="85"/>
      <c r="D887" s="85"/>
      <c r="E887" s="85"/>
      <c r="F887" s="85"/>
      <c r="G887" s="85"/>
      <c r="H887" s="85"/>
      <c r="I887" s="85"/>
      <c r="J887" s="85"/>
      <c r="K887" s="85"/>
      <c r="L887" s="85"/>
      <c r="M887" s="85"/>
      <c r="N887" s="85"/>
      <c r="O887" s="85"/>
      <c r="P887" s="85"/>
      <c r="Q887" s="85"/>
      <c r="R887" s="85"/>
      <c r="S887" s="85"/>
    </row>
    <row r="888" spans="1:19" x14ac:dyDescent="0.25">
      <c r="A888" s="85"/>
      <c r="B888" s="85"/>
      <c r="C888" s="85"/>
      <c r="D888" s="85"/>
      <c r="E888" s="85"/>
      <c r="F888" s="85"/>
      <c r="G888" s="85"/>
      <c r="H888" s="85"/>
      <c r="I888" s="85"/>
      <c r="J888" s="85"/>
      <c r="K888" s="85"/>
      <c r="L888" s="85"/>
      <c r="M888" s="85"/>
      <c r="N888" s="85"/>
      <c r="O888" s="85"/>
      <c r="P888" s="85"/>
      <c r="Q888" s="85"/>
      <c r="R888" s="85"/>
      <c r="S888" s="85"/>
    </row>
    <row r="889" spans="1:19" x14ac:dyDescent="0.25">
      <c r="A889" s="85"/>
      <c r="B889" s="85"/>
      <c r="C889" s="85"/>
      <c r="D889" s="85"/>
      <c r="E889" s="85"/>
      <c r="F889" s="85"/>
      <c r="G889" s="85"/>
      <c r="H889" s="85"/>
      <c r="I889" s="85"/>
      <c r="J889" s="85"/>
      <c r="K889" s="85"/>
      <c r="L889" s="85"/>
      <c r="M889" s="85"/>
      <c r="N889" s="85"/>
      <c r="O889" s="85"/>
      <c r="P889" s="85"/>
      <c r="Q889" s="85"/>
      <c r="R889" s="85"/>
      <c r="S889" s="85"/>
    </row>
    <row r="890" spans="1:19" x14ac:dyDescent="0.25">
      <c r="A890" s="85"/>
      <c r="B890" s="85"/>
      <c r="C890" s="85"/>
      <c r="D890" s="85"/>
      <c r="E890" s="85"/>
      <c r="F890" s="85"/>
      <c r="G890" s="85"/>
      <c r="H890" s="85"/>
      <c r="I890" s="85"/>
      <c r="J890" s="85"/>
      <c r="K890" s="85"/>
      <c r="L890" s="85"/>
      <c r="M890" s="85"/>
      <c r="N890" s="85"/>
      <c r="O890" s="85"/>
      <c r="P890" s="85"/>
      <c r="Q890" s="85"/>
      <c r="R890" s="85"/>
      <c r="S890" s="85"/>
    </row>
    <row r="891" spans="1:19" x14ac:dyDescent="0.25">
      <c r="A891" s="85"/>
      <c r="B891" s="85"/>
      <c r="C891" s="85"/>
      <c r="D891" s="85"/>
      <c r="E891" s="85"/>
      <c r="F891" s="85"/>
      <c r="G891" s="85"/>
      <c r="H891" s="85"/>
      <c r="I891" s="85"/>
      <c r="J891" s="85"/>
      <c r="K891" s="85"/>
      <c r="L891" s="85"/>
      <c r="M891" s="85"/>
      <c r="N891" s="85"/>
      <c r="O891" s="85"/>
      <c r="P891" s="85"/>
      <c r="Q891" s="85"/>
      <c r="R891" s="85"/>
      <c r="S891" s="85"/>
    </row>
    <row r="892" spans="1:19" x14ac:dyDescent="0.25">
      <c r="A892" s="85"/>
      <c r="B892" s="85"/>
      <c r="C892" s="85"/>
      <c r="D892" s="85"/>
      <c r="E892" s="85"/>
      <c r="F892" s="85"/>
      <c r="G892" s="85"/>
      <c r="H892" s="85"/>
      <c r="I892" s="85"/>
      <c r="J892" s="85"/>
      <c r="K892" s="85"/>
      <c r="L892" s="85"/>
      <c r="M892" s="85"/>
      <c r="N892" s="85"/>
      <c r="O892" s="85"/>
      <c r="P892" s="85"/>
      <c r="Q892" s="85"/>
      <c r="R892" s="85"/>
      <c r="S892" s="85"/>
    </row>
    <row r="893" spans="1:19" x14ac:dyDescent="0.25">
      <c r="A893" s="85"/>
      <c r="B893" s="85"/>
      <c r="C893" s="85"/>
      <c r="D893" s="85"/>
      <c r="E893" s="85"/>
      <c r="F893" s="85"/>
      <c r="G893" s="85"/>
      <c r="H893" s="85"/>
      <c r="I893" s="85"/>
      <c r="J893" s="85"/>
      <c r="K893" s="85"/>
      <c r="L893" s="85"/>
      <c r="M893" s="85"/>
      <c r="N893" s="85"/>
      <c r="O893" s="85"/>
      <c r="P893" s="85"/>
      <c r="Q893" s="85"/>
      <c r="R893" s="85"/>
      <c r="S893" s="85"/>
    </row>
    <row r="894" spans="1:19" x14ac:dyDescent="0.25">
      <c r="A894" s="85"/>
      <c r="B894" s="85"/>
      <c r="C894" s="85"/>
      <c r="D894" s="85"/>
      <c r="E894" s="85"/>
      <c r="F894" s="85"/>
      <c r="G894" s="85"/>
      <c r="H894" s="85"/>
      <c r="I894" s="85"/>
      <c r="J894" s="85"/>
      <c r="K894" s="85"/>
      <c r="L894" s="85"/>
      <c r="M894" s="85"/>
      <c r="N894" s="85"/>
      <c r="O894" s="85"/>
      <c r="P894" s="85"/>
      <c r="Q894" s="85"/>
      <c r="R894" s="85"/>
      <c r="S894" s="85"/>
    </row>
    <row r="895" spans="1:19" x14ac:dyDescent="0.25">
      <c r="A895" s="85"/>
      <c r="B895" s="85"/>
      <c r="C895" s="85"/>
      <c r="D895" s="85"/>
      <c r="E895" s="85"/>
      <c r="F895" s="85"/>
      <c r="G895" s="85"/>
      <c r="H895" s="85"/>
      <c r="I895" s="85"/>
      <c r="J895" s="85"/>
      <c r="K895" s="85"/>
      <c r="L895" s="85"/>
      <c r="M895" s="85"/>
      <c r="N895" s="85"/>
      <c r="O895" s="85"/>
      <c r="P895" s="85"/>
      <c r="Q895" s="85"/>
      <c r="R895" s="85"/>
      <c r="S895" s="85"/>
    </row>
    <row r="896" spans="1:19" x14ac:dyDescent="0.25">
      <c r="A896" s="85"/>
      <c r="B896" s="85"/>
      <c r="C896" s="85"/>
      <c r="D896" s="85"/>
      <c r="E896" s="85"/>
      <c r="F896" s="85"/>
      <c r="G896" s="85"/>
      <c r="H896" s="85"/>
      <c r="I896" s="85"/>
      <c r="J896" s="85"/>
      <c r="K896" s="85"/>
      <c r="L896" s="85"/>
      <c r="M896" s="85"/>
      <c r="N896" s="85"/>
      <c r="O896" s="85"/>
      <c r="P896" s="85"/>
      <c r="Q896" s="85"/>
      <c r="R896" s="85"/>
      <c r="S896" s="85"/>
    </row>
    <row r="897" spans="1:19" x14ac:dyDescent="0.25">
      <c r="A897" s="85"/>
      <c r="B897" s="85"/>
      <c r="C897" s="85"/>
      <c r="D897" s="85"/>
      <c r="E897" s="85"/>
      <c r="F897" s="85"/>
      <c r="G897" s="85"/>
      <c r="H897" s="85"/>
      <c r="I897" s="85"/>
      <c r="J897" s="85"/>
      <c r="K897" s="85"/>
      <c r="L897" s="85"/>
      <c r="M897" s="85"/>
      <c r="N897" s="85"/>
      <c r="O897" s="85"/>
      <c r="P897" s="85"/>
      <c r="Q897" s="85"/>
      <c r="R897" s="85"/>
      <c r="S897" s="85"/>
    </row>
    <row r="898" spans="1:19" x14ac:dyDescent="0.25">
      <c r="A898" s="85"/>
      <c r="B898" s="85"/>
      <c r="C898" s="85"/>
      <c r="D898" s="85"/>
      <c r="E898" s="85"/>
      <c r="F898" s="85"/>
      <c r="G898" s="85"/>
      <c r="H898" s="85"/>
      <c r="I898" s="85"/>
      <c r="J898" s="85"/>
      <c r="K898" s="85"/>
      <c r="L898" s="85"/>
      <c r="M898" s="85"/>
      <c r="N898" s="85"/>
      <c r="O898" s="85"/>
      <c r="P898" s="85"/>
      <c r="Q898" s="85"/>
      <c r="R898" s="85"/>
      <c r="S898" s="85"/>
    </row>
    <row r="899" spans="1:19" x14ac:dyDescent="0.25">
      <c r="A899" s="85"/>
      <c r="B899" s="85"/>
      <c r="C899" s="85"/>
      <c r="D899" s="85"/>
      <c r="E899" s="85"/>
      <c r="F899" s="85"/>
      <c r="G899" s="85"/>
      <c r="H899" s="85"/>
      <c r="I899" s="85"/>
      <c r="J899" s="85"/>
      <c r="K899" s="85"/>
      <c r="L899" s="85"/>
      <c r="M899" s="85"/>
      <c r="N899" s="85"/>
      <c r="O899" s="85"/>
      <c r="P899" s="85"/>
      <c r="Q899" s="85"/>
      <c r="R899" s="85"/>
      <c r="S899" s="85"/>
    </row>
    <row r="900" spans="1:19" x14ac:dyDescent="0.25">
      <c r="A900" s="85"/>
      <c r="B900" s="85"/>
      <c r="C900" s="85"/>
      <c r="D900" s="85"/>
      <c r="E900" s="85"/>
      <c r="F900" s="85"/>
      <c r="G900" s="85"/>
      <c r="H900" s="85"/>
      <c r="I900" s="85"/>
      <c r="J900" s="85"/>
      <c r="K900" s="85"/>
      <c r="L900" s="85"/>
      <c r="M900" s="85"/>
      <c r="N900" s="85"/>
      <c r="O900" s="85"/>
      <c r="P900" s="85"/>
      <c r="Q900" s="85"/>
      <c r="R900" s="85"/>
      <c r="S900" s="85"/>
    </row>
    <row r="901" spans="1:19" x14ac:dyDescent="0.25">
      <c r="A901" s="85"/>
      <c r="B901" s="85"/>
      <c r="C901" s="85"/>
      <c r="D901" s="85"/>
      <c r="E901" s="85"/>
      <c r="F901" s="85"/>
      <c r="G901" s="85"/>
      <c r="H901" s="85"/>
      <c r="I901" s="85"/>
      <c r="J901" s="85"/>
      <c r="K901" s="85"/>
      <c r="L901" s="85"/>
      <c r="M901" s="85"/>
      <c r="N901" s="85"/>
      <c r="O901" s="85"/>
      <c r="P901" s="85"/>
      <c r="Q901" s="85"/>
      <c r="R901" s="85"/>
      <c r="S901" s="85"/>
    </row>
    <row r="902" spans="1:19" x14ac:dyDescent="0.25">
      <c r="A902" s="85"/>
      <c r="B902" s="85"/>
      <c r="C902" s="85"/>
      <c r="D902" s="85"/>
      <c r="E902" s="85"/>
      <c r="F902" s="85"/>
      <c r="G902" s="85"/>
      <c r="H902" s="85"/>
      <c r="I902" s="85"/>
      <c r="J902" s="85"/>
      <c r="K902" s="85"/>
      <c r="L902" s="85"/>
      <c r="M902" s="85"/>
      <c r="N902" s="85"/>
      <c r="O902" s="85"/>
      <c r="P902" s="85"/>
      <c r="Q902" s="85"/>
      <c r="R902" s="85"/>
      <c r="S902" s="85"/>
    </row>
    <row r="903" spans="1:19" x14ac:dyDescent="0.25">
      <c r="A903" s="85"/>
      <c r="B903" s="85"/>
      <c r="C903" s="85"/>
      <c r="D903" s="85"/>
      <c r="E903" s="85"/>
      <c r="F903" s="85"/>
      <c r="G903" s="85"/>
      <c r="H903" s="85"/>
      <c r="I903" s="85"/>
      <c r="J903" s="85"/>
      <c r="K903" s="85"/>
      <c r="L903" s="85"/>
      <c r="M903" s="85"/>
      <c r="N903" s="85"/>
      <c r="O903" s="85"/>
      <c r="P903" s="85"/>
      <c r="Q903" s="85"/>
      <c r="R903" s="85"/>
      <c r="S903" s="85"/>
    </row>
    <row r="904" spans="1:19" x14ac:dyDescent="0.25">
      <c r="A904" s="85"/>
      <c r="B904" s="85"/>
      <c r="C904" s="85"/>
      <c r="D904" s="85"/>
      <c r="E904" s="85"/>
      <c r="F904" s="85"/>
      <c r="G904" s="85"/>
      <c r="H904" s="85"/>
      <c r="I904" s="85"/>
      <c r="J904" s="85"/>
      <c r="K904" s="85"/>
      <c r="L904" s="85"/>
      <c r="M904" s="85"/>
      <c r="N904" s="85"/>
      <c r="O904" s="85"/>
      <c r="P904" s="85"/>
      <c r="Q904" s="85"/>
      <c r="R904" s="85"/>
      <c r="S904" s="85"/>
    </row>
    <row r="905" spans="1:19" x14ac:dyDescent="0.25">
      <c r="A905" s="85"/>
      <c r="B905" s="85"/>
      <c r="C905" s="85"/>
      <c r="D905" s="85"/>
      <c r="E905" s="85"/>
      <c r="F905" s="85"/>
      <c r="G905" s="85"/>
      <c r="H905" s="85"/>
      <c r="I905" s="85"/>
      <c r="J905" s="85"/>
      <c r="K905" s="85"/>
      <c r="L905" s="85"/>
      <c r="M905" s="85"/>
      <c r="N905" s="85"/>
      <c r="O905" s="85"/>
      <c r="P905" s="85"/>
      <c r="Q905" s="85"/>
      <c r="R905" s="85"/>
      <c r="S905" s="85"/>
    </row>
    <row r="906" spans="1:19" x14ac:dyDescent="0.25">
      <c r="A906" s="85"/>
      <c r="B906" s="85"/>
      <c r="C906" s="85"/>
      <c r="D906" s="85"/>
      <c r="E906" s="85"/>
      <c r="F906" s="85"/>
      <c r="G906" s="85"/>
      <c r="H906" s="85"/>
      <c r="I906" s="85"/>
      <c r="J906" s="85"/>
      <c r="K906" s="85"/>
      <c r="L906" s="85"/>
      <c r="M906" s="85"/>
      <c r="N906" s="85"/>
      <c r="O906" s="85"/>
      <c r="P906" s="85"/>
      <c r="Q906" s="85"/>
      <c r="R906" s="85"/>
      <c r="S906" s="85"/>
    </row>
    <row r="907" spans="1:19" x14ac:dyDescent="0.25">
      <c r="A907" s="85"/>
      <c r="B907" s="85"/>
      <c r="C907" s="85"/>
      <c r="D907" s="85"/>
      <c r="E907" s="85"/>
      <c r="F907" s="85"/>
      <c r="G907" s="85"/>
      <c r="H907" s="85"/>
      <c r="I907" s="85"/>
      <c r="J907" s="85"/>
      <c r="K907" s="85"/>
      <c r="L907" s="85"/>
      <c r="M907" s="85"/>
      <c r="N907" s="85"/>
      <c r="O907" s="85"/>
      <c r="P907" s="85"/>
      <c r="Q907" s="85"/>
      <c r="R907" s="85"/>
      <c r="S907" s="85"/>
    </row>
    <row r="908" spans="1:19" x14ac:dyDescent="0.25">
      <c r="A908" s="85"/>
      <c r="B908" s="85"/>
      <c r="C908" s="85"/>
      <c r="D908" s="85"/>
      <c r="E908" s="85"/>
      <c r="F908" s="85"/>
      <c r="G908" s="85"/>
      <c r="H908" s="85"/>
      <c r="I908" s="85"/>
      <c r="J908" s="85"/>
      <c r="K908" s="85"/>
      <c r="L908" s="85"/>
      <c r="M908" s="85"/>
      <c r="N908" s="85"/>
      <c r="O908" s="85"/>
      <c r="P908" s="85"/>
      <c r="Q908" s="85"/>
      <c r="R908" s="85"/>
      <c r="S908" s="85"/>
    </row>
    <row r="909" spans="1:19" x14ac:dyDescent="0.25">
      <c r="A909" s="85"/>
      <c r="B909" s="85"/>
      <c r="C909" s="85"/>
      <c r="D909" s="85"/>
      <c r="E909" s="85"/>
      <c r="F909" s="85"/>
      <c r="G909" s="85"/>
      <c r="H909" s="85"/>
      <c r="I909" s="85"/>
      <c r="J909" s="85"/>
      <c r="K909" s="85"/>
      <c r="L909" s="85"/>
      <c r="M909" s="85"/>
      <c r="N909" s="85"/>
      <c r="O909" s="85"/>
      <c r="P909" s="85"/>
      <c r="Q909" s="85"/>
      <c r="R909" s="85"/>
      <c r="S909" s="85"/>
    </row>
    <row r="910" spans="1:19" x14ac:dyDescent="0.25">
      <c r="A910" s="85"/>
      <c r="B910" s="85"/>
      <c r="C910" s="85"/>
      <c r="D910" s="85"/>
      <c r="E910" s="85"/>
      <c r="F910" s="85"/>
      <c r="G910" s="85"/>
      <c r="H910" s="85"/>
      <c r="I910" s="85"/>
      <c r="J910" s="85"/>
      <c r="K910" s="85"/>
      <c r="L910" s="85"/>
      <c r="M910" s="85"/>
      <c r="N910" s="85"/>
      <c r="O910" s="85"/>
      <c r="P910" s="85"/>
      <c r="Q910" s="85"/>
      <c r="R910" s="85"/>
      <c r="S910" s="85"/>
    </row>
    <row r="911" spans="1:19" x14ac:dyDescent="0.25">
      <c r="A911" s="85"/>
      <c r="B911" s="85"/>
      <c r="C911" s="85"/>
      <c r="D911" s="85"/>
      <c r="E911" s="85"/>
      <c r="F911" s="85"/>
      <c r="G911" s="85"/>
      <c r="H911" s="85"/>
      <c r="I911" s="85"/>
      <c r="J911" s="85"/>
      <c r="K911" s="85"/>
      <c r="L911" s="85"/>
      <c r="M911" s="85"/>
      <c r="N911" s="85"/>
      <c r="O911" s="85"/>
      <c r="P911" s="85"/>
      <c r="Q911" s="85"/>
      <c r="R911" s="85"/>
      <c r="S911" s="85"/>
    </row>
    <row r="912" spans="1:19" x14ac:dyDescent="0.25">
      <c r="A912" s="85"/>
      <c r="B912" s="85"/>
      <c r="C912" s="85"/>
      <c r="D912" s="85"/>
      <c r="E912" s="85"/>
      <c r="F912" s="85"/>
      <c r="G912" s="85"/>
      <c r="H912" s="85"/>
      <c r="I912" s="85"/>
      <c r="J912" s="85"/>
      <c r="K912" s="85"/>
      <c r="L912" s="85"/>
      <c r="M912" s="85"/>
      <c r="N912" s="85"/>
      <c r="O912" s="85"/>
      <c r="P912" s="85"/>
      <c r="Q912" s="85"/>
      <c r="R912" s="85"/>
      <c r="S912" s="85"/>
    </row>
    <row r="913" spans="1:19" x14ac:dyDescent="0.25">
      <c r="A913" s="85"/>
      <c r="B913" s="85"/>
      <c r="C913" s="85"/>
      <c r="D913" s="85"/>
      <c r="E913" s="85"/>
      <c r="F913" s="85"/>
      <c r="G913" s="85"/>
      <c r="H913" s="85"/>
      <c r="I913" s="85"/>
      <c r="J913" s="85"/>
      <c r="K913" s="85"/>
      <c r="L913" s="85"/>
      <c r="M913" s="85"/>
      <c r="N913" s="85"/>
      <c r="O913" s="85"/>
      <c r="P913" s="85"/>
      <c r="Q913" s="85"/>
      <c r="R913" s="85"/>
      <c r="S913" s="85"/>
    </row>
    <row r="914" spans="1:19" x14ac:dyDescent="0.25">
      <c r="A914" s="85"/>
      <c r="B914" s="85"/>
      <c r="C914" s="85"/>
      <c r="D914" s="85"/>
      <c r="E914" s="85"/>
      <c r="F914" s="85"/>
      <c r="G914" s="85"/>
      <c r="H914" s="85"/>
      <c r="I914" s="85"/>
      <c r="J914" s="85"/>
      <c r="K914" s="85"/>
      <c r="L914" s="85"/>
      <c r="M914" s="85"/>
      <c r="N914" s="85"/>
      <c r="O914" s="85"/>
      <c r="P914" s="85"/>
      <c r="Q914" s="85"/>
      <c r="R914" s="85"/>
      <c r="S914" s="85"/>
    </row>
    <row r="915" spans="1:19" x14ac:dyDescent="0.25">
      <c r="A915" s="85"/>
      <c r="B915" s="85"/>
      <c r="C915" s="85"/>
      <c r="D915" s="85"/>
      <c r="E915" s="85"/>
      <c r="F915" s="85"/>
      <c r="G915" s="85"/>
      <c r="H915" s="85"/>
      <c r="I915" s="85"/>
      <c r="J915" s="85"/>
      <c r="K915" s="85"/>
      <c r="L915" s="85"/>
      <c r="M915" s="85"/>
      <c r="N915" s="85"/>
      <c r="O915" s="85"/>
      <c r="P915" s="85"/>
      <c r="Q915" s="85"/>
      <c r="R915" s="85"/>
      <c r="S915" s="85"/>
    </row>
    <row r="916" spans="1:19" x14ac:dyDescent="0.25">
      <c r="A916" s="85"/>
      <c r="B916" s="85"/>
      <c r="C916" s="85"/>
      <c r="D916" s="85"/>
      <c r="E916" s="85"/>
      <c r="F916" s="85"/>
      <c r="G916" s="85"/>
      <c r="H916" s="85"/>
      <c r="I916" s="85"/>
      <c r="J916" s="85"/>
      <c r="K916" s="85"/>
      <c r="L916" s="85"/>
      <c r="M916" s="85"/>
      <c r="N916" s="85"/>
      <c r="O916" s="85"/>
      <c r="P916" s="85"/>
      <c r="Q916" s="85"/>
      <c r="R916" s="85"/>
      <c r="S916" s="85"/>
    </row>
    <row r="917" spans="1:19" x14ac:dyDescent="0.25">
      <c r="A917" s="85"/>
      <c r="B917" s="85"/>
      <c r="C917" s="85"/>
      <c r="D917" s="85"/>
      <c r="E917" s="85"/>
      <c r="F917" s="85"/>
      <c r="G917" s="85"/>
      <c r="H917" s="85"/>
      <c r="I917" s="85"/>
      <c r="J917" s="85"/>
      <c r="K917" s="85"/>
      <c r="L917" s="85"/>
      <c r="M917" s="85"/>
      <c r="N917" s="85"/>
      <c r="O917" s="85"/>
      <c r="P917" s="85"/>
      <c r="Q917" s="85"/>
      <c r="R917" s="85"/>
      <c r="S917" s="85"/>
    </row>
    <row r="918" spans="1:19" x14ac:dyDescent="0.25">
      <c r="A918" s="85"/>
      <c r="B918" s="85"/>
      <c r="C918" s="85"/>
      <c r="D918" s="85"/>
      <c r="E918" s="85"/>
      <c r="F918" s="85"/>
      <c r="G918" s="85"/>
      <c r="H918" s="85"/>
      <c r="I918" s="85"/>
      <c r="J918" s="85"/>
      <c r="K918" s="85"/>
      <c r="L918" s="85"/>
      <c r="M918" s="85"/>
      <c r="N918" s="85"/>
      <c r="O918" s="85"/>
      <c r="P918" s="85"/>
      <c r="Q918" s="85"/>
      <c r="R918" s="85"/>
      <c r="S918" s="85"/>
    </row>
    <row r="919" spans="1:19" x14ac:dyDescent="0.25">
      <c r="A919" s="85"/>
      <c r="B919" s="85"/>
      <c r="C919" s="85"/>
      <c r="D919" s="85"/>
      <c r="E919" s="85"/>
      <c r="F919" s="85"/>
      <c r="G919" s="85"/>
      <c r="H919" s="85"/>
      <c r="I919" s="85"/>
      <c r="J919" s="85"/>
      <c r="K919" s="85"/>
      <c r="L919" s="85"/>
      <c r="M919" s="85"/>
      <c r="N919" s="85"/>
      <c r="O919" s="85"/>
      <c r="P919" s="85"/>
      <c r="Q919" s="85"/>
      <c r="R919" s="85"/>
      <c r="S919" s="85"/>
    </row>
    <row r="920" spans="1:19" x14ac:dyDescent="0.25">
      <c r="A920" s="85"/>
      <c r="B920" s="85"/>
      <c r="C920" s="85"/>
      <c r="D920" s="85"/>
      <c r="E920" s="85"/>
      <c r="F920" s="85"/>
      <c r="G920" s="85"/>
      <c r="H920" s="85"/>
      <c r="I920" s="85"/>
      <c r="J920" s="85"/>
      <c r="K920" s="85"/>
      <c r="L920" s="85"/>
      <c r="M920" s="85"/>
      <c r="N920" s="85"/>
      <c r="O920" s="85"/>
      <c r="P920" s="85"/>
      <c r="Q920" s="85"/>
      <c r="R920" s="85"/>
      <c r="S920" s="85"/>
    </row>
    <row r="921" spans="1:19" x14ac:dyDescent="0.25">
      <c r="A921" s="85"/>
      <c r="B921" s="85"/>
      <c r="C921" s="85"/>
      <c r="D921" s="85"/>
      <c r="E921" s="85"/>
      <c r="F921" s="85"/>
      <c r="G921" s="85"/>
      <c r="H921" s="85"/>
      <c r="I921" s="85"/>
      <c r="J921" s="85"/>
      <c r="K921" s="85"/>
      <c r="L921" s="85"/>
      <c r="M921" s="85"/>
      <c r="N921" s="85"/>
      <c r="O921" s="85"/>
      <c r="P921" s="85"/>
      <c r="Q921" s="85"/>
      <c r="R921" s="85"/>
      <c r="S921" s="85"/>
    </row>
    <row r="922" spans="1:19" x14ac:dyDescent="0.25">
      <c r="A922" s="85"/>
      <c r="B922" s="85"/>
      <c r="C922" s="85"/>
      <c r="D922" s="85"/>
      <c r="E922" s="85"/>
      <c r="F922" s="85"/>
      <c r="G922" s="85"/>
      <c r="H922" s="85"/>
      <c r="I922" s="85"/>
      <c r="J922" s="85"/>
      <c r="K922" s="85"/>
      <c r="L922" s="85"/>
      <c r="M922" s="85"/>
      <c r="N922" s="85"/>
      <c r="O922" s="85"/>
      <c r="P922" s="85"/>
      <c r="Q922" s="85"/>
      <c r="R922" s="85"/>
      <c r="S922" s="85"/>
    </row>
    <row r="923" spans="1:19" x14ac:dyDescent="0.25">
      <c r="A923" s="85"/>
      <c r="B923" s="85"/>
      <c r="C923" s="85"/>
      <c r="D923" s="85"/>
      <c r="E923" s="85"/>
      <c r="F923" s="85"/>
      <c r="G923" s="85"/>
      <c r="H923" s="85"/>
      <c r="I923" s="85"/>
      <c r="J923" s="85"/>
      <c r="K923" s="85"/>
      <c r="L923" s="85"/>
      <c r="M923" s="85"/>
      <c r="N923" s="85"/>
      <c r="O923" s="85"/>
      <c r="P923" s="85"/>
      <c r="Q923" s="85"/>
      <c r="R923" s="85"/>
      <c r="S923" s="85"/>
    </row>
    <row r="924" spans="1:19" x14ac:dyDescent="0.25">
      <c r="A924" s="85"/>
      <c r="B924" s="85"/>
      <c r="C924" s="85"/>
      <c r="D924" s="85"/>
      <c r="E924" s="85"/>
      <c r="F924" s="85"/>
      <c r="G924" s="85"/>
      <c r="H924" s="85"/>
      <c r="I924" s="85"/>
      <c r="J924" s="85"/>
      <c r="K924" s="85"/>
      <c r="L924" s="85"/>
      <c r="M924" s="85"/>
      <c r="N924" s="85"/>
      <c r="O924" s="85"/>
      <c r="P924" s="85"/>
      <c r="Q924" s="85"/>
      <c r="R924" s="85"/>
      <c r="S924" s="85"/>
    </row>
    <row r="925" spans="1:19" x14ac:dyDescent="0.25">
      <c r="A925" s="85"/>
      <c r="B925" s="85"/>
      <c r="C925" s="85"/>
      <c r="D925" s="85"/>
      <c r="E925" s="85"/>
      <c r="F925" s="85"/>
      <c r="G925" s="85"/>
      <c r="H925" s="85"/>
      <c r="I925" s="85"/>
      <c r="J925" s="85"/>
      <c r="K925" s="85"/>
      <c r="L925" s="85"/>
      <c r="M925" s="85"/>
      <c r="N925" s="85"/>
      <c r="O925" s="85"/>
      <c r="P925" s="85"/>
      <c r="Q925" s="85"/>
      <c r="R925" s="85"/>
      <c r="S925" s="85"/>
    </row>
    <row r="926" spans="1:19" x14ac:dyDescent="0.25">
      <c r="A926" s="85"/>
      <c r="B926" s="85"/>
      <c r="C926" s="85"/>
      <c r="D926" s="85"/>
      <c r="E926" s="85"/>
      <c r="F926" s="85"/>
      <c r="G926" s="85"/>
      <c r="H926" s="85"/>
      <c r="I926" s="85"/>
      <c r="J926" s="85"/>
      <c r="K926" s="85"/>
      <c r="L926" s="85"/>
      <c r="M926" s="85"/>
      <c r="N926" s="85"/>
      <c r="O926" s="85"/>
      <c r="P926" s="85"/>
      <c r="Q926" s="85"/>
      <c r="R926" s="85"/>
      <c r="S926" s="85"/>
    </row>
    <row r="927" spans="1:19" x14ac:dyDescent="0.25">
      <c r="A927" s="85"/>
      <c r="B927" s="85"/>
      <c r="C927" s="85"/>
      <c r="D927" s="85"/>
      <c r="E927" s="85"/>
      <c r="F927" s="85"/>
      <c r="G927" s="85"/>
      <c r="H927" s="85"/>
      <c r="I927" s="85"/>
      <c r="J927" s="85"/>
      <c r="K927" s="85"/>
      <c r="L927" s="85"/>
      <c r="M927" s="85"/>
      <c r="N927" s="85"/>
      <c r="O927" s="85"/>
      <c r="P927" s="85"/>
      <c r="Q927" s="85"/>
      <c r="R927" s="85"/>
      <c r="S927" s="85"/>
    </row>
    <row r="928" spans="1:19" x14ac:dyDescent="0.25">
      <c r="A928" s="85"/>
      <c r="B928" s="85"/>
      <c r="C928" s="85"/>
      <c r="D928" s="85"/>
      <c r="E928" s="85"/>
      <c r="F928" s="85"/>
      <c r="G928" s="85"/>
      <c r="H928" s="85"/>
      <c r="I928" s="85"/>
      <c r="J928" s="85"/>
      <c r="K928" s="85"/>
      <c r="L928" s="85"/>
      <c r="M928" s="85"/>
      <c r="N928" s="85"/>
      <c r="O928" s="85"/>
      <c r="P928" s="85"/>
      <c r="Q928" s="85"/>
      <c r="R928" s="85"/>
      <c r="S928" s="85"/>
    </row>
    <row r="929" spans="1:19" x14ac:dyDescent="0.25">
      <c r="A929" s="85"/>
      <c r="B929" s="85"/>
      <c r="C929" s="85"/>
      <c r="D929" s="85"/>
      <c r="E929" s="85"/>
      <c r="F929" s="85"/>
      <c r="G929" s="85"/>
      <c r="H929" s="85"/>
      <c r="I929" s="85"/>
      <c r="J929" s="85"/>
      <c r="K929" s="85"/>
      <c r="L929" s="85"/>
      <c r="M929" s="85"/>
      <c r="N929" s="85"/>
      <c r="O929" s="85"/>
      <c r="P929" s="85"/>
      <c r="Q929" s="85"/>
      <c r="R929" s="85"/>
      <c r="S929" s="85"/>
    </row>
    <row r="930" spans="1:19" x14ac:dyDescent="0.25">
      <c r="A930" s="85"/>
      <c r="B930" s="85"/>
      <c r="C930" s="85"/>
      <c r="D930" s="85"/>
      <c r="E930" s="85"/>
      <c r="F930" s="85"/>
      <c r="G930" s="85"/>
      <c r="H930" s="85"/>
      <c r="I930" s="85"/>
      <c r="J930" s="85"/>
      <c r="K930" s="85"/>
      <c r="L930" s="85"/>
      <c r="M930" s="85"/>
      <c r="N930" s="85"/>
      <c r="O930" s="85"/>
      <c r="P930" s="85"/>
      <c r="Q930" s="85"/>
      <c r="R930" s="85"/>
      <c r="S930" s="85"/>
    </row>
    <row r="931" spans="1:19" x14ac:dyDescent="0.25">
      <c r="A931" s="85"/>
      <c r="B931" s="85"/>
      <c r="C931" s="85"/>
      <c r="D931" s="85"/>
      <c r="E931" s="85"/>
      <c r="F931" s="85"/>
      <c r="G931" s="85"/>
      <c r="H931" s="85"/>
      <c r="I931" s="85"/>
      <c r="J931" s="85"/>
      <c r="K931" s="85"/>
      <c r="L931" s="85"/>
      <c r="M931" s="85"/>
      <c r="N931" s="85"/>
      <c r="O931" s="85"/>
      <c r="P931" s="85"/>
      <c r="Q931" s="85"/>
      <c r="R931" s="85"/>
      <c r="S931" s="85"/>
    </row>
    <row r="932" spans="1:19" x14ac:dyDescent="0.25">
      <c r="A932" s="85"/>
      <c r="B932" s="85"/>
      <c r="C932" s="85"/>
      <c r="D932" s="85"/>
      <c r="E932" s="85"/>
      <c r="F932" s="85"/>
      <c r="G932" s="85"/>
      <c r="H932" s="85"/>
      <c r="I932" s="85"/>
      <c r="J932" s="85"/>
      <c r="K932" s="85"/>
      <c r="L932" s="85"/>
      <c r="M932" s="85"/>
      <c r="N932" s="85"/>
      <c r="O932" s="85"/>
      <c r="P932" s="85"/>
      <c r="Q932" s="85"/>
      <c r="R932" s="85"/>
      <c r="S932" s="85"/>
    </row>
    <row r="933" spans="1:19" x14ac:dyDescent="0.25">
      <c r="A933" s="85"/>
      <c r="B933" s="85"/>
      <c r="C933" s="85"/>
      <c r="D933" s="85"/>
      <c r="E933" s="85"/>
      <c r="F933" s="85"/>
      <c r="G933" s="85"/>
      <c r="H933" s="85"/>
      <c r="I933" s="85"/>
      <c r="J933" s="85"/>
      <c r="K933" s="85"/>
      <c r="L933" s="85"/>
      <c r="M933" s="85"/>
      <c r="N933" s="85"/>
      <c r="O933" s="85"/>
      <c r="P933" s="85"/>
      <c r="Q933" s="85"/>
      <c r="R933" s="85"/>
      <c r="S933" s="85"/>
    </row>
    <row r="934" spans="1:19" x14ac:dyDescent="0.25">
      <c r="A934" s="85"/>
      <c r="B934" s="85"/>
      <c r="C934" s="85"/>
      <c r="D934" s="85"/>
      <c r="E934" s="85"/>
      <c r="F934" s="85"/>
      <c r="G934" s="85"/>
      <c r="H934" s="85"/>
      <c r="I934" s="85"/>
      <c r="J934" s="85"/>
      <c r="K934" s="85"/>
      <c r="L934" s="85"/>
      <c r="M934" s="85"/>
      <c r="N934" s="85"/>
      <c r="O934" s="85"/>
      <c r="P934" s="85"/>
      <c r="Q934" s="85"/>
      <c r="R934" s="85"/>
      <c r="S934" s="85"/>
    </row>
    <row r="935" spans="1:19" x14ac:dyDescent="0.25">
      <c r="A935" s="85"/>
      <c r="B935" s="85"/>
      <c r="C935" s="85"/>
      <c r="D935" s="85"/>
      <c r="E935" s="85"/>
      <c r="F935" s="85"/>
      <c r="G935" s="85"/>
      <c r="H935" s="85"/>
      <c r="I935" s="85"/>
      <c r="J935" s="85"/>
      <c r="K935" s="85"/>
      <c r="L935" s="85"/>
      <c r="M935" s="85"/>
      <c r="N935" s="85"/>
      <c r="O935" s="85"/>
      <c r="P935" s="85"/>
      <c r="Q935" s="85"/>
      <c r="R935" s="85"/>
      <c r="S935" s="85"/>
    </row>
    <row r="936" spans="1:19" x14ac:dyDescent="0.25">
      <c r="E936" s="85"/>
      <c r="F936" s="85"/>
      <c r="G936" s="85"/>
      <c r="H936" s="85"/>
      <c r="I936" s="85"/>
      <c r="J936" s="85"/>
      <c r="K936" s="85"/>
      <c r="L936" s="85"/>
      <c r="M936" s="85"/>
      <c r="N936" s="85"/>
      <c r="O936" s="85"/>
      <c r="P936" s="85"/>
      <c r="Q936" s="85"/>
      <c r="R936" s="85"/>
      <c r="S936" s="85"/>
    </row>
  </sheetData>
  <sheetProtection algorithmName="SHA-512" hashValue="dN5plpwABkFaga6J5r+o+9VK0vzvvbyA1ct+nNgdyy2tsTryg92l5idA+C5WlYL5UQvIidcwK6ymyHNZSTNbDQ==" saltValue="A5FwQtByhG7c0q0LUHDHyQ==" spinCount="100000" sheet="1" objects="1" scenarios="1" selectLockedCells="1"/>
  <mergeCells count="16">
    <mergeCell ref="B1:D1"/>
    <mergeCell ref="G6:G7"/>
    <mergeCell ref="H6:H7"/>
    <mergeCell ref="C2:G3"/>
    <mergeCell ref="B6:B7"/>
    <mergeCell ref="C6:C7"/>
    <mergeCell ref="D6:D7"/>
    <mergeCell ref="E6:E7"/>
    <mergeCell ref="F6:F7"/>
    <mergeCell ref="B28:D28"/>
    <mergeCell ref="B22:D22"/>
    <mergeCell ref="B23:D23"/>
    <mergeCell ref="B24:D24"/>
    <mergeCell ref="B25:D25"/>
    <mergeCell ref="B26:D26"/>
    <mergeCell ref="B27:D27"/>
  </mergeCells>
  <printOptions horizontalCentered="1"/>
  <pageMargins left="1" right="1" top="0.75" bottom="0.75" header="0.5" footer="0.5"/>
  <pageSetup paperSize="5" scale="94" orientation="landscape"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Currency!$B$2:$B$18</xm:f>
          </x14:formula1>
          <xm:sqref>B8:B19</xm:sqref>
        </x14:dataValidation>
      </x14:dataValidations>
    </ext>
  </extLs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BX536"/>
  <sheetViews>
    <sheetView showGridLines="0" zoomScaleNormal="100" workbookViewId="0">
      <selection activeCell="B7" sqref="B7"/>
    </sheetView>
  </sheetViews>
  <sheetFormatPr defaultColWidth="9.33203125" defaultRowHeight="13.2" x14ac:dyDescent="0.25"/>
  <cols>
    <col min="1" max="1" width="2.6640625" style="3" customWidth="1"/>
    <col min="2" max="2" width="30.6640625" style="3" customWidth="1"/>
    <col min="3" max="8" width="15.6640625" style="3" customWidth="1"/>
    <col min="9" max="9" width="2.6640625" style="3" customWidth="1"/>
    <col min="10" max="16384" width="9.33203125" style="3"/>
  </cols>
  <sheetData>
    <row r="1" spans="1:76" ht="15" customHeight="1" x14ac:dyDescent="0.2">
      <c r="A1" s="63"/>
      <c r="B1" s="62"/>
      <c r="C1" s="62"/>
      <c r="D1" s="62"/>
      <c r="E1" s="62"/>
      <c r="F1" s="62"/>
      <c r="G1" s="62"/>
      <c r="H1" s="62"/>
      <c r="I1" s="61"/>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row>
    <row r="2" spans="1:76" ht="30" customHeight="1" x14ac:dyDescent="0.2">
      <c r="A2" s="52"/>
      <c r="C2" s="2933" t="s">
        <v>1797</v>
      </c>
      <c r="D2" s="2933"/>
      <c r="E2" s="2933"/>
      <c r="F2" s="2933"/>
      <c r="G2" s="2933"/>
      <c r="H2" s="679"/>
      <c r="I2" s="51"/>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row>
    <row r="3" spans="1:76" ht="15" customHeight="1" x14ac:dyDescent="0.2">
      <c r="A3" s="52"/>
      <c r="C3" s="678"/>
      <c r="D3" s="678"/>
      <c r="E3" s="1745" t="s">
        <v>1713</v>
      </c>
      <c r="F3" s="678"/>
      <c r="G3" s="678"/>
      <c r="H3" s="56" t="s">
        <v>948</v>
      </c>
      <c r="I3" s="51"/>
      <c r="J3" s="2"/>
      <c r="K3" s="2"/>
      <c r="L3" s="2"/>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X3" s="2"/>
    </row>
    <row r="4" spans="1:76" ht="19.95" customHeight="1" x14ac:dyDescent="0.2">
      <c r="A4" s="52"/>
      <c r="C4" s="1517" t="s">
        <v>0</v>
      </c>
      <c r="D4" s="1517" t="s">
        <v>1</v>
      </c>
      <c r="E4" s="1517" t="s">
        <v>2</v>
      </c>
      <c r="F4" s="1517" t="s">
        <v>31</v>
      </c>
      <c r="G4" s="1517" t="s">
        <v>32</v>
      </c>
      <c r="H4" s="1517" t="s">
        <v>33</v>
      </c>
      <c r="I4" s="51"/>
      <c r="J4" s="2"/>
      <c r="K4" s="2"/>
      <c r="L4" s="2"/>
      <c r="M4" s="2"/>
      <c r="N4" s="2"/>
      <c r="O4" s="2"/>
      <c r="P4" s="2"/>
      <c r="Q4" s="2"/>
      <c r="R4" s="2"/>
      <c r="S4" s="2"/>
      <c r="T4" s="2"/>
      <c r="U4" s="2"/>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2"/>
      <c r="BL4" s="2"/>
      <c r="BM4" s="2"/>
      <c r="BN4" s="2"/>
      <c r="BO4" s="2"/>
      <c r="BP4" s="2"/>
      <c r="BQ4" s="2"/>
      <c r="BR4" s="2"/>
      <c r="BS4" s="2"/>
      <c r="BT4" s="2"/>
      <c r="BU4" s="2"/>
      <c r="BV4" s="2"/>
      <c r="BW4" s="2"/>
      <c r="BX4" s="2"/>
    </row>
    <row r="5" spans="1:76" ht="30" customHeight="1" x14ac:dyDescent="0.2">
      <c r="A5" s="52"/>
      <c r="B5" s="1507" t="s">
        <v>875</v>
      </c>
      <c r="C5" s="1508" t="s">
        <v>35</v>
      </c>
      <c r="D5" s="1508" t="s">
        <v>36</v>
      </c>
      <c r="E5" s="1299" t="s">
        <v>37</v>
      </c>
      <c r="F5" s="1299" t="s">
        <v>38</v>
      </c>
      <c r="G5" s="1299" t="s">
        <v>876</v>
      </c>
      <c r="H5" s="1299" t="s">
        <v>877</v>
      </c>
      <c r="I5" s="51"/>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c r="BC5" s="2"/>
      <c r="BD5" s="2"/>
      <c r="BE5" s="2"/>
      <c r="BF5" s="2"/>
      <c r="BG5" s="2"/>
      <c r="BH5" s="2"/>
      <c r="BI5" s="2"/>
      <c r="BJ5" s="2"/>
      <c r="BK5" s="2"/>
      <c r="BL5" s="2"/>
      <c r="BM5" s="2"/>
      <c r="BN5" s="2"/>
      <c r="BO5" s="2"/>
      <c r="BP5" s="2"/>
      <c r="BQ5" s="2"/>
      <c r="BR5" s="2"/>
      <c r="BS5" s="2"/>
      <c r="BT5" s="2"/>
      <c r="BU5" s="2"/>
      <c r="BV5" s="2"/>
      <c r="BW5" s="2"/>
      <c r="BX5" s="2"/>
    </row>
    <row r="6" spans="1:76" ht="15" customHeight="1" x14ac:dyDescent="0.2">
      <c r="A6" s="52"/>
      <c r="B6" s="1509"/>
      <c r="C6" s="1300"/>
      <c r="D6" s="1300"/>
      <c r="E6" s="1510" t="s">
        <v>41</v>
      </c>
      <c r="F6" s="1510" t="s">
        <v>42</v>
      </c>
      <c r="G6" s="1510" t="s">
        <v>878</v>
      </c>
      <c r="H6" s="1510" t="s">
        <v>879</v>
      </c>
      <c r="I6" s="51"/>
      <c r="J6" s="2"/>
      <c r="K6" s="2"/>
      <c r="L6" s="2"/>
      <c r="M6" s="2"/>
      <c r="N6" s="2"/>
      <c r="O6" s="2"/>
      <c r="P6" s="2"/>
      <c r="Q6" s="2"/>
      <c r="R6" s="2"/>
      <c r="S6" s="2"/>
      <c r="T6" s="2"/>
      <c r="U6" s="2"/>
      <c r="V6" s="2"/>
      <c r="W6" s="2"/>
      <c r="X6" s="2"/>
      <c r="Y6" s="2"/>
      <c r="Z6" s="2"/>
      <c r="AA6" s="2"/>
      <c r="AB6" s="2"/>
      <c r="AC6" s="2"/>
      <c r="AD6" s="2"/>
      <c r="AE6" s="2"/>
      <c r="AF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c r="BK6" s="2"/>
      <c r="BL6" s="2"/>
      <c r="BM6" s="2"/>
      <c r="BN6" s="2"/>
      <c r="BO6" s="2"/>
      <c r="BP6" s="2"/>
      <c r="BQ6" s="2"/>
      <c r="BR6" s="2"/>
      <c r="BS6" s="2"/>
      <c r="BT6" s="2"/>
      <c r="BU6" s="2"/>
      <c r="BV6" s="2"/>
      <c r="BW6" s="2"/>
      <c r="BX6" s="2"/>
    </row>
    <row r="7" spans="1:76" ht="19.95" customHeight="1" x14ac:dyDescent="0.2">
      <c r="A7" s="52"/>
      <c r="B7" s="1516"/>
      <c r="C7" s="730"/>
      <c r="D7" s="730"/>
      <c r="E7" s="681">
        <f>C7 +D7</f>
        <v>0</v>
      </c>
      <c r="F7" s="681">
        <f>C7- D7</f>
        <v>0</v>
      </c>
      <c r="G7" s="1515">
        <f>0.08 * E7</f>
        <v>0</v>
      </c>
      <c r="H7" s="1515">
        <f>0.08 * F7</f>
        <v>0</v>
      </c>
      <c r="I7" s="51"/>
      <c r="J7" s="2"/>
      <c r="K7" s="2"/>
      <c r="L7" s="2"/>
      <c r="M7" s="2"/>
      <c r="N7" s="2"/>
      <c r="O7" s="2"/>
      <c r="P7" s="2"/>
      <c r="Q7" s="2"/>
      <c r="R7" s="2"/>
      <c r="S7" s="2"/>
      <c r="T7" s="2"/>
      <c r="U7" s="2"/>
      <c r="V7" s="2"/>
      <c r="W7" s="2"/>
      <c r="X7" s="2"/>
      <c r="Y7" s="2"/>
      <c r="Z7" s="2"/>
      <c r="AA7" s="2"/>
      <c r="AB7" s="2"/>
      <c r="AC7" s="2"/>
      <c r="AD7" s="2"/>
      <c r="AE7" s="2"/>
      <c r="AF7" s="2"/>
      <c r="AG7" s="2"/>
      <c r="AH7" s="2"/>
      <c r="AI7" s="2"/>
      <c r="AJ7" s="2"/>
      <c r="AK7" s="2"/>
      <c r="AL7" s="2"/>
      <c r="AM7" s="2"/>
      <c r="AN7" s="2"/>
      <c r="AO7" s="2"/>
      <c r="AP7" s="2"/>
      <c r="AQ7" s="2"/>
      <c r="AR7" s="2"/>
      <c r="AS7" s="2"/>
      <c r="AT7" s="2"/>
      <c r="AU7" s="2"/>
      <c r="AV7" s="2"/>
      <c r="AW7" s="2"/>
      <c r="AX7" s="2"/>
      <c r="AY7" s="2"/>
      <c r="AZ7" s="2"/>
      <c r="BA7" s="2"/>
      <c r="BB7" s="2"/>
      <c r="BC7" s="2"/>
      <c r="BD7" s="2"/>
      <c r="BE7" s="2"/>
      <c r="BF7" s="2"/>
      <c r="BG7" s="2"/>
      <c r="BH7" s="2"/>
      <c r="BI7" s="2"/>
      <c r="BJ7" s="2"/>
      <c r="BK7" s="2"/>
      <c r="BL7" s="2"/>
      <c r="BM7" s="2"/>
      <c r="BN7" s="2"/>
      <c r="BO7" s="2"/>
      <c r="BP7" s="2"/>
      <c r="BQ7" s="2"/>
      <c r="BR7" s="2"/>
      <c r="BS7" s="2"/>
      <c r="BT7" s="2"/>
      <c r="BU7" s="2"/>
      <c r="BV7" s="2"/>
      <c r="BW7" s="2"/>
      <c r="BX7" s="2"/>
    </row>
    <row r="8" spans="1:76" ht="19.95" customHeight="1" x14ac:dyDescent="0.2">
      <c r="A8" s="52"/>
      <c r="B8" s="1516"/>
      <c r="C8" s="730"/>
      <c r="D8" s="730"/>
      <c r="E8" s="681">
        <f t="shared" ref="E8:E26" si="0">C8 +D8</f>
        <v>0</v>
      </c>
      <c r="F8" s="681">
        <f t="shared" ref="F8:F26" si="1">C8- D8</f>
        <v>0</v>
      </c>
      <c r="G8" s="1515">
        <f t="shared" ref="G8:H27" si="2">0.08 * E8</f>
        <v>0</v>
      </c>
      <c r="H8" s="1515">
        <f t="shared" si="2"/>
        <v>0</v>
      </c>
      <c r="I8" s="51"/>
      <c r="J8" s="2"/>
      <c r="K8" s="2"/>
      <c r="L8" s="2"/>
      <c r="M8" s="2"/>
      <c r="N8" s="2"/>
      <c r="O8" s="2"/>
      <c r="P8" s="2"/>
      <c r="Q8" s="2"/>
      <c r="R8" s="2"/>
      <c r="S8" s="2"/>
      <c r="T8" s="2"/>
      <c r="U8" s="2"/>
      <c r="V8" s="2"/>
      <c r="W8" s="2"/>
      <c r="X8" s="2"/>
      <c r="Y8" s="2"/>
      <c r="Z8" s="2"/>
      <c r="AA8" s="2"/>
      <c r="AB8" s="2"/>
      <c r="AC8" s="2"/>
      <c r="AD8" s="2"/>
      <c r="AE8" s="2"/>
      <c r="AF8" s="2"/>
      <c r="AG8" s="2"/>
      <c r="AH8" s="2"/>
      <c r="AI8" s="2"/>
      <c r="AJ8" s="2"/>
      <c r="AK8" s="2"/>
      <c r="AL8" s="2"/>
      <c r="AM8" s="2"/>
      <c r="AN8" s="2"/>
      <c r="AO8" s="2"/>
      <c r="AP8" s="2"/>
      <c r="AQ8" s="2"/>
      <c r="AR8" s="2"/>
      <c r="AS8" s="2"/>
      <c r="AT8" s="2"/>
      <c r="AU8" s="2"/>
      <c r="AV8" s="2"/>
      <c r="AW8" s="2"/>
      <c r="AX8" s="2"/>
      <c r="AY8" s="2"/>
      <c r="AZ8" s="2"/>
      <c r="BA8" s="2"/>
      <c r="BB8" s="2"/>
      <c r="BC8" s="2"/>
      <c r="BD8" s="2"/>
      <c r="BE8" s="2"/>
      <c r="BF8" s="2"/>
      <c r="BG8" s="2"/>
      <c r="BH8" s="2"/>
      <c r="BI8" s="2"/>
      <c r="BJ8" s="2"/>
      <c r="BK8" s="2"/>
      <c r="BL8" s="2"/>
      <c r="BM8" s="2"/>
      <c r="BN8" s="2"/>
      <c r="BO8" s="2"/>
      <c r="BP8" s="2"/>
      <c r="BQ8" s="2"/>
      <c r="BR8" s="2"/>
      <c r="BS8" s="2"/>
      <c r="BT8" s="2"/>
      <c r="BU8" s="2"/>
      <c r="BV8" s="2"/>
      <c r="BW8" s="2"/>
      <c r="BX8" s="2"/>
    </row>
    <row r="9" spans="1:76" ht="19.95" customHeight="1" x14ac:dyDescent="0.2">
      <c r="A9" s="52"/>
      <c r="B9" s="1516"/>
      <c r="C9" s="730"/>
      <c r="D9" s="730"/>
      <c r="E9" s="681">
        <f t="shared" si="0"/>
        <v>0</v>
      </c>
      <c r="F9" s="681">
        <f t="shared" si="1"/>
        <v>0</v>
      </c>
      <c r="G9" s="1515">
        <f t="shared" si="2"/>
        <v>0</v>
      </c>
      <c r="H9" s="1515">
        <f t="shared" si="2"/>
        <v>0</v>
      </c>
      <c r="I9" s="51"/>
      <c r="J9" s="2"/>
      <c r="K9" s="2"/>
      <c r="L9" s="2"/>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c r="AQ9" s="2"/>
      <c r="AR9" s="2"/>
      <c r="AS9" s="2"/>
      <c r="AT9" s="2"/>
      <c r="AU9" s="2"/>
      <c r="AV9" s="2"/>
      <c r="AW9" s="2"/>
      <c r="AX9" s="2"/>
      <c r="AY9" s="2"/>
      <c r="AZ9" s="2"/>
      <c r="BA9" s="2"/>
      <c r="BB9" s="2"/>
      <c r="BC9" s="2"/>
      <c r="BD9" s="2"/>
      <c r="BE9" s="2"/>
      <c r="BF9" s="2"/>
      <c r="BG9" s="2"/>
      <c r="BH9" s="2"/>
      <c r="BI9" s="2"/>
      <c r="BJ9" s="2"/>
      <c r="BK9" s="2"/>
      <c r="BL9" s="2"/>
      <c r="BM9" s="2"/>
      <c r="BN9" s="2"/>
      <c r="BO9" s="2"/>
      <c r="BP9" s="2"/>
      <c r="BQ9" s="2"/>
      <c r="BR9" s="2"/>
      <c r="BS9" s="2"/>
      <c r="BT9" s="2"/>
      <c r="BU9" s="2"/>
      <c r="BV9" s="2"/>
      <c r="BW9" s="2"/>
      <c r="BX9" s="2"/>
    </row>
    <row r="10" spans="1:76" ht="19.95" customHeight="1" x14ac:dyDescent="0.2">
      <c r="A10" s="52"/>
      <c r="B10" s="1516"/>
      <c r="C10" s="730"/>
      <c r="D10" s="730"/>
      <c r="E10" s="681">
        <f t="shared" si="0"/>
        <v>0</v>
      </c>
      <c r="F10" s="681">
        <f t="shared" si="1"/>
        <v>0</v>
      </c>
      <c r="G10" s="1515">
        <f t="shared" si="2"/>
        <v>0</v>
      </c>
      <c r="H10" s="1515">
        <f t="shared" si="2"/>
        <v>0</v>
      </c>
      <c r="I10" s="51"/>
      <c r="J10" s="2"/>
      <c r="K10" s="2"/>
      <c r="L10" s="2"/>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c r="BH10" s="2"/>
      <c r="BI10" s="2"/>
      <c r="BJ10" s="2"/>
      <c r="BK10" s="2"/>
      <c r="BL10" s="2"/>
      <c r="BM10" s="2"/>
      <c r="BN10" s="2"/>
      <c r="BO10" s="2"/>
      <c r="BP10" s="2"/>
      <c r="BQ10" s="2"/>
      <c r="BR10" s="2"/>
      <c r="BS10" s="2"/>
      <c r="BT10" s="2"/>
      <c r="BU10" s="2"/>
      <c r="BV10" s="2"/>
      <c r="BW10" s="2"/>
      <c r="BX10" s="2"/>
    </row>
    <row r="11" spans="1:76" ht="19.95" customHeight="1" x14ac:dyDescent="0.2">
      <c r="A11" s="52"/>
      <c r="B11" s="1516"/>
      <c r="C11" s="730"/>
      <c r="D11" s="730"/>
      <c r="E11" s="681">
        <f t="shared" si="0"/>
        <v>0</v>
      </c>
      <c r="F11" s="681">
        <f t="shared" si="1"/>
        <v>0</v>
      </c>
      <c r="G11" s="1515">
        <f t="shared" si="2"/>
        <v>0</v>
      </c>
      <c r="H11" s="1515">
        <f t="shared" si="2"/>
        <v>0</v>
      </c>
      <c r="I11" s="51"/>
      <c r="J11" s="2"/>
      <c r="K11" s="2"/>
      <c r="L11" s="2"/>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c r="AN11" s="2"/>
      <c r="AO11" s="2"/>
      <c r="AP11" s="2"/>
      <c r="AQ11" s="2"/>
      <c r="AR11" s="2"/>
      <c r="AS11" s="2"/>
      <c r="AT11" s="2"/>
      <c r="AU11" s="2"/>
      <c r="AV11" s="2"/>
      <c r="AW11" s="2"/>
      <c r="AX11" s="2"/>
      <c r="AY11" s="2"/>
      <c r="AZ11" s="2"/>
      <c r="BA11" s="2"/>
      <c r="BB11" s="2"/>
      <c r="BC11" s="2"/>
      <c r="BD11" s="2"/>
      <c r="BE11" s="2"/>
      <c r="BF11" s="2"/>
      <c r="BG11" s="2"/>
      <c r="BH11" s="2"/>
      <c r="BI11" s="2"/>
      <c r="BJ11" s="2"/>
      <c r="BK11" s="2"/>
      <c r="BL11" s="2"/>
      <c r="BM11" s="2"/>
      <c r="BN11" s="2"/>
      <c r="BO11" s="2"/>
      <c r="BP11" s="2"/>
      <c r="BQ11" s="2"/>
      <c r="BR11" s="2"/>
      <c r="BS11" s="2"/>
      <c r="BT11" s="2"/>
      <c r="BU11" s="2"/>
      <c r="BV11" s="2"/>
      <c r="BW11" s="2"/>
      <c r="BX11" s="2"/>
    </row>
    <row r="12" spans="1:76" ht="19.95" customHeight="1" x14ac:dyDescent="0.2">
      <c r="A12" s="52"/>
      <c r="B12" s="1516"/>
      <c r="C12" s="730"/>
      <c r="D12" s="730"/>
      <c r="E12" s="681">
        <f t="shared" si="0"/>
        <v>0</v>
      </c>
      <c r="F12" s="681">
        <f t="shared" si="1"/>
        <v>0</v>
      </c>
      <c r="G12" s="1515">
        <f t="shared" si="2"/>
        <v>0</v>
      </c>
      <c r="H12" s="1515">
        <f t="shared" si="2"/>
        <v>0</v>
      </c>
      <c r="I12" s="51"/>
      <c r="J12" s="2"/>
      <c r="K12" s="2"/>
      <c r="L12" s="2"/>
      <c r="M12" s="2"/>
      <c r="N12" s="2"/>
      <c r="O12" s="2"/>
      <c r="P12" s="2"/>
      <c r="Q12" s="2"/>
      <c r="R12" s="2"/>
      <c r="S12" s="2"/>
      <c r="T12" s="2"/>
      <c r="U12" s="2"/>
      <c r="V12" s="2"/>
      <c r="W12" s="2"/>
      <c r="X12" s="2"/>
      <c r="Y12" s="2"/>
      <c r="Z12" s="2"/>
      <c r="AA12" s="2"/>
      <c r="AB12" s="2"/>
      <c r="AC12" s="2"/>
      <c r="AD12" s="2"/>
      <c r="AE12" s="2"/>
      <c r="AF12" s="2"/>
      <c r="AG12" s="2"/>
      <c r="AH12" s="2"/>
      <c r="AI12" s="2"/>
      <c r="AJ12" s="2"/>
      <c r="AK12" s="2"/>
      <c r="AL12" s="2"/>
      <c r="AM12" s="2"/>
      <c r="AN12" s="2"/>
      <c r="AO12" s="2"/>
      <c r="AP12" s="2"/>
      <c r="AQ12" s="2"/>
      <c r="AR12" s="2"/>
      <c r="AS12" s="2"/>
      <c r="AT12" s="2"/>
      <c r="AU12" s="2"/>
      <c r="AV12" s="2"/>
      <c r="AW12" s="2"/>
      <c r="AX12" s="2"/>
      <c r="AY12" s="2"/>
      <c r="AZ12" s="2"/>
      <c r="BA12" s="2"/>
      <c r="BB12" s="2"/>
      <c r="BC12" s="2"/>
      <c r="BD12" s="2"/>
      <c r="BE12" s="2"/>
      <c r="BF12" s="2"/>
      <c r="BG12" s="2"/>
      <c r="BH12" s="2"/>
      <c r="BI12" s="2"/>
      <c r="BJ12" s="2"/>
      <c r="BK12" s="2"/>
      <c r="BL12" s="2"/>
      <c r="BM12" s="2"/>
      <c r="BN12" s="2"/>
      <c r="BO12" s="2"/>
      <c r="BP12" s="2"/>
      <c r="BQ12" s="2"/>
      <c r="BR12" s="2"/>
      <c r="BS12" s="2"/>
      <c r="BT12" s="2"/>
      <c r="BU12" s="2"/>
      <c r="BV12" s="2"/>
      <c r="BW12" s="2"/>
      <c r="BX12" s="2"/>
    </row>
    <row r="13" spans="1:76" ht="19.95" customHeight="1" x14ac:dyDescent="0.2">
      <c r="A13" s="52"/>
      <c r="B13" s="1516"/>
      <c r="C13" s="730"/>
      <c r="D13" s="730"/>
      <c r="E13" s="681">
        <f t="shared" si="0"/>
        <v>0</v>
      </c>
      <c r="F13" s="681">
        <f t="shared" si="1"/>
        <v>0</v>
      </c>
      <c r="G13" s="1515">
        <f t="shared" si="2"/>
        <v>0</v>
      </c>
      <c r="H13" s="1515">
        <f t="shared" si="2"/>
        <v>0</v>
      </c>
      <c r="I13" s="51"/>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row>
    <row r="14" spans="1:76" ht="19.95" customHeight="1" x14ac:dyDescent="0.2">
      <c r="A14" s="52"/>
      <c r="B14" s="1516"/>
      <c r="C14" s="730"/>
      <c r="D14" s="730"/>
      <c r="E14" s="681">
        <f t="shared" si="0"/>
        <v>0</v>
      </c>
      <c r="F14" s="681">
        <f t="shared" si="1"/>
        <v>0</v>
      </c>
      <c r="G14" s="1515">
        <f t="shared" si="2"/>
        <v>0</v>
      </c>
      <c r="H14" s="1515">
        <f t="shared" si="2"/>
        <v>0</v>
      </c>
      <c r="I14" s="51"/>
      <c r="J14" s="2"/>
      <c r="K14" s="2"/>
      <c r="L14" s="2"/>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c r="BP14" s="2"/>
      <c r="BQ14" s="2"/>
      <c r="BR14" s="2"/>
      <c r="BS14" s="2"/>
      <c r="BT14" s="2"/>
      <c r="BU14" s="2"/>
      <c r="BV14" s="2"/>
      <c r="BW14" s="2"/>
      <c r="BX14" s="2"/>
    </row>
    <row r="15" spans="1:76" ht="19.95" customHeight="1" x14ac:dyDescent="0.2">
      <c r="A15" s="52"/>
      <c r="B15" s="1516"/>
      <c r="C15" s="730"/>
      <c r="D15" s="730"/>
      <c r="E15" s="681">
        <f t="shared" si="0"/>
        <v>0</v>
      </c>
      <c r="F15" s="681">
        <f t="shared" si="1"/>
        <v>0</v>
      </c>
      <c r="G15" s="1515">
        <f t="shared" si="2"/>
        <v>0</v>
      </c>
      <c r="H15" s="1515">
        <f t="shared" si="2"/>
        <v>0</v>
      </c>
      <c r="I15" s="51"/>
      <c r="J15" s="2"/>
      <c r="K15" s="2"/>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c r="BP15" s="2"/>
      <c r="BQ15" s="2"/>
      <c r="BR15" s="2"/>
      <c r="BS15" s="2"/>
      <c r="BT15" s="2"/>
      <c r="BU15" s="2"/>
      <c r="BV15" s="2"/>
      <c r="BW15" s="2"/>
      <c r="BX15" s="2"/>
    </row>
    <row r="16" spans="1:76" ht="19.95" customHeight="1" x14ac:dyDescent="0.2">
      <c r="A16" s="52"/>
      <c r="B16" s="1516"/>
      <c r="C16" s="730"/>
      <c r="D16" s="730"/>
      <c r="E16" s="681">
        <f t="shared" si="0"/>
        <v>0</v>
      </c>
      <c r="F16" s="681">
        <f t="shared" si="1"/>
        <v>0</v>
      </c>
      <c r="G16" s="1515">
        <f t="shared" si="2"/>
        <v>0</v>
      </c>
      <c r="H16" s="1515">
        <f t="shared" si="2"/>
        <v>0</v>
      </c>
      <c r="I16" s="51"/>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row>
    <row r="17" spans="1:76" ht="19.95" customHeight="1" x14ac:dyDescent="0.2">
      <c r="A17" s="52"/>
      <c r="B17" s="1516"/>
      <c r="C17" s="730"/>
      <c r="D17" s="730"/>
      <c r="E17" s="681">
        <f t="shared" si="0"/>
        <v>0</v>
      </c>
      <c r="F17" s="681">
        <f t="shared" si="1"/>
        <v>0</v>
      </c>
      <c r="G17" s="1515">
        <f t="shared" si="2"/>
        <v>0</v>
      </c>
      <c r="H17" s="1515">
        <f t="shared" si="2"/>
        <v>0</v>
      </c>
      <c r="I17" s="51"/>
      <c r="J17" s="2"/>
      <c r="K17" s="2"/>
      <c r="L17" s="2"/>
      <c r="M17" s="2"/>
      <c r="N17" s="2"/>
      <c r="O17" s="2"/>
      <c r="P17" s="2"/>
      <c r="Q17" s="2"/>
      <c r="R17" s="2"/>
      <c r="S17" s="2"/>
      <c r="T17" s="2"/>
      <c r="U17" s="2"/>
      <c r="V17" s="2"/>
      <c r="W17" s="2"/>
      <c r="X17" s="2"/>
      <c r="Y17" s="2"/>
      <c r="Z17" s="2"/>
      <c r="AA17" s="2"/>
      <c r="AB17" s="2"/>
      <c r="AC17" s="2"/>
      <c r="AD17" s="2"/>
      <c r="AE17" s="2"/>
      <c r="AF17" s="2"/>
      <c r="AG17" s="2"/>
      <c r="AH17" s="2"/>
      <c r="AI17" s="2"/>
      <c r="AJ17" s="2"/>
      <c r="AK17" s="2"/>
      <c r="AL17" s="2"/>
      <c r="AM17" s="2"/>
      <c r="AN17" s="2"/>
      <c r="AO17" s="2"/>
      <c r="AP17" s="2"/>
      <c r="AQ17" s="2"/>
      <c r="AR17" s="2"/>
      <c r="AS17" s="2"/>
      <c r="AT17" s="2"/>
      <c r="AU17" s="2"/>
      <c r="AV17" s="2"/>
      <c r="AW17" s="2"/>
      <c r="AX17" s="2"/>
      <c r="AY17" s="2"/>
      <c r="AZ17" s="2"/>
      <c r="BA17" s="2"/>
      <c r="BB17" s="2"/>
      <c r="BC17" s="2"/>
      <c r="BD17" s="2"/>
      <c r="BE17" s="2"/>
      <c r="BF17" s="2"/>
      <c r="BG17" s="2"/>
      <c r="BH17" s="2"/>
      <c r="BI17" s="2"/>
      <c r="BJ17" s="2"/>
      <c r="BK17" s="2"/>
      <c r="BL17" s="2"/>
      <c r="BM17" s="2"/>
      <c r="BN17" s="2"/>
      <c r="BO17" s="2"/>
      <c r="BP17" s="2"/>
      <c r="BQ17" s="2"/>
      <c r="BR17" s="2"/>
      <c r="BS17" s="2"/>
      <c r="BT17" s="2"/>
      <c r="BU17" s="2"/>
      <c r="BV17" s="2"/>
      <c r="BW17" s="2"/>
      <c r="BX17" s="2"/>
    </row>
    <row r="18" spans="1:76" ht="19.95" customHeight="1" x14ac:dyDescent="0.25">
      <c r="A18" s="52"/>
      <c r="B18" s="1516"/>
      <c r="C18" s="730"/>
      <c r="D18" s="730"/>
      <c r="E18" s="681">
        <f t="shared" si="0"/>
        <v>0</v>
      </c>
      <c r="F18" s="681">
        <f t="shared" si="1"/>
        <v>0</v>
      </c>
      <c r="G18" s="1515">
        <f t="shared" si="2"/>
        <v>0</v>
      </c>
      <c r="H18" s="1515">
        <f t="shared" si="2"/>
        <v>0</v>
      </c>
      <c r="I18" s="51"/>
      <c r="J18" s="2"/>
      <c r="K18" s="2"/>
      <c r="L18" s="2"/>
      <c r="M18" s="2"/>
      <c r="N18" s="2"/>
      <c r="O18" s="2"/>
      <c r="P18" s="2"/>
      <c r="Q18" s="2"/>
      <c r="R18" s="2"/>
      <c r="S18" s="2"/>
      <c r="T18" s="2"/>
      <c r="U18" s="2"/>
      <c r="V18" s="2"/>
      <c r="W18" s="2"/>
      <c r="X18" s="2"/>
      <c r="Y18" s="2"/>
      <c r="Z18" s="2"/>
      <c r="AA18" s="2"/>
      <c r="AB18" s="2"/>
      <c r="AC18" s="2"/>
      <c r="AD18" s="2"/>
      <c r="AE18" s="2"/>
      <c r="AF18" s="2"/>
      <c r="AG18" s="2"/>
      <c r="AH18" s="2"/>
      <c r="AI18" s="2"/>
      <c r="AJ18" s="2"/>
      <c r="AK18" s="2"/>
      <c r="AL18" s="2"/>
      <c r="AM18" s="2"/>
      <c r="AN18" s="2"/>
      <c r="AO18" s="2"/>
      <c r="AP18" s="2"/>
      <c r="AQ18" s="2"/>
      <c r="AR18" s="2"/>
      <c r="AS18" s="2"/>
      <c r="AT18" s="2"/>
      <c r="AU18" s="2"/>
      <c r="AV18" s="2"/>
      <c r="AW18" s="2"/>
      <c r="AX18" s="2"/>
      <c r="AY18" s="2"/>
      <c r="AZ18" s="2"/>
      <c r="BA18" s="2"/>
      <c r="BB18" s="2"/>
      <c r="BC18" s="2"/>
      <c r="BD18" s="2"/>
      <c r="BE18" s="2"/>
      <c r="BF18" s="2"/>
      <c r="BG18" s="2"/>
      <c r="BH18" s="2"/>
      <c r="BI18" s="2"/>
      <c r="BJ18" s="2"/>
      <c r="BK18" s="2"/>
      <c r="BL18" s="2"/>
      <c r="BM18" s="2"/>
      <c r="BN18" s="2"/>
      <c r="BO18" s="2"/>
      <c r="BP18" s="2"/>
      <c r="BQ18" s="2"/>
      <c r="BR18" s="2"/>
      <c r="BS18" s="2"/>
      <c r="BT18" s="2"/>
      <c r="BU18" s="2"/>
      <c r="BV18" s="2"/>
      <c r="BW18" s="2"/>
      <c r="BX18" s="2"/>
    </row>
    <row r="19" spans="1:76" ht="19.95" customHeight="1" x14ac:dyDescent="0.25">
      <c r="A19" s="52"/>
      <c r="B19" s="1516"/>
      <c r="C19" s="730"/>
      <c r="D19" s="730"/>
      <c r="E19" s="681">
        <f t="shared" si="0"/>
        <v>0</v>
      </c>
      <c r="F19" s="681">
        <f t="shared" si="1"/>
        <v>0</v>
      </c>
      <c r="G19" s="1515">
        <f t="shared" si="2"/>
        <v>0</v>
      </c>
      <c r="H19" s="1515">
        <f t="shared" si="2"/>
        <v>0</v>
      </c>
      <c r="I19" s="51"/>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row>
    <row r="20" spans="1:76" ht="19.95" customHeight="1" x14ac:dyDescent="0.25">
      <c r="A20" s="52"/>
      <c r="B20" s="1516"/>
      <c r="C20" s="730"/>
      <c r="D20" s="730"/>
      <c r="E20" s="681">
        <f t="shared" si="0"/>
        <v>0</v>
      </c>
      <c r="F20" s="681">
        <f t="shared" si="1"/>
        <v>0</v>
      </c>
      <c r="G20" s="1515">
        <f t="shared" si="2"/>
        <v>0</v>
      </c>
      <c r="H20" s="1515">
        <f t="shared" si="2"/>
        <v>0</v>
      </c>
      <c r="I20" s="51"/>
      <c r="J20" s="2"/>
      <c r="K20" s="2"/>
      <c r="L20" s="2"/>
      <c r="M20" s="2"/>
      <c r="N20" s="2"/>
      <c r="O20" s="2"/>
      <c r="P20" s="2"/>
      <c r="Q20" s="2"/>
      <c r="R20" s="2"/>
      <c r="S20" s="2"/>
      <c r="T20" s="2"/>
      <c r="U20" s="2"/>
      <c r="V20" s="2"/>
      <c r="W20" s="2"/>
      <c r="X20" s="2"/>
      <c r="Y20" s="2"/>
      <c r="Z20" s="2"/>
      <c r="AA20" s="2"/>
      <c r="AB20" s="2"/>
      <c r="AC20" s="2"/>
      <c r="AD20" s="2"/>
      <c r="AE20" s="2"/>
      <c r="AF20" s="2"/>
      <c r="AG20" s="2"/>
      <c r="AH20" s="2"/>
      <c r="AI20" s="2"/>
      <c r="AJ20" s="2"/>
      <c r="AK20" s="2"/>
      <c r="AL20" s="2"/>
      <c r="AM20" s="2"/>
      <c r="AN20" s="2"/>
      <c r="AO20" s="2"/>
      <c r="AP20" s="2"/>
      <c r="AQ20" s="2"/>
      <c r="AR20" s="2"/>
      <c r="AS20" s="2"/>
      <c r="AT20" s="2"/>
      <c r="AU20" s="2"/>
      <c r="AV20" s="2"/>
      <c r="AW20" s="2"/>
      <c r="AX20" s="2"/>
      <c r="AY20" s="2"/>
      <c r="AZ20" s="2"/>
      <c r="BA20" s="2"/>
      <c r="BB20" s="2"/>
      <c r="BC20" s="2"/>
      <c r="BD20" s="2"/>
      <c r="BE20" s="2"/>
      <c r="BF20" s="2"/>
      <c r="BG20" s="2"/>
      <c r="BH20" s="2"/>
      <c r="BI20" s="2"/>
      <c r="BJ20" s="2"/>
      <c r="BK20" s="2"/>
      <c r="BL20" s="2"/>
      <c r="BM20" s="2"/>
      <c r="BN20" s="2"/>
      <c r="BO20" s="2"/>
      <c r="BP20" s="2"/>
      <c r="BQ20" s="2"/>
      <c r="BR20" s="2"/>
      <c r="BS20" s="2"/>
      <c r="BT20" s="2"/>
      <c r="BU20" s="2"/>
      <c r="BV20" s="2"/>
      <c r="BW20" s="2"/>
      <c r="BX20" s="2"/>
    </row>
    <row r="21" spans="1:76" ht="19.95" customHeight="1" x14ac:dyDescent="0.25">
      <c r="A21" s="52"/>
      <c r="B21" s="1516"/>
      <c r="C21" s="730"/>
      <c r="D21" s="730"/>
      <c r="E21" s="681">
        <f t="shared" si="0"/>
        <v>0</v>
      </c>
      <c r="F21" s="681">
        <f t="shared" si="1"/>
        <v>0</v>
      </c>
      <c r="G21" s="1515">
        <f t="shared" si="2"/>
        <v>0</v>
      </c>
      <c r="H21" s="1515">
        <f t="shared" si="2"/>
        <v>0</v>
      </c>
      <c r="I21" s="51"/>
      <c r="J21" s="2"/>
      <c r="K21" s="2"/>
      <c r="L21" s="2"/>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2"/>
      <c r="AW21" s="2"/>
      <c r="AX21" s="2"/>
      <c r="AY21" s="2"/>
      <c r="AZ21" s="2"/>
      <c r="BA21" s="2"/>
      <c r="BB21" s="2"/>
      <c r="BC21" s="2"/>
      <c r="BD21" s="2"/>
      <c r="BE21" s="2"/>
      <c r="BF21" s="2"/>
      <c r="BG21" s="2"/>
      <c r="BH21" s="2"/>
      <c r="BI21" s="2"/>
      <c r="BJ21" s="2"/>
      <c r="BK21" s="2"/>
      <c r="BL21" s="2"/>
      <c r="BM21" s="2"/>
      <c r="BN21" s="2"/>
      <c r="BO21" s="2"/>
      <c r="BP21" s="2"/>
      <c r="BQ21" s="2"/>
      <c r="BR21" s="2"/>
      <c r="BS21" s="2"/>
      <c r="BT21" s="2"/>
      <c r="BU21" s="2"/>
      <c r="BV21" s="2"/>
      <c r="BW21" s="2"/>
      <c r="BX21" s="2"/>
    </row>
    <row r="22" spans="1:76" ht="19.95" customHeight="1" x14ac:dyDescent="0.25">
      <c r="A22" s="52"/>
      <c r="B22" s="1516"/>
      <c r="C22" s="730"/>
      <c r="D22" s="730"/>
      <c r="E22" s="681">
        <f t="shared" si="0"/>
        <v>0</v>
      </c>
      <c r="F22" s="681">
        <f t="shared" si="1"/>
        <v>0</v>
      </c>
      <c r="G22" s="1515">
        <f t="shared" si="2"/>
        <v>0</v>
      </c>
      <c r="H22" s="1515">
        <f t="shared" si="2"/>
        <v>0</v>
      </c>
      <c r="I22" s="51"/>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row>
    <row r="23" spans="1:76" ht="19.95" customHeight="1" x14ac:dyDescent="0.25">
      <c r="A23" s="52"/>
      <c r="B23" s="1516"/>
      <c r="C23" s="730"/>
      <c r="D23" s="730"/>
      <c r="E23" s="681">
        <f t="shared" si="0"/>
        <v>0</v>
      </c>
      <c r="F23" s="681">
        <f t="shared" si="1"/>
        <v>0</v>
      </c>
      <c r="G23" s="1515">
        <f t="shared" si="2"/>
        <v>0</v>
      </c>
      <c r="H23" s="1515">
        <f t="shared" si="2"/>
        <v>0</v>
      </c>
      <c r="I23" s="51"/>
      <c r="J23" s="2"/>
      <c r="K23" s="2"/>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c r="AT23" s="2"/>
      <c r="AU23" s="2"/>
      <c r="AV23" s="2"/>
      <c r="AW23" s="2"/>
      <c r="AX23" s="2"/>
      <c r="AY23" s="2"/>
      <c r="AZ23" s="2"/>
      <c r="BA23" s="2"/>
      <c r="BB23" s="2"/>
      <c r="BC23" s="2"/>
      <c r="BD23" s="2"/>
      <c r="BE23" s="2"/>
      <c r="BF23" s="2"/>
      <c r="BG23" s="2"/>
      <c r="BH23" s="2"/>
      <c r="BI23" s="2"/>
      <c r="BJ23" s="2"/>
      <c r="BK23" s="2"/>
      <c r="BL23" s="2"/>
      <c r="BM23" s="2"/>
      <c r="BN23" s="2"/>
      <c r="BO23" s="2"/>
      <c r="BP23" s="2"/>
      <c r="BQ23" s="2"/>
      <c r="BR23" s="2"/>
      <c r="BS23" s="2"/>
      <c r="BT23" s="2"/>
      <c r="BU23" s="2"/>
      <c r="BV23" s="2"/>
      <c r="BW23" s="2"/>
      <c r="BX23" s="2"/>
    </row>
    <row r="24" spans="1:76" ht="19.95" customHeight="1" x14ac:dyDescent="0.25">
      <c r="A24" s="52"/>
      <c r="B24" s="1516"/>
      <c r="C24" s="730"/>
      <c r="D24" s="730"/>
      <c r="E24" s="681">
        <f t="shared" si="0"/>
        <v>0</v>
      </c>
      <c r="F24" s="681">
        <f t="shared" si="1"/>
        <v>0</v>
      </c>
      <c r="G24" s="1515">
        <f t="shared" si="2"/>
        <v>0</v>
      </c>
      <c r="H24" s="1515">
        <f t="shared" si="2"/>
        <v>0</v>
      </c>
      <c r="I24" s="51"/>
      <c r="J24" s="2"/>
      <c r="K24" s="2"/>
      <c r="L24" s="2"/>
      <c r="M24" s="2"/>
      <c r="N24" s="2"/>
      <c r="O24" s="2"/>
      <c r="P24" s="2"/>
      <c r="Q24" s="2"/>
      <c r="R24" s="2"/>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2"/>
      <c r="AW24" s="2"/>
      <c r="AX24" s="2"/>
      <c r="AY24" s="2"/>
      <c r="AZ24" s="2"/>
      <c r="BA24" s="2"/>
      <c r="BB24" s="2"/>
      <c r="BC24" s="2"/>
      <c r="BD24" s="2"/>
      <c r="BE24" s="2"/>
      <c r="BF24" s="2"/>
      <c r="BG24" s="2"/>
      <c r="BH24" s="2"/>
      <c r="BI24" s="2"/>
      <c r="BJ24" s="2"/>
      <c r="BK24" s="2"/>
      <c r="BL24" s="2"/>
      <c r="BM24" s="2"/>
      <c r="BN24" s="2"/>
      <c r="BO24" s="2"/>
      <c r="BP24" s="2"/>
      <c r="BQ24" s="2"/>
      <c r="BR24" s="2"/>
      <c r="BS24" s="2"/>
      <c r="BT24" s="2"/>
      <c r="BU24" s="2"/>
      <c r="BV24" s="2"/>
      <c r="BW24" s="2"/>
      <c r="BX24" s="2"/>
    </row>
    <row r="25" spans="1:76" ht="19.95" customHeight="1" x14ac:dyDescent="0.25">
      <c r="A25" s="52"/>
      <c r="B25" s="1516"/>
      <c r="C25" s="730"/>
      <c r="D25" s="730"/>
      <c r="E25" s="681">
        <f t="shared" si="0"/>
        <v>0</v>
      </c>
      <c r="F25" s="681">
        <f t="shared" si="1"/>
        <v>0</v>
      </c>
      <c r="G25" s="1515">
        <f t="shared" si="2"/>
        <v>0</v>
      </c>
      <c r="H25" s="1515">
        <f t="shared" si="2"/>
        <v>0</v>
      </c>
      <c r="I25" s="51"/>
      <c r="J25" s="2"/>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c r="BF25" s="2"/>
      <c r="BG25" s="2"/>
      <c r="BH25" s="2"/>
      <c r="BI25" s="2"/>
      <c r="BJ25" s="2"/>
      <c r="BK25" s="2"/>
      <c r="BL25" s="2"/>
      <c r="BM25" s="2"/>
      <c r="BN25" s="2"/>
      <c r="BO25" s="2"/>
      <c r="BP25" s="2"/>
      <c r="BQ25" s="2"/>
      <c r="BR25" s="2"/>
      <c r="BS25" s="2"/>
      <c r="BT25" s="2"/>
      <c r="BU25" s="2"/>
      <c r="BV25" s="2"/>
      <c r="BW25" s="2"/>
      <c r="BX25" s="2"/>
    </row>
    <row r="26" spans="1:76" ht="19.95" customHeight="1" x14ac:dyDescent="0.25">
      <c r="A26" s="52"/>
      <c r="B26" s="1516"/>
      <c r="C26" s="730"/>
      <c r="D26" s="730"/>
      <c r="E26" s="681">
        <f t="shared" si="0"/>
        <v>0</v>
      </c>
      <c r="F26" s="681">
        <f t="shared" si="1"/>
        <v>0</v>
      </c>
      <c r="G26" s="1515">
        <f t="shared" si="2"/>
        <v>0</v>
      </c>
      <c r="H26" s="1515">
        <f t="shared" si="2"/>
        <v>0</v>
      </c>
      <c r="I26" s="51"/>
      <c r="J26" s="2"/>
      <c r="K26" s="2"/>
      <c r="L26" s="2"/>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2"/>
      <c r="AX26" s="2"/>
      <c r="AY26" s="2"/>
      <c r="AZ26" s="2"/>
      <c r="BA26" s="2"/>
      <c r="BB26" s="2"/>
      <c r="BC26" s="2"/>
      <c r="BD26" s="2"/>
      <c r="BE26" s="2"/>
      <c r="BF26" s="2"/>
      <c r="BG26" s="2"/>
      <c r="BH26" s="2"/>
      <c r="BI26" s="2"/>
      <c r="BJ26" s="2"/>
      <c r="BK26" s="2"/>
      <c r="BL26" s="2"/>
      <c r="BM26" s="2"/>
      <c r="BN26" s="2"/>
      <c r="BO26" s="2"/>
      <c r="BP26" s="2"/>
      <c r="BQ26" s="2"/>
      <c r="BR26" s="2"/>
      <c r="BS26" s="2"/>
      <c r="BT26" s="2"/>
      <c r="BU26" s="2"/>
      <c r="BV26" s="2"/>
      <c r="BW26" s="2"/>
      <c r="BX26" s="2"/>
    </row>
    <row r="27" spans="1:76" ht="19.95" customHeight="1" x14ac:dyDescent="0.25">
      <c r="A27" s="52"/>
      <c r="B27" s="1511" t="s">
        <v>880</v>
      </c>
      <c r="C27" s="1512">
        <f>SUM(C7:C26)</f>
        <v>0</v>
      </c>
      <c r="D27" s="1512">
        <f>SUM(D7:D26)</f>
        <v>0</v>
      </c>
      <c r="E27" s="1512">
        <f>C27 + D27</f>
        <v>0</v>
      </c>
      <c r="F27" s="1513">
        <f>C27 - D27</f>
        <v>0</v>
      </c>
      <c r="G27" s="1512">
        <f t="shared" si="2"/>
        <v>0</v>
      </c>
      <c r="H27" s="1512">
        <f t="shared" si="2"/>
        <v>0</v>
      </c>
      <c r="I27" s="51"/>
      <c r="J27" s="2"/>
      <c r="K27" s="2"/>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2"/>
      <c r="BF27" s="2"/>
      <c r="BG27" s="2"/>
      <c r="BH27" s="2"/>
      <c r="BI27" s="2"/>
      <c r="BJ27" s="2"/>
      <c r="BK27" s="2"/>
      <c r="BL27" s="2"/>
      <c r="BM27" s="2"/>
      <c r="BN27" s="2"/>
      <c r="BO27" s="2"/>
      <c r="BP27" s="2"/>
      <c r="BQ27" s="2"/>
      <c r="BR27" s="2"/>
      <c r="BS27" s="2"/>
      <c r="BT27" s="2"/>
      <c r="BU27" s="2"/>
      <c r="BV27" s="2"/>
      <c r="BW27" s="2"/>
      <c r="BX27" s="2"/>
    </row>
    <row r="28" spans="1:76" ht="19.95" customHeight="1" x14ac:dyDescent="0.25">
      <c r="A28" s="52"/>
      <c r="B28" s="2937" t="s">
        <v>1798</v>
      </c>
      <c r="C28" s="2938"/>
      <c r="D28" s="2938"/>
      <c r="E28" s="2938"/>
      <c r="F28" s="2938"/>
      <c r="G28" s="2939"/>
      <c r="H28" s="1514">
        <f>G27</f>
        <v>0</v>
      </c>
      <c r="I28" s="51"/>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K28" s="2"/>
      <c r="BL28" s="2"/>
      <c r="BM28" s="2"/>
      <c r="BN28" s="2"/>
      <c r="BO28" s="2"/>
      <c r="BP28" s="2"/>
      <c r="BQ28" s="2"/>
      <c r="BR28" s="2"/>
      <c r="BS28" s="2"/>
      <c r="BT28" s="2"/>
      <c r="BU28" s="2"/>
      <c r="BV28" s="2"/>
      <c r="BW28" s="2"/>
      <c r="BX28" s="2"/>
    </row>
    <row r="29" spans="1:76" ht="19.95" customHeight="1" x14ac:dyDescent="0.25">
      <c r="A29" s="52"/>
      <c r="B29" s="2940" t="s">
        <v>1799</v>
      </c>
      <c r="C29" s="2941"/>
      <c r="D29" s="2941"/>
      <c r="E29" s="2941"/>
      <c r="F29" s="2941"/>
      <c r="G29" s="2942"/>
      <c r="H29" s="1514">
        <f>H27</f>
        <v>0</v>
      </c>
      <c r="I29" s="51"/>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2"/>
      <c r="BT29" s="2"/>
      <c r="BU29" s="2"/>
      <c r="BV29" s="2"/>
      <c r="BW29" s="2"/>
      <c r="BX29" s="2"/>
    </row>
    <row r="30" spans="1:76" ht="19.95" customHeight="1" x14ac:dyDescent="0.25">
      <c r="A30" s="52"/>
      <c r="B30" s="2940" t="s">
        <v>2074</v>
      </c>
      <c r="C30" s="2941"/>
      <c r="D30" s="2941"/>
      <c r="E30" s="2941"/>
      <c r="F30" s="2941"/>
      <c r="G30" s="2942"/>
      <c r="H30" s="1514">
        <f>'Equity Forex Commodity OptionP1'!G51</f>
        <v>0</v>
      </c>
      <c r="I30" s="51"/>
      <c r="J30" s="2"/>
      <c r="K30" s="2"/>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2"/>
      <c r="BT30" s="2"/>
      <c r="BU30" s="2"/>
      <c r="BV30" s="2"/>
      <c r="BW30" s="2"/>
      <c r="BX30" s="2"/>
    </row>
    <row r="31" spans="1:76" ht="19.95" customHeight="1" x14ac:dyDescent="0.25">
      <c r="A31" s="52"/>
      <c r="B31" s="2940" t="s">
        <v>1800</v>
      </c>
      <c r="C31" s="2941"/>
      <c r="D31" s="2941"/>
      <c r="E31" s="2941"/>
      <c r="F31" s="2941"/>
      <c r="G31" s="2942"/>
      <c r="H31" s="1514">
        <f>SUM(H28 + H29+ H30)</f>
        <v>0</v>
      </c>
      <c r="I31" s="51"/>
      <c r="J31" s="2"/>
      <c r="K31" s="2"/>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c r="AW31" s="2"/>
      <c r="AX31" s="2"/>
      <c r="AY31" s="2"/>
      <c r="AZ31" s="2"/>
      <c r="BA31" s="2"/>
      <c r="BB31" s="2"/>
      <c r="BC31" s="2"/>
      <c r="BD31" s="2"/>
      <c r="BE31" s="2"/>
      <c r="BF31" s="2"/>
      <c r="BG31" s="2"/>
      <c r="BH31" s="2"/>
      <c r="BI31" s="2"/>
      <c r="BJ31" s="2"/>
      <c r="BK31" s="2"/>
      <c r="BL31" s="2"/>
      <c r="BM31" s="2"/>
      <c r="BN31" s="2"/>
      <c r="BO31" s="2"/>
      <c r="BP31" s="2"/>
      <c r="BQ31" s="2"/>
      <c r="BR31" s="2"/>
      <c r="BS31" s="2"/>
      <c r="BT31" s="2"/>
      <c r="BU31" s="2"/>
      <c r="BV31" s="2"/>
      <c r="BW31" s="2"/>
      <c r="BX31" s="2"/>
    </row>
    <row r="32" spans="1:76" ht="19.95" customHeight="1" x14ac:dyDescent="0.25">
      <c r="A32" s="52"/>
      <c r="B32" s="2934" t="s">
        <v>1801</v>
      </c>
      <c r="C32" s="2935"/>
      <c r="D32" s="2935"/>
      <c r="E32" s="2935"/>
      <c r="F32" s="2935"/>
      <c r="G32" s="2936"/>
      <c r="H32" s="1514">
        <f>H31 * 12.5</f>
        <v>0</v>
      </c>
      <c r="I32" s="51"/>
      <c r="J32" s="2"/>
      <c r="K32" s="2"/>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B32" s="2"/>
      <c r="BC32" s="2"/>
      <c r="BD32" s="2"/>
      <c r="BE32" s="2"/>
      <c r="BF32" s="2"/>
      <c r="BG32" s="2"/>
      <c r="BH32" s="2"/>
      <c r="BI32" s="2"/>
      <c r="BJ32" s="2"/>
      <c r="BK32" s="2"/>
      <c r="BL32" s="2"/>
      <c r="BM32" s="2"/>
      <c r="BN32" s="2"/>
      <c r="BO32" s="2"/>
      <c r="BP32" s="2"/>
      <c r="BQ32" s="2"/>
      <c r="BR32" s="2"/>
      <c r="BS32" s="2"/>
      <c r="BT32" s="2"/>
      <c r="BU32" s="2"/>
      <c r="BV32" s="2"/>
      <c r="BW32" s="2"/>
      <c r="BX32" s="2"/>
    </row>
    <row r="33" spans="1:76" ht="15" customHeight="1" thickBot="1" x14ac:dyDescent="0.3">
      <c r="A33" s="50"/>
      <c r="B33" s="49"/>
      <c r="C33" s="49"/>
      <c r="D33" s="49"/>
      <c r="E33" s="49"/>
      <c r="F33" s="49"/>
      <c r="G33" s="49"/>
      <c r="H33" s="49"/>
      <c r="I33" s="48"/>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c r="AX33" s="2"/>
      <c r="AY33" s="2"/>
      <c r="AZ33" s="2"/>
      <c r="BA33" s="2"/>
      <c r="BB33" s="2"/>
      <c r="BC33" s="2"/>
      <c r="BD33" s="2"/>
      <c r="BE33" s="2"/>
      <c r="BF33" s="2"/>
      <c r="BG33" s="2"/>
      <c r="BH33" s="2"/>
      <c r="BI33" s="2"/>
      <c r="BJ33" s="2"/>
      <c r="BK33" s="2"/>
      <c r="BL33" s="2"/>
      <c r="BM33" s="2"/>
      <c r="BN33" s="2"/>
      <c r="BO33" s="2"/>
      <c r="BP33" s="2"/>
      <c r="BQ33" s="2"/>
      <c r="BR33" s="2"/>
      <c r="BS33" s="2"/>
      <c r="BT33" s="2"/>
      <c r="BU33" s="2"/>
      <c r="BV33" s="2"/>
      <c r="BW33" s="2"/>
      <c r="BX33" s="2"/>
    </row>
    <row r="34" spans="1:76" ht="15" customHeight="1" x14ac:dyDescent="0.25">
      <c r="A34" s="62"/>
      <c r="B34" s="62"/>
      <c r="C34" s="62"/>
      <c r="D34" s="62"/>
      <c r="E34" s="62"/>
      <c r="F34" s="62"/>
      <c r="G34" s="62"/>
      <c r="H34" s="62"/>
      <c r="I34" s="62"/>
      <c r="J34" s="2"/>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2"/>
      <c r="AX34" s="2"/>
      <c r="AY34" s="2"/>
      <c r="AZ34" s="2"/>
      <c r="BA34" s="2"/>
      <c r="BB34" s="2"/>
      <c r="BC34" s="2"/>
      <c r="BD34" s="2"/>
      <c r="BE34" s="2"/>
      <c r="BF34" s="2"/>
      <c r="BG34" s="2"/>
      <c r="BH34" s="2"/>
      <c r="BI34" s="2"/>
      <c r="BJ34" s="2"/>
      <c r="BK34" s="2"/>
      <c r="BL34" s="2"/>
      <c r="BM34" s="2"/>
      <c r="BN34" s="2"/>
      <c r="BO34" s="2"/>
      <c r="BP34" s="2"/>
      <c r="BQ34" s="2"/>
      <c r="BR34" s="2"/>
      <c r="BS34" s="2"/>
      <c r="BT34" s="2"/>
      <c r="BU34" s="2"/>
      <c r="BV34" s="2"/>
      <c r="BW34" s="2"/>
      <c r="BX34" s="2"/>
    </row>
    <row r="35" spans="1:76" x14ac:dyDescent="0.25">
      <c r="A35" s="2"/>
      <c r="B35" s="2"/>
      <c r="C35" s="2"/>
      <c r="D35" s="2"/>
      <c r="E35" s="2"/>
      <c r="F35" s="2"/>
      <c r="G35" s="2"/>
      <c r="H35" s="2"/>
      <c r="I35" s="2"/>
      <c r="J35" s="2"/>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row>
    <row r="36" spans="1:76" x14ac:dyDescent="0.25">
      <c r="A36" s="2"/>
      <c r="B36" s="2"/>
      <c r="C36" s="2"/>
      <c r="D36" s="2"/>
      <c r="E36" s="2"/>
      <c r="F36" s="2"/>
      <c r="G36" s="2"/>
      <c r="H36" s="2"/>
      <c r="I36" s="2"/>
      <c r="J36" s="2"/>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2"/>
      <c r="BF36" s="2"/>
      <c r="BG36" s="2"/>
      <c r="BH36" s="2"/>
      <c r="BI36" s="2"/>
      <c r="BJ36" s="2"/>
      <c r="BK36" s="2"/>
      <c r="BL36" s="2"/>
      <c r="BM36" s="2"/>
      <c r="BN36" s="2"/>
      <c r="BO36" s="2"/>
      <c r="BP36" s="2"/>
      <c r="BQ36" s="2"/>
      <c r="BR36" s="2"/>
      <c r="BS36" s="2"/>
      <c r="BT36" s="2"/>
      <c r="BU36" s="2"/>
      <c r="BV36" s="2"/>
      <c r="BW36" s="2"/>
      <c r="BX36" s="2"/>
    </row>
    <row r="37" spans="1:76" x14ac:dyDescent="0.25">
      <c r="A37" s="2"/>
      <c r="B37" s="2"/>
      <c r="C37" s="2"/>
      <c r="D37" s="2"/>
      <c r="E37" s="2"/>
      <c r="F37" s="2"/>
      <c r="G37" s="2"/>
      <c r="H37" s="2"/>
      <c r="I37" s="2"/>
      <c r="J37" s="2"/>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2"/>
      <c r="AX37" s="2"/>
      <c r="AY37" s="2"/>
      <c r="AZ37" s="2"/>
      <c r="BA37" s="2"/>
      <c r="BB37" s="2"/>
      <c r="BC37" s="2"/>
      <c r="BD37" s="2"/>
      <c r="BE37" s="2"/>
      <c r="BF37" s="2"/>
      <c r="BG37" s="2"/>
      <c r="BH37" s="2"/>
      <c r="BI37" s="2"/>
      <c r="BJ37" s="2"/>
      <c r="BK37" s="2"/>
      <c r="BL37" s="2"/>
      <c r="BM37" s="2"/>
      <c r="BN37" s="2"/>
      <c r="BO37" s="2"/>
      <c r="BP37" s="2"/>
      <c r="BQ37" s="2"/>
      <c r="BR37" s="2"/>
      <c r="BS37" s="2"/>
      <c r="BT37" s="2"/>
      <c r="BU37" s="2"/>
      <c r="BV37" s="2"/>
      <c r="BW37" s="2"/>
      <c r="BX37" s="2"/>
    </row>
    <row r="38" spans="1:76" x14ac:dyDescent="0.25">
      <c r="A38" s="2"/>
      <c r="B38" s="2"/>
      <c r="C38" s="2"/>
      <c r="D38" s="2"/>
      <c r="E38" s="2"/>
      <c r="F38" s="2"/>
      <c r="G38" s="2"/>
      <c r="H38" s="2"/>
      <c r="I38" s="2"/>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2"/>
      <c r="AY38" s="2"/>
      <c r="AZ38" s="2"/>
      <c r="BA38" s="2"/>
      <c r="BB38" s="2"/>
      <c r="BC38" s="2"/>
      <c r="BD38" s="2"/>
      <c r="BE38" s="2"/>
      <c r="BF38" s="2"/>
      <c r="BG38" s="2"/>
      <c r="BH38" s="2"/>
      <c r="BI38" s="2"/>
      <c r="BJ38" s="2"/>
      <c r="BK38" s="2"/>
      <c r="BL38" s="2"/>
      <c r="BM38" s="2"/>
      <c r="BN38" s="2"/>
      <c r="BO38" s="2"/>
      <c r="BP38" s="2"/>
      <c r="BQ38" s="2"/>
      <c r="BR38" s="2"/>
      <c r="BS38" s="2"/>
      <c r="BT38" s="2"/>
      <c r="BU38" s="2"/>
      <c r="BV38" s="2"/>
      <c r="BW38" s="2"/>
      <c r="BX38" s="2"/>
    </row>
    <row r="39" spans="1:76" x14ac:dyDescent="0.25">
      <c r="A39" s="2"/>
      <c r="B39" s="2"/>
      <c r="C39" s="2"/>
      <c r="D39" s="2"/>
      <c r="E39" s="2"/>
      <c r="F39" s="2"/>
      <c r="G39" s="2"/>
      <c r="H39" s="2"/>
      <c r="I39" s="2"/>
      <c r="J39" s="2"/>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H39" s="2"/>
      <c r="BI39" s="2"/>
      <c r="BJ39" s="2"/>
      <c r="BK39" s="2"/>
      <c r="BL39" s="2"/>
      <c r="BM39" s="2"/>
      <c r="BN39" s="2"/>
      <c r="BO39" s="2"/>
      <c r="BP39" s="2"/>
      <c r="BQ39" s="2"/>
      <c r="BR39" s="2"/>
      <c r="BS39" s="2"/>
      <c r="BT39" s="2"/>
      <c r="BU39" s="2"/>
      <c r="BV39" s="2"/>
      <c r="BW39" s="2"/>
      <c r="BX39" s="2"/>
    </row>
    <row r="40" spans="1:76" x14ac:dyDescent="0.25">
      <c r="A40" s="2"/>
      <c r="B40" s="2"/>
      <c r="C40" s="2"/>
      <c r="D40" s="2"/>
      <c r="E40" s="2"/>
      <c r="F40" s="2"/>
      <c r="G40" s="2"/>
      <c r="H40" s="2"/>
      <c r="I40" s="2"/>
      <c r="J40" s="2"/>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c r="BB40" s="2"/>
      <c r="BC40" s="2"/>
      <c r="BD40" s="2"/>
      <c r="BE40" s="2"/>
      <c r="BF40" s="2"/>
      <c r="BG40" s="2"/>
      <c r="BH40" s="2"/>
      <c r="BI40" s="2"/>
      <c r="BJ40" s="2"/>
      <c r="BK40" s="2"/>
      <c r="BL40" s="2"/>
      <c r="BM40" s="2"/>
      <c r="BN40" s="2"/>
      <c r="BO40" s="2"/>
      <c r="BP40" s="2"/>
      <c r="BQ40" s="2"/>
      <c r="BR40" s="2"/>
      <c r="BS40" s="2"/>
      <c r="BT40" s="2"/>
      <c r="BU40" s="2"/>
      <c r="BV40" s="2"/>
      <c r="BW40" s="2"/>
      <c r="BX40" s="2"/>
    </row>
    <row r="41" spans="1:76" x14ac:dyDescent="0.25">
      <c r="A41" s="2"/>
      <c r="B41" s="2"/>
      <c r="C41" s="2"/>
      <c r="D41" s="2"/>
      <c r="E41" s="2"/>
      <c r="F41" s="2"/>
      <c r="G41" s="2"/>
      <c r="H41" s="2"/>
      <c r="I41" s="2"/>
      <c r="J41" s="2"/>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c r="BD41" s="2"/>
      <c r="BE41" s="2"/>
      <c r="BF41" s="2"/>
      <c r="BG41" s="2"/>
      <c r="BH41" s="2"/>
      <c r="BI41" s="2"/>
      <c r="BJ41" s="2"/>
      <c r="BK41" s="2"/>
      <c r="BL41" s="2"/>
      <c r="BM41" s="2"/>
      <c r="BN41" s="2"/>
      <c r="BO41" s="2"/>
      <c r="BP41" s="2"/>
      <c r="BQ41" s="2"/>
      <c r="BR41" s="2"/>
      <c r="BS41" s="2"/>
      <c r="BT41" s="2"/>
      <c r="BU41" s="2"/>
      <c r="BV41" s="2"/>
      <c r="BW41" s="2"/>
      <c r="BX41" s="2"/>
    </row>
    <row r="42" spans="1:76" x14ac:dyDescent="0.25">
      <c r="A42" s="2"/>
      <c r="B42" s="2"/>
      <c r="C42" s="2"/>
      <c r="D42" s="2"/>
      <c r="E42" s="2"/>
      <c r="F42" s="2"/>
      <c r="G42" s="2"/>
      <c r="H42" s="2"/>
      <c r="I42" s="2"/>
      <c r="J42" s="2"/>
      <c r="K42" s="2"/>
      <c r="L42" s="2"/>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2"/>
      <c r="AW42" s="2"/>
      <c r="AX42" s="2"/>
      <c r="AY42" s="2"/>
      <c r="AZ42" s="2"/>
      <c r="BA42" s="2"/>
      <c r="BB42" s="2"/>
      <c r="BC42" s="2"/>
      <c r="BD42" s="2"/>
      <c r="BE42" s="2"/>
      <c r="BF42" s="2"/>
      <c r="BG42" s="2"/>
      <c r="BH42" s="2"/>
      <c r="BI42" s="2"/>
      <c r="BJ42" s="2"/>
      <c r="BK42" s="2"/>
      <c r="BL42" s="2"/>
      <c r="BM42" s="2"/>
      <c r="BN42" s="2"/>
      <c r="BO42" s="2"/>
      <c r="BP42" s="2"/>
      <c r="BQ42" s="2"/>
      <c r="BR42" s="2"/>
      <c r="BS42" s="2"/>
      <c r="BT42" s="2"/>
      <c r="BU42" s="2"/>
      <c r="BV42" s="2"/>
      <c r="BW42" s="2"/>
      <c r="BX42" s="2"/>
    </row>
    <row r="43" spans="1:76" x14ac:dyDescent="0.25">
      <c r="A43" s="2"/>
      <c r="B43" s="2"/>
      <c r="C43" s="2"/>
      <c r="D43" s="2"/>
      <c r="E43" s="2"/>
      <c r="F43" s="2"/>
      <c r="G43" s="2"/>
      <c r="H43" s="2"/>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c r="AY43" s="2"/>
      <c r="AZ43" s="2"/>
      <c r="BA43" s="2"/>
      <c r="BB43" s="2"/>
      <c r="BC43" s="2"/>
      <c r="BD43" s="2"/>
      <c r="BE43" s="2"/>
      <c r="BF43" s="2"/>
      <c r="BG43" s="2"/>
      <c r="BH43" s="2"/>
      <c r="BI43" s="2"/>
      <c r="BJ43" s="2"/>
      <c r="BK43" s="2"/>
      <c r="BL43" s="2"/>
      <c r="BM43" s="2"/>
      <c r="BN43" s="2"/>
      <c r="BO43" s="2"/>
      <c r="BP43" s="2"/>
      <c r="BQ43" s="2"/>
      <c r="BR43" s="2"/>
      <c r="BS43" s="2"/>
      <c r="BT43" s="2"/>
      <c r="BU43" s="2"/>
      <c r="BV43" s="2"/>
      <c r="BW43" s="2"/>
      <c r="BX43" s="2"/>
    </row>
    <row r="44" spans="1:76" x14ac:dyDescent="0.25">
      <c r="A44" s="2"/>
      <c r="B44" s="2"/>
      <c r="C44" s="2"/>
      <c r="D44" s="2"/>
      <c r="E44" s="2"/>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c r="AY44" s="2"/>
      <c r="AZ44" s="2"/>
      <c r="BA44" s="2"/>
      <c r="BB44" s="2"/>
      <c r="BC44" s="2"/>
      <c r="BD44" s="2"/>
      <c r="BE44" s="2"/>
      <c r="BF44" s="2"/>
      <c r="BG44" s="2"/>
      <c r="BH44" s="2"/>
      <c r="BI44" s="2"/>
      <c r="BJ44" s="2"/>
      <c r="BK44" s="2"/>
      <c r="BL44" s="2"/>
      <c r="BM44" s="2"/>
      <c r="BN44" s="2"/>
      <c r="BO44" s="2"/>
      <c r="BP44" s="2"/>
      <c r="BQ44" s="2"/>
      <c r="BR44" s="2"/>
      <c r="BS44" s="2"/>
      <c r="BT44" s="2"/>
      <c r="BU44" s="2"/>
      <c r="BV44" s="2"/>
      <c r="BW44" s="2"/>
      <c r="BX44" s="2"/>
    </row>
    <row r="45" spans="1:76" x14ac:dyDescent="0.25">
      <c r="A45" s="2"/>
      <c r="B45" s="2"/>
      <c r="C45" s="2"/>
      <c r="D45" s="2"/>
      <c r="E45" s="2"/>
      <c r="F45" s="2"/>
      <c r="G45" s="2"/>
      <c r="H45" s="2"/>
      <c r="I45" s="2"/>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c r="AY45" s="2"/>
      <c r="AZ45" s="2"/>
      <c r="BA45" s="2"/>
      <c r="BB45" s="2"/>
      <c r="BC45" s="2"/>
      <c r="BD45" s="2"/>
      <c r="BE45" s="2"/>
      <c r="BF45" s="2"/>
      <c r="BG45" s="2"/>
      <c r="BH45" s="2"/>
      <c r="BI45" s="2"/>
      <c r="BJ45" s="2"/>
      <c r="BK45" s="2"/>
      <c r="BL45" s="2"/>
      <c r="BM45" s="2"/>
      <c r="BN45" s="2"/>
      <c r="BO45" s="2"/>
      <c r="BP45" s="2"/>
      <c r="BQ45" s="2"/>
      <c r="BR45" s="2"/>
      <c r="BS45" s="2"/>
      <c r="BT45" s="2"/>
      <c r="BU45" s="2"/>
      <c r="BV45" s="2"/>
      <c r="BW45" s="2"/>
      <c r="BX45" s="2"/>
    </row>
    <row r="46" spans="1:76" x14ac:dyDescent="0.25">
      <c r="A46" s="2"/>
      <c r="B46" s="2"/>
      <c r="C46" s="2"/>
      <c r="D46" s="2"/>
      <c r="E46" s="2"/>
      <c r="F46" s="2"/>
      <c r="G46" s="2"/>
      <c r="H46" s="2"/>
      <c r="I46" s="2"/>
      <c r="J46" s="2"/>
      <c r="K46" s="2"/>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2"/>
      <c r="AY46" s="2"/>
      <c r="AZ46" s="2"/>
      <c r="BA46" s="2"/>
      <c r="BB46" s="2"/>
      <c r="BC46" s="2"/>
      <c r="BD46" s="2"/>
      <c r="BE46" s="2"/>
      <c r="BF46" s="2"/>
      <c r="BG46" s="2"/>
      <c r="BH46" s="2"/>
      <c r="BI46" s="2"/>
      <c r="BJ46" s="2"/>
      <c r="BK46" s="2"/>
      <c r="BL46" s="2"/>
      <c r="BM46" s="2"/>
      <c r="BN46" s="2"/>
      <c r="BO46" s="2"/>
      <c r="BP46" s="2"/>
      <c r="BQ46" s="2"/>
      <c r="BR46" s="2"/>
      <c r="BS46" s="2"/>
      <c r="BT46" s="2"/>
      <c r="BU46" s="2"/>
      <c r="BV46" s="2"/>
      <c r="BW46" s="2"/>
      <c r="BX46" s="2"/>
    </row>
    <row r="47" spans="1:76" x14ac:dyDescent="0.25">
      <c r="A47" s="2"/>
      <c r="B47" s="2"/>
      <c r="C47" s="2"/>
      <c r="D47" s="2"/>
      <c r="E47" s="2"/>
      <c r="F47" s="2"/>
      <c r="G47" s="2"/>
      <c r="H47" s="2"/>
      <c r="I47" s="2"/>
      <c r="J47" s="2"/>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c r="BD47" s="2"/>
      <c r="BE47" s="2"/>
      <c r="BF47" s="2"/>
      <c r="BG47" s="2"/>
      <c r="BH47" s="2"/>
      <c r="BI47" s="2"/>
      <c r="BJ47" s="2"/>
      <c r="BK47" s="2"/>
      <c r="BL47" s="2"/>
      <c r="BM47" s="2"/>
      <c r="BN47" s="2"/>
      <c r="BO47" s="2"/>
      <c r="BP47" s="2"/>
      <c r="BQ47" s="2"/>
      <c r="BR47" s="2"/>
      <c r="BS47" s="2"/>
      <c r="BT47" s="2"/>
      <c r="BU47" s="2"/>
      <c r="BV47" s="2"/>
      <c r="BW47" s="2"/>
      <c r="BX47" s="2"/>
    </row>
    <row r="48" spans="1:76" x14ac:dyDescent="0.25">
      <c r="A48" s="2"/>
      <c r="B48" s="2"/>
      <c r="C48" s="2"/>
      <c r="D48" s="2"/>
      <c r="E48" s="2"/>
      <c r="F48" s="2"/>
      <c r="G48" s="2"/>
      <c r="H48" s="2"/>
      <c r="I48" s="2"/>
      <c r="J48" s="2"/>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2"/>
      <c r="BF48" s="2"/>
      <c r="BG48" s="2"/>
      <c r="BH48" s="2"/>
      <c r="BI48" s="2"/>
      <c r="BJ48" s="2"/>
      <c r="BK48" s="2"/>
      <c r="BL48" s="2"/>
      <c r="BM48" s="2"/>
      <c r="BN48" s="2"/>
      <c r="BO48" s="2"/>
      <c r="BP48" s="2"/>
      <c r="BQ48" s="2"/>
      <c r="BR48" s="2"/>
      <c r="BS48" s="2"/>
      <c r="BT48" s="2"/>
      <c r="BU48" s="2"/>
      <c r="BV48" s="2"/>
      <c r="BW48" s="2"/>
      <c r="BX48" s="2"/>
    </row>
    <row r="49" spans="1:76" x14ac:dyDescent="0.25">
      <c r="A49" s="2"/>
      <c r="B49" s="2"/>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c r="BG49" s="2"/>
      <c r="BH49" s="2"/>
      <c r="BI49" s="2"/>
      <c r="BJ49" s="2"/>
      <c r="BK49" s="2"/>
      <c r="BL49" s="2"/>
      <c r="BM49" s="2"/>
      <c r="BN49" s="2"/>
      <c r="BO49" s="2"/>
      <c r="BP49" s="2"/>
      <c r="BQ49" s="2"/>
      <c r="BR49" s="2"/>
      <c r="BS49" s="2"/>
      <c r="BT49" s="2"/>
      <c r="BU49" s="2"/>
      <c r="BV49" s="2"/>
      <c r="BW49" s="2"/>
      <c r="BX49" s="2"/>
    </row>
    <row r="50" spans="1:76" x14ac:dyDescent="0.25">
      <c r="A50" s="2"/>
      <c r="B50" s="2"/>
      <c r="C50" s="2"/>
      <c r="D50" s="2"/>
      <c r="E50" s="2"/>
      <c r="F50" s="2"/>
      <c r="G50" s="2"/>
      <c r="H50" s="2"/>
      <c r="I50" s="2"/>
      <c r="J50" s="2"/>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2"/>
      <c r="BP50" s="2"/>
      <c r="BQ50" s="2"/>
      <c r="BR50" s="2"/>
      <c r="BS50" s="2"/>
      <c r="BT50" s="2"/>
      <c r="BU50" s="2"/>
      <c r="BV50" s="2"/>
      <c r="BW50" s="2"/>
      <c r="BX50" s="2"/>
    </row>
    <row r="51" spans="1:76" x14ac:dyDescent="0.25">
      <c r="A51" s="2"/>
      <c r="B51" s="2"/>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c r="BT51" s="2"/>
      <c r="BU51" s="2"/>
      <c r="BV51" s="2"/>
      <c r="BW51" s="2"/>
      <c r="BX51" s="2"/>
    </row>
    <row r="52" spans="1:76" x14ac:dyDescent="0.25">
      <c r="A52" s="2"/>
      <c r="B52" s="2"/>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c r="BT52" s="2"/>
      <c r="BU52" s="2"/>
      <c r="BV52" s="2"/>
      <c r="BW52" s="2"/>
      <c r="BX52" s="2"/>
    </row>
    <row r="53" spans="1:76" x14ac:dyDescent="0.25">
      <c r="A53" s="2"/>
      <c r="B53" s="2"/>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
      <c r="BW53" s="2"/>
      <c r="BX53" s="2"/>
    </row>
    <row r="54" spans="1:76" x14ac:dyDescent="0.25">
      <c r="A54" s="2"/>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
      <c r="BX54" s="2"/>
    </row>
    <row r="55" spans="1:76" x14ac:dyDescent="0.25">
      <c r="A55" s="2"/>
      <c r="B55" s="2"/>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row>
    <row r="56" spans="1:76" x14ac:dyDescent="0.25">
      <c r="A56" s="2"/>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row>
    <row r="57" spans="1:76" x14ac:dyDescent="0.25">
      <c r="A57" s="2"/>
      <c r="B57" s="2"/>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c r="BW57" s="2"/>
      <c r="BX57" s="2"/>
    </row>
    <row r="58" spans="1:76" x14ac:dyDescent="0.25">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S58" s="2"/>
      <c r="BT58" s="2"/>
      <c r="BU58" s="2"/>
      <c r="BV58" s="2"/>
      <c r="BW58" s="2"/>
      <c r="BX58" s="2"/>
    </row>
    <row r="59" spans="1:76" x14ac:dyDescent="0.25">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S59" s="2"/>
      <c r="BT59" s="2"/>
      <c r="BU59" s="2"/>
      <c r="BV59" s="2"/>
      <c r="BW59" s="2"/>
      <c r="BX59" s="2"/>
    </row>
    <row r="60" spans="1:76" x14ac:dyDescent="0.25">
      <c r="A60" s="2"/>
      <c r="B60" s="2"/>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2"/>
      <c r="BW60" s="2"/>
      <c r="BX60" s="2"/>
    </row>
    <row r="61" spans="1:76" x14ac:dyDescent="0.25">
      <c r="A61" s="2"/>
      <c r="B61" s="2"/>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S61" s="2"/>
      <c r="BT61" s="2"/>
      <c r="BU61" s="2"/>
      <c r="BV61" s="2"/>
      <c r="BW61" s="2"/>
      <c r="BX61" s="2"/>
    </row>
    <row r="62" spans="1:76" x14ac:dyDescent="0.25">
      <c r="A62" s="2"/>
      <c r="B62" s="2"/>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S62" s="2"/>
      <c r="BT62" s="2"/>
      <c r="BU62" s="2"/>
      <c r="BV62" s="2"/>
      <c r="BW62" s="2"/>
      <c r="BX62" s="2"/>
    </row>
    <row r="63" spans="1:76" x14ac:dyDescent="0.25">
      <c r="A63" s="2"/>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S63" s="2"/>
      <c r="BT63" s="2"/>
      <c r="BU63" s="2"/>
      <c r="BV63" s="2"/>
      <c r="BW63" s="2"/>
      <c r="BX63" s="2"/>
    </row>
    <row r="64" spans="1:76" x14ac:dyDescent="0.25">
      <c r="A64" s="2"/>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S64" s="2"/>
      <c r="BT64" s="2"/>
      <c r="BU64" s="2"/>
      <c r="BV64" s="2"/>
      <c r="BW64" s="2"/>
      <c r="BX64" s="2"/>
    </row>
    <row r="65" spans="1:76" x14ac:dyDescent="0.25">
      <c r="A65" s="2"/>
      <c r="B65" s="2"/>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c r="BP65" s="2"/>
      <c r="BQ65" s="2"/>
      <c r="BR65" s="2"/>
      <c r="BS65" s="2"/>
      <c r="BT65" s="2"/>
      <c r="BU65" s="2"/>
      <c r="BV65" s="2"/>
      <c r="BW65" s="2"/>
      <c r="BX65" s="2"/>
    </row>
    <row r="66" spans="1:76" x14ac:dyDescent="0.25">
      <c r="A66" s="2"/>
      <c r="B66" s="2"/>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c r="BG66" s="2"/>
      <c r="BH66" s="2"/>
      <c r="BI66" s="2"/>
      <c r="BJ66" s="2"/>
      <c r="BK66" s="2"/>
      <c r="BL66" s="2"/>
      <c r="BM66" s="2"/>
      <c r="BN66" s="2"/>
      <c r="BO66" s="2"/>
      <c r="BP66" s="2"/>
      <c r="BQ66" s="2"/>
      <c r="BR66" s="2"/>
      <c r="BS66" s="2"/>
      <c r="BT66" s="2"/>
      <c r="BU66" s="2"/>
      <c r="BV66" s="2"/>
      <c r="BW66" s="2"/>
      <c r="BX66" s="2"/>
    </row>
    <row r="67" spans="1:76" x14ac:dyDescent="0.25">
      <c r="A67" s="2"/>
      <c r="B67" s="2"/>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c r="BF67" s="2"/>
      <c r="BG67" s="2"/>
      <c r="BH67" s="2"/>
      <c r="BI67" s="2"/>
      <c r="BJ67" s="2"/>
      <c r="BK67" s="2"/>
      <c r="BL67" s="2"/>
      <c r="BM67" s="2"/>
      <c r="BN67" s="2"/>
      <c r="BO67" s="2"/>
      <c r="BP67" s="2"/>
      <c r="BQ67" s="2"/>
      <c r="BR67" s="2"/>
      <c r="BS67" s="2"/>
      <c r="BT67" s="2"/>
      <c r="BU67" s="2"/>
      <c r="BV67" s="2"/>
      <c r="BW67" s="2"/>
      <c r="BX67" s="2"/>
    </row>
    <row r="68" spans="1:76" x14ac:dyDescent="0.25">
      <c r="A68" s="2"/>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c r="AW68" s="2"/>
      <c r="AX68" s="2"/>
      <c r="AY68" s="2"/>
      <c r="AZ68" s="2"/>
      <c r="BA68" s="2"/>
      <c r="BB68" s="2"/>
      <c r="BC68" s="2"/>
      <c r="BD68" s="2"/>
      <c r="BE68" s="2"/>
      <c r="BF68" s="2"/>
      <c r="BG68" s="2"/>
      <c r="BH68" s="2"/>
      <c r="BI68" s="2"/>
      <c r="BJ68" s="2"/>
      <c r="BK68" s="2"/>
      <c r="BL68" s="2"/>
      <c r="BM68" s="2"/>
      <c r="BN68" s="2"/>
      <c r="BO68" s="2"/>
      <c r="BP68" s="2"/>
      <c r="BQ68" s="2"/>
      <c r="BR68" s="2"/>
      <c r="BS68" s="2"/>
      <c r="BT68" s="2"/>
      <c r="BU68" s="2"/>
      <c r="BV68" s="2"/>
      <c r="BW68" s="2"/>
      <c r="BX68" s="2"/>
    </row>
    <row r="69" spans="1:76" x14ac:dyDescent="0.25">
      <c r="A69" s="2"/>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c r="BM69" s="2"/>
      <c r="BN69" s="2"/>
      <c r="BO69" s="2"/>
      <c r="BP69" s="2"/>
      <c r="BQ69" s="2"/>
      <c r="BR69" s="2"/>
      <c r="BS69" s="2"/>
      <c r="BT69" s="2"/>
      <c r="BU69" s="2"/>
      <c r="BV69" s="2"/>
      <c r="BW69" s="2"/>
      <c r="BX69" s="2"/>
    </row>
    <row r="70" spans="1:76" x14ac:dyDescent="0.25">
      <c r="A70" s="2"/>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c r="BL70" s="2"/>
      <c r="BM70" s="2"/>
      <c r="BN70" s="2"/>
      <c r="BO70" s="2"/>
      <c r="BP70" s="2"/>
      <c r="BQ70" s="2"/>
      <c r="BR70" s="2"/>
      <c r="BS70" s="2"/>
      <c r="BT70" s="2"/>
      <c r="BU70" s="2"/>
      <c r="BV70" s="2"/>
      <c r="BW70" s="2"/>
      <c r="BX70" s="2"/>
    </row>
    <row r="71" spans="1:76" x14ac:dyDescent="0.25">
      <c r="A71" s="2"/>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c r="BM71" s="2"/>
      <c r="BN71" s="2"/>
      <c r="BO71" s="2"/>
      <c r="BP71" s="2"/>
      <c r="BQ71" s="2"/>
      <c r="BR71" s="2"/>
      <c r="BS71" s="2"/>
      <c r="BT71" s="2"/>
      <c r="BU71" s="2"/>
      <c r="BV71" s="2"/>
      <c r="BW71" s="2"/>
      <c r="BX71" s="2"/>
    </row>
    <row r="72" spans="1:76" x14ac:dyDescent="0.25">
      <c r="A72" s="2"/>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c r="BG72" s="2"/>
      <c r="BH72" s="2"/>
      <c r="BI72" s="2"/>
      <c r="BJ72" s="2"/>
      <c r="BK72" s="2"/>
      <c r="BL72" s="2"/>
      <c r="BM72" s="2"/>
      <c r="BN72" s="2"/>
      <c r="BO72" s="2"/>
      <c r="BP72" s="2"/>
      <c r="BQ72" s="2"/>
      <c r="BR72" s="2"/>
      <c r="BS72" s="2"/>
      <c r="BT72" s="2"/>
      <c r="BU72" s="2"/>
      <c r="BV72" s="2"/>
      <c r="BW72" s="2"/>
      <c r="BX72" s="2"/>
    </row>
    <row r="73" spans="1:76" x14ac:dyDescent="0.25">
      <c r="A73" s="2"/>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c r="BI73" s="2"/>
      <c r="BJ73" s="2"/>
      <c r="BK73" s="2"/>
      <c r="BL73" s="2"/>
      <c r="BM73" s="2"/>
      <c r="BN73" s="2"/>
      <c r="BO73" s="2"/>
      <c r="BP73" s="2"/>
      <c r="BQ73" s="2"/>
      <c r="BR73" s="2"/>
      <c r="BS73" s="2"/>
      <c r="BT73" s="2"/>
      <c r="BU73" s="2"/>
      <c r="BV73" s="2"/>
      <c r="BW73" s="2"/>
      <c r="BX73" s="2"/>
    </row>
    <row r="74" spans="1:76" x14ac:dyDescent="0.25">
      <c r="A74" s="2"/>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c r="BG74" s="2"/>
      <c r="BH74" s="2"/>
      <c r="BI74" s="2"/>
      <c r="BJ74" s="2"/>
      <c r="BK74" s="2"/>
      <c r="BL74" s="2"/>
      <c r="BM74" s="2"/>
      <c r="BN74" s="2"/>
      <c r="BO74" s="2"/>
      <c r="BP74" s="2"/>
      <c r="BQ74" s="2"/>
      <c r="BR74" s="2"/>
      <c r="BS74" s="2"/>
      <c r="BT74" s="2"/>
      <c r="BU74" s="2"/>
      <c r="BV74" s="2"/>
      <c r="BW74" s="2"/>
      <c r="BX74" s="2"/>
    </row>
    <row r="75" spans="1:76" x14ac:dyDescent="0.25">
      <c r="A75" s="2"/>
      <c r="B75" s="2"/>
      <c r="C75" s="2"/>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2"/>
      <c r="BG75" s="2"/>
      <c r="BH75" s="2"/>
      <c r="BI75" s="2"/>
      <c r="BJ75" s="2"/>
      <c r="BK75" s="2"/>
      <c r="BL75" s="2"/>
      <c r="BM75" s="2"/>
      <c r="BN75" s="2"/>
      <c r="BO75" s="2"/>
      <c r="BP75" s="2"/>
      <c r="BQ75" s="2"/>
      <c r="BR75" s="2"/>
      <c r="BS75" s="2"/>
      <c r="BT75" s="2"/>
      <c r="BU75" s="2"/>
      <c r="BV75" s="2"/>
      <c r="BW75" s="2"/>
      <c r="BX75" s="2"/>
    </row>
    <row r="76" spans="1:76" x14ac:dyDescent="0.25">
      <c r="A76" s="2"/>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c r="BG76" s="2"/>
      <c r="BH76" s="2"/>
      <c r="BI76" s="2"/>
      <c r="BJ76" s="2"/>
      <c r="BK76" s="2"/>
      <c r="BL76" s="2"/>
      <c r="BM76" s="2"/>
      <c r="BN76" s="2"/>
      <c r="BO76" s="2"/>
      <c r="BP76" s="2"/>
      <c r="BQ76" s="2"/>
      <c r="BR76" s="2"/>
      <c r="BS76" s="2"/>
      <c r="BT76" s="2"/>
      <c r="BU76" s="2"/>
      <c r="BV76" s="2"/>
      <c r="BW76" s="2"/>
      <c r="BX76" s="2"/>
    </row>
    <row r="77" spans="1:76" x14ac:dyDescent="0.25">
      <c r="A77" s="2"/>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c r="BG77" s="2"/>
      <c r="BH77" s="2"/>
      <c r="BI77" s="2"/>
      <c r="BJ77" s="2"/>
      <c r="BK77" s="2"/>
      <c r="BL77" s="2"/>
      <c r="BM77" s="2"/>
      <c r="BN77" s="2"/>
      <c r="BO77" s="2"/>
      <c r="BP77" s="2"/>
      <c r="BQ77" s="2"/>
      <c r="BR77" s="2"/>
      <c r="BS77" s="2"/>
      <c r="BT77" s="2"/>
      <c r="BU77" s="2"/>
      <c r="BV77" s="2"/>
      <c r="BW77" s="2"/>
      <c r="BX77" s="2"/>
    </row>
    <row r="78" spans="1:76" x14ac:dyDescent="0.25">
      <c r="A78" s="2"/>
      <c r="B78" s="2"/>
      <c r="C78" s="2"/>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c r="BG78" s="2"/>
      <c r="BH78" s="2"/>
      <c r="BI78" s="2"/>
      <c r="BJ78" s="2"/>
      <c r="BK78" s="2"/>
      <c r="BL78" s="2"/>
      <c r="BM78" s="2"/>
      <c r="BN78" s="2"/>
      <c r="BO78" s="2"/>
      <c r="BP78" s="2"/>
      <c r="BQ78" s="2"/>
      <c r="BR78" s="2"/>
      <c r="BS78" s="2"/>
      <c r="BT78" s="2"/>
      <c r="BU78" s="2"/>
      <c r="BV78" s="2"/>
      <c r="BW78" s="2"/>
      <c r="BX78" s="2"/>
    </row>
    <row r="79" spans="1:76" x14ac:dyDescent="0.25">
      <c r="A79" s="2"/>
      <c r="B79" s="2"/>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c r="BI79" s="2"/>
      <c r="BJ79" s="2"/>
      <c r="BK79" s="2"/>
      <c r="BL79" s="2"/>
      <c r="BM79" s="2"/>
      <c r="BN79" s="2"/>
      <c r="BO79" s="2"/>
      <c r="BP79" s="2"/>
      <c r="BQ79" s="2"/>
      <c r="BR79" s="2"/>
      <c r="BS79" s="2"/>
      <c r="BT79" s="2"/>
      <c r="BU79" s="2"/>
      <c r="BV79" s="2"/>
      <c r="BW79" s="2"/>
      <c r="BX79" s="2"/>
    </row>
    <row r="80" spans="1:76" x14ac:dyDescent="0.25">
      <c r="A80" s="2"/>
      <c r="B80" s="2"/>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c r="BI80" s="2"/>
      <c r="BJ80" s="2"/>
      <c r="BK80" s="2"/>
      <c r="BL80" s="2"/>
      <c r="BM80" s="2"/>
      <c r="BN80" s="2"/>
      <c r="BO80" s="2"/>
      <c r="BP80" s="2"/>
      <c r="BQ80" s="2"/>
      <c r="BR80" s="2"/>
      <c r="BS80" s="2"/>
      <c r="BT80" s="2"/>
      <c r="BU80" s="2"/>
      <c r="BV80" s="2"/>
      <c r="BW80" s="2"/>
      <c r="BX80" s="2"/>
    </row>
    <row r="81" spans="1:76" x14ac:dyDescent="0.25">
      <c r="A81" s="2"/>
      <c r="B81" s="2"/>
      <c r="C81" s="2"/>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c r="BK81" s="2"/>
      <c r="BL81" s="2"/>
      <c r="BM81" s="2"/>
      <c r="BN81" s="2"/>
      <c r="BO81" s="2"/>
      <c r="BP81" s="2"/>
      <c r="BQ81" s="2"/>
      <c r="BR81" s="2"/>
      <c r="BS81" s="2"/>
      <c r="BT81" s="2"/>
      <c r="BU81" s="2"/>
      <c r="BV81" s="2"/>
      <c r="BW81" s="2"/>
      <c r="BX81" s="2"/>
    </row>
    <row r="82" spans="1:76" x14ac:dyDescent="0.25">
      <c r="A82" s="2"/>
      <c r="B82" s="2"/>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c r="BM82" s="2"/>
      <c r="BN82" s="2"/>
      <c r="BO82" s="2"/>
      <c r="BP82" s="2"/>
      <c r="BQ82" s="2"/>
      <c r="BR82" s="2"/>
      <c r="BS82" s="2"/>
      <c r="BT82" s="2"/>
      <c r="BU82" s="2"/>
      <c r="BV82" s="2"/>
      <c r="BW82" s="2"/>
      <c r="BX82" s="2"/>
    </row>
    <row r="83" spans="1:76" x14ac:dyDescent="0.25">
      <c r="A83" s="2"/>
      <c r="B83" s="2"/>
      <c r="C83" s="2"/>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c r="BM83" s="2"/>
      <c r="BN83" s="2"/>
      <c r="BO83" s="2"/>
      <c r="BP83" s="2"/>
      <c r="BQ83" s="2"/>
      <c r="BR83" s="2"/>
      <c r="BS83" s="2"/>
      <c r="BT83" s="2"/>
      <c r="BU83" s="2"/>
      <c r="BV83" s="2"/>
      <c r="BW83" s="2"/>
      <c r="BX83" s="2"/>
    </row>
    <row r="84" spans="1:76" x14ac:dyDescent="0.25">
      <c r="A84" s="2"/>
      <c r="B84" s="2"/>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c r="BM84" s="2"/>
      <c r="BN84" s="2"/>
      <c r="BO84" s="2"/>
      <c r="BP84" s="2"/>
      <c r="BQ84" s="2"/>
      <c r="BR84" s="2"/>
      <c r="BS84" s="2"/>
      <c r="BT84" s="2"/>
      <c r="BU84" s="2"/>
      <c r="BV84" s="2"/>
      <c r="BW84" s="2"/>
      <c r="BX84" s="2"/>
    </row>
    <row r="85" spans="1:76" x14ac:dyDescent="0.25">
      <c r="A85" s="2"/>
      <c r="B85" s="2"/>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c r="BM85" s="2"/>
      <c r="BN85" s="2"/>
      <c r="BO85" s="2"/>
      <c r="BP85" s="2"/>
      <c r="BQ85" s="2"/>
      <c r="BR85" s="2"/>
      <c r="BS85" s="2"/>
      <c r="BT85" s="2"/>
      <c r="BU85" s="2"/>
      <c r="BV85" s="2"/>
      <c r="BW85" s="2"/>
      <c r="BX85" s="2"/>
    </row>
    <row r="86" spans="1:76" x14ac:dyDescent="0.25">
      <c r="A86" s="2"/>
      <c r="B86" s="2"/>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c r="BM86" s="2"/>
      <c r="BN86" s="2"/>
      <c r="BO86" s="2"/>
      <c r="BP86" s="2"/>
      <c r="BQ86" s="2"/>
      <c r="BR86" s="2"/>
      <c r="BS86" s="2"/>
      <c r="BT86" s="2"/>
      <c r="BU86" s="2"/>
      <c r="BV86" s="2"/>
      <c r="BW86" s="2"/>
      <c r="BX86" s="2"/>
    </row>
    <row r="87" spans="1:76" x14ac:dyDescent="0.25">
      <c r="A87" s="2"/>
      <c r="B87" s="2"/>
      <c r="C87" s="2"/>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c r="BM87" s="2"/>
      <c r="BN87" s="2"/>
      <c r="BO87" s="2"/>
      <c r="BP87" s="2"/>
      <c r="BQ87" s="2"/>
      <c r="BR87" s="2"/>
      <c r="BS87" s="2"/>
      <c r="BT87" s="2"/>
      <c r="BU87" s="2"/>
      <c r="BV87" s="2"/>
      <c r="BW87" s="2"/>
      <c r="BX87" s="2"/>
    </row>
    <row r="88" spans="1:76" x14ac:dyDescent="0.25">
      <c r="A88" s="2"/>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c r="BM88" s="2"/>
      <c r="BN88" s="2"/>
      <c r="BO88" s="2"/>
      <c r="BP88" s="2"/>
      <c r="BQ88" s="2"/>
      <c r="BR88" s="2"/>
      <c r="BS88" s="2"/>
      <c r="BT88" s="2"/>
      <c r="BU88" s="2"/>
      <c r="BV88" s="2"/>
      <c r="BW88" s="2"/>
      <c r="BX88" s="2"/>
    </row>
    <row r="89" spans="1:76" x14ac:dyDescent="0.25">
      <c r="A89" s="2"/>
      <c r="B89" s="2"/>
      <c r="C89" s="2"/>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c r="BM89" s="2"/>
      <c r="BN89" s="2"/>
      <c r="BO89" s="2"/>
      <c r="BP89" s="2"/>
      <c r="BQ89" s="2"/>
      <c r="BR89" s="2"/>
      <c r="BS89" s="2"/>
      <c r="BT89" s="2"/>
      <c r="BU89" s="2"/>
      <c r="BV89" s="2"/>
      <c r="BW89" s="2"/>
      <c r="BX89" s="2"/>
    </row>
    <row r="90" spans="1:76" x14ac:dyDescent="0.25">
      <c r="A90" s="2"/>
      <c r="B90" s="2"/>
      <c r="C90" s="2"/>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c r="BM90" s="2"/>
      <c r="BN90" s="2"/>
      <c r="BO90" s="2"/>
      <c r="BP90" s="2"/>
      <c r="BQ90" s="2"/>
      <c r="BR90" s="2"/>
      <c r="BS90" s="2"/>
      <c r="BT90" s="2"/>
      <c r="BU90" s="2"/>
      <c r="BV90" s="2"/>
      <c r="BW90" s="2"/>
      <c r="BX90" s="2"/>
    </row>
    <row r="91" spans="1:76" x14ac:dyDescent="0.25">
      <c r="A91" s="2"/>
      <c r="B91" s="2"/>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c r="BP91" s="2"/>
      <c r="BQ91" s="2"/>
      <c r="BR91" s="2"/>
      <c r="BS91" s="2"/>
      <c r="BT91" s="2"/>
      <c r="BU91" s="2"/>
      <c r="BV91" s="2"/>
      <c r="BW91" s="2"/>
      <c r="BX91" s="2"/>
    </row>
    <row r="92" spans="1:76" x14ac:dyDescent="0.25">
      <c r="A92" s="2"/>
      <c r="B92" s="2"/>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c r="BM92" s="2"/>
      <c r="BN92" s="2"/>
      <c r="BO92" s="2"/>
      <c r="BP92" s="2"/>
      <c r="BQ92" s="2"/>
      <c r="BR92" s="2"/>
      <c r="BS92" s="2"/>
      <c r="BT92" s="2"/>
      <c r="BU92" s="2"/>
      <c r="BV92" s="2"/>
      <c r="BW92" s="2"/>
      <c r="BX92" s="2"/>
    </row>
    <row r="93" spans="1:76" x14ac:dyDescent="0.25">
      <c r="A93" s="2"/>
      <c r="B93" s="2"/>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c r="BP93" s="2"/>
      <c r="BQ93" s="2"/>
      <c r="BR93" s="2"/>
      <c r="BS93" s="2"/>
      <c r="BT93" s="2"/>
      <c r="BU93" s="2"/>
      <c r="BV93" s="2"/>
      <c r="BW93" s="2"/>
      <c r="BX93" s="2"/>
    </row>
    <row r="94" spans="1:76" x14ac:dyDescent="0.25">
      <c r="A94" s="2"/>
      <c r="B94" s="2"/>
      <c r="C94" s="2"/>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c r="BP94" s="2"/>
      <c r="BQ94" s="2"/>
      <c r="BR94" s="2"/>
      <c r="BS94" s="2"/>
      <c r="BT94" s="2"/>
      <c r="BU94" s="2"/>
      <c r="BV94" s="2"/>
      <c r="BW94" s="2"/>
      <c r="BX94" s="2"/>
    </row>
    <row r="95" spans="1:76" x14ac:dyDescent="0.25">
      <c r="A95" s="2"/>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row>
    <row r="96" spans="1:76" x14ac:dyDescent="0.25">
      <c r="A96" s="2"/>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c r="BW96" s="2"/>
      <c r="BX96" s="2"/>
    </row>
    <row r="97" spans="1:76" x14ac:dyDescent="0.25">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c r="BQ97" s="2"/>
      <c r="BR97" s="2"/>
      <c r="BS97" s="2"/>
      <c r="BT97" s="2"/>
      <c r="BU97" s="2"/>
      <c r="BV97" s="2"/>
      <c r="BW97" s="2"/>
      <c r="BX97" s="2"/>
    </row>
    <row r="98" spans="1:76" x14ac:dyDescent="0.25">
      <c r="A98" s="2"/>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c r="BT98" s="2"/>
      <c r="BU98" s="2"/>
      <c r="BV98" s="2"/>
      <c r="BW98" s="2"/>
      <c r="BX98" s="2"/>
    </row>
    <row r="99" spans="1:76" x14ac:dyDescent="0.25">
      <c r="A99" s="2"/>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c r="BQ99" s="2"/>
      <c r="BR99" s="2"/>
      <c r="BS99" s="2"/>
      <c r="BT99" s="2"/>
      <c r="BU99" s="2"/>
      <c r="BV99" s="2"/>
      <c r="BW99" s="2"/>
      <c r="BX99" s="2"/>
    </row>
    <row r="100" spans="1:76" x14ac:dyDescent="0.25">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c r="BQ100" s="2"/>
      <c r="BR100" s="2"/>
      <c r="BS100" s="2"/>
      <c r="BT100" s="2"/>
      <c r="BU100" s="2"/>
      <c r="BV100" s="2"/>
      <c r="BW100" s="2"/>
      <c r="BX100" s="2"/>
    </row>
    <row r="101" spans="1:76" x14ac:dyDescent="0.25">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c r="BR101" s="2"/>
      <c r="BS101" s="2"/>
      <c r="BT101" s="2"/>
      <c r="BU101" s="2"/>
      <c r="BV101" s="2"/>
      <c r="BW101" s="2"/>
      <c r="BX101" s="2"/>
    </row>
    <row r="102" spans="1:76" x14ac:dyDescent="0.25">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2"/>
      <c r="BQ102" s="2"/>
      <c r="BR102" s="2"/>
      <c r="BS102" s="2"/>
      <c r="BT102" s="2"/>
      <c r="BU102" s="2"/>
      <c r="BV102" s="2"/>
      <c r="BW102" s="2"/>
      <c r="BX102" s="2"/>
    </row>
    <row r="103" spans="1:76" x14ac:dyDescent="0.25">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c r="BM103" s="2"/>
      <c r="BN103" s="2"/>
      <c r="BO103" s="2"/>
      <c r="BP103" s="2"/>
      <c r="BQ103" s="2"/>
      <c r="BR103" s="2"/>
      <c r="BS103" s="2"/>
      <c r="BT103" s="2"/>
      <c r="BU103" s="2"/>
      <c r="BV103" s="2"/>
      <c r="BW103" s="2"/>
      <c r="BX103" s="2"/>
    </row>
    <row r="104" spans="1:76" x14ac:dyDescent="0.25">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c r="BM104" s="2"/>
      <c r="BN104" s="2"/>
      <c r="BO104" s="2"/>
      <c r="BP104" s="2"/>
      <c r="BQ104" s="2"/>
      <c r="BR104" s="2"/>
      <c r="BS104" s="2"/>
      <c r="BT104" s="2"/>
      <c r="BU104" s="2"/>
      <c r="BV104" s="2"/>
      <c r="BW104" s="2"/>
      <c r="BX104" s="2"/>
    </row>
    <row r="105" spans="1:76" x14ac:dyDescent="0.25">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c r="BN105" s="2"/>
      <c r="BO105" s="2"/>
      <c r="BP105" s="2"/>
      <c r="BQ105" s="2"/>
      <c r="BR105" s="2"/>
      <c r="BS105" s="2"/>
      <c r="BT105" s="2"/>
      <c r="BU105" s="2"/>
      <c r="BV105" s="2"/>
      <c r="BW105" s="2"/>
      <c r="BX105" s="2"/>
    </row>
    <row r="106" spans="1:76" x14ac:dyDescent="0.25">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c r="BP106" s="2"/>
      <c r="BQ106" s="2"/>
      <c r="BR106" s="2"/>
      <c r="BS106" s="2"/>
      <c r="BT106" s="2"/>
      <c r="BU106" s="2"/>
      <c r="BV106" s="2"/>
      <c r="BW106" s="2"/>
      <c r="BX106" s="2"/>
    </row>
    <row r="107" spans="1:76" x14ac:dyDescent="0.25">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c r="BR107" s="2"/>
      <c r="BS107" s="2"/>
      <c r="BT107" s="2"/>
      <c r="BU107" s="2"/>
      <c r="BV107" s="2"/>
      <c r="BW107" s="2"/>
      <c r="BX107" s="2"/>
    </row>
    <row r="108" spans="1:76" x14ac:dyDescent="0.25">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2"/>
      <c r="BS108" s="2"/>
      <c r="BT108" s="2"/>
      <c r="BU108" s="2"/>
      <c r="BV108" s="2"/>
      <c r="BW108" s="2"/>
      <c r="BX108" s="2"/>
    </row>
    <row r="109" spans="1:76" x14ac:dyDescent="0.25">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2"/>
      <c r="BW109" s="2"/>
      <c r="BX109" s="2"/>
    </row>
    <row r="110" spans="1:76" x14ac:dyDescent="0.25">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c r="BV110" s="2"/>
      <c r="BW110" s="2"/>
      <c r="BX110" s="2"/>
    </row>
    <row r="111" spans="1:76" x14ac:dyDescent="0.25">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c r="BM111" s="2"/>
      <c r="BN111" s="2"/>
      <c r="BO111" s="2"/>
      <c r="BP111" s="2"/>
      <c r="BQ111" s="2"/>
      <c r="BR111" s="2"/>
      <c r="BS111" s="2"/>
      <c r="BT111" s="2"/>
      <c r="BU111" s="2"/>
      <c r="BV111" s="2"/>
      <c r="BW111" s="2"/>
      <c r="BX111" s="2"/>
    </row>
    <row r="112" spans="1:76" x14ac:dyDescent="0.25">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c r="BP112" s="2"/>
      <c r="BQ112" s="2"/>
      <c r="BR112" s="2"/>
      <c r="BS112" s="2"/>
      <c r="BT112" s="2"/>
      <c r="BU112" s="2"/>
      <c r="BV112" s="2"/>
      <c r="BW112" s="2"/>
      <c r="BX112" s="2"/>
    </row>
    <row r="113" spans="1:76" x14ac:dyDescent="0.25">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c r="BP113" s="2"/>
      <c r="BQ113" s="2"/>
      <c r="BR113" s="2"/>
      <c r="BS113" s="2"/>
      <c r="BT113" s="2"/>
      <c r="BU113" s="2"/>
      <c r="BV113" s="2"/>
      <c r="BW113" s="2"/>
      <c r="BX113" s="2"/>
    </row>
    <row r="114" spans="1:76" x14ac:dyDescent="0.25">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c r="BT114" s="2"/>
      <c r="BU114" s="2"/>
      <c r="BV114" s="2"/>
      <c r="BW114" s="2"/>
      <c r="BX114" s="2"/>
    </row>
    <row r="115" spans="1:76" x14ac:dyDescent="0.25">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c r="BM115" s="2"/>
      <c r="BN115" s="2"/>
      <c r="BO115" s="2"/>
      <c r="BP115" s="2"/>
      <c r="BQ115" s="2"/>
      <c r="BR115" s="2"/>
      <c r="BS115" s="2"/>
      <c r="BT115" s="2"/>
      <c r="BU115" s="2"/>
      <c r="BV115" s="2"/>
      <c r="BW115" s="2"/>
      <c r="BX115" s="2"/>
    </row>
    <row r="116" spans="1:76" x14ac:dyDescent="0.25">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c r="BO116" s="2"/>
      <c r="BP116" s="2"/>
      <c r="BQ116" s="2"/>
      <c r="BR116" s="2"/>
      <c r="BS116" s="2"/>
      <c r="BT116" s="2"/>
      <c r="BU116" s="2"/>
      <c r="BV116" s="2"/>
      <c r="BW116" s="2"/>
      <c r="BX116" s="2"/>
    </row>
    <row r="117" spans="1:76" x14ac:dyDescent="0.25">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c r="BM117" s="2"/>
      <c r="BN117" s="2"/>
      <c r="BO117" s="2"/>
      <c r="BP117" s="2"/>
      <c r="BQ117" s="2"/>
      <c r="BR117" s="2"/>
      <c r="BS117" s="2"/>
      <c r="BT117" s="2"/>
      <c r="BU117" s="2"/>
      <c r="BV117" s="2"/>
      <c r="BW117" s="2"/>
      <c r="BX117" s="2"/>
    </row>
    <row r="118" spans="1:76" x14ac:dyDescent="0.25">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c r="BM118" s="2"/>
      <c r="BN118" s="2"/>
      <c r="BO118" s="2"/>
      <c r="BP118" s="2"/>
      <c r="BQ118" s="2"/>
      <c r="BR118" s="2"/>
      <c r="BS118" s="2"/>
      <c r="BT118" s="2"/>
      <c r="BU118" s="2"/>
      <c r="BV118" s="2"/>
      <c r="BW118" s="2"/>
      <c r="BX118" s="2"/>
    </row>
    <row r="119" spans="1:76" x14ac:dyDescent="0.25">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c r="BM119" s="2"/>
      <c r="BN119" s="2"/>
      <c r="BO119" s="2"/>
      <c r="BP119" s="2"/>
      <c r="BQ119" s="2"/>
      <c r="BR119" s="2"/>
      <c r="BS119" s="2"/>
      <c r="BT119" s="2"/>
      <c r="BU119" s="2"/>
      <c r="BV119" s="2"/>
      <c r="BW119" s="2"/>
      <c r="BX119" s="2"/>
    </row>
    <row r="120" spans="1:76" x14ac:dyDescent="0.25">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c r="BM120" s="2"/>
      <c r="BN120" s="2"/>
      <c r="BO120" s="2"/>
      <c r="BP120" s="2"/>
      <c r="BQ120" s="2"/>
      <c r="BR120" s="2"/>
      <c r="BS120" s="2"/>
      <c r="BT120" s="2"/>
      <c r="BU120" s="2"/>
      <c r="BV120" s="2"/>
      <c r="BW120" s="2"/>
      <c r="BX120" s="2"/>
    </row>
    <row r="121" spans="1:76" x14ac:dyDescent="0.25">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c r="BM121" s="2"/>
      <c r="BN121" s="2"/>
      <c r="BO121" s="2"/>
      <c r="BP121" s="2"/>
      <c r="BQ121" s="2"/>
      <c r="BR121" s="2"/>
      <c r="BS121" s="2"/>
      <c r="BT121" s="2"/>
      <c r="BU121" s="2"/>
      <c r="BV121" s="2"/>
      <c r="BW121" s="2"/>
      <c r="BX121" s="2"/>
    </row>
    <row r="122" spans="1:76" x14ac:dyDescent="0.25">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c r="BM122" s="2"/>
      <c r="BN122" s="2"/>
      <c r="BO122" s="2"/>
      <c r="BP122" s="2"/>
      <c r="BQ122" s="2"/>
      <c r="BR122" s="2"/>
      <c r="BS122" s="2"/>
      <c r="BT122" s="2"/>
      <c r="BU122" s="2"/>
      <c r="BV122" s="2"/>
      <c r="BW122" s="2"/>
      <c r="BX122" s="2"/>
    </row>
    <row r="123" spans="1:76" x14ac:dyDescent="0.25">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c r="BM123" s="2"/>
      <c r="BN123" s="2"/>
      <c r="BO123" s="2"/>
      <c r="BP123" s="2"/>
      <c r="BQ123" s="2"/>
      <c r="BR123" s="2"/>
      <c r="BS123" s="2"/>
      <c r="BT123" s="2"/>
      <c r="BU123" s="2"/>
      <c r="BV123" s="2"/>
      <c r="BW123" s="2"/>
      <c r="BX123" s="2"/>
    </row>
    <row r="124" spans="1:76" x14ac:dyDescent="0.25">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c r="BM124" s="2"/>
      <c r="BN124" s="2"/>
      <c r="BO124" s="2"/>
      <c r="BP124" s="2"/>
      <c r="BQ124" s="2"/>
      <c r="BR124" s="2"/>
      <c r="BS124" s="2"/>
      <c r="BT124" s="2"/>
      <c r="BU124" s="2"/>
      <c r="BV124" s="2"/>
      <c r="BW124" s="2"/>
      <c r="BX124" s="2"/>
    </row>
    <row r="125" spans="1:76" x14ac:dyDescent="0.25">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c r="BM125" s="2"/>
      <c r="BN125" s="2"/>
      <c r="BO125" s="2"/>
      <c r="BP125" s="2"/>
      <c r="BQ125" s="2"/>
      <c r="BR125" s="2"/>
      <c r="BS125" s="2"/>
      <c r="BT125" s="2"/>
      <c r="BU125" s="2"/>
      <c r="BV125" s="2"/>
      <c r="BW125" s="2"/>
      <c r="BX125" s="2"/>
    </row>
    <row r="126" spans="1:76" x14ac:dyDescent="0.25">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c r="BM126" s="2"/>
      <c r="BN126" s="2"/>
      <c r="BO126" s="2"/>
      <c r="BP126" s="2"/>
      <c r="BQ126" s="2"/>
      <c r="BR126" s="2"/>
      <c r="BS126" s="2"/>
      <c r="BT126" s="2"/>
      <c r="BU126" s="2"/>
      <c r="BV126" s="2"/>
      <c r="BW126" s="2"/>
      <c r="BX126" s="2"/>
    </row>
    <row r="127" spans="1:76" x14ac:dyDescent="0.25">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c r="BM127" s="2"/>
      <c r="BN127" s="2"/>
      <c r="BO127" s="2"/>
      <c r="BP127" s="2"/>
      <c r="BQ127" s="2"/>
      <c r="BR127" s="2"/>
      <c r="BS127" s="2"/>
      <c r="BT127" s="2"/>
      <c r="BU127" s="2"/>
      <c r="BV127" s="2"/>
      <c r="BW127" s="2"/>
      <c r="BX127" s="2"/>
    </row>
    <row r="128" spans="1:76" x14ac:dyDescent="0.25">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c r="BM128" s="2"/>
      <c r="BN128" s="2"/>
      <c r="BO128" s="2"/>
      <c r="BP128" s="2"/>
      <c r="BQ128" s="2"/>
      <c r="BR128" s="2"/>
      <c r="BS128" s="2"/>
      <c r="BT128" s="2"/>
      <c r="BU128" s="2"/>
      <c r="BV128" s="2"/>
      <c r="BW128" s="2"/>
      <c r="BX128" s="2"/>
    </row>
    <row r="129" spans="1:76" x14ac:dyDescent="0.25">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c r="BN129" s="2"/>
      <c r="BO129" s="2"/>
      <c r="BP129" s="2"/>
      <c r="BQ129" s="2"/>
      <c r="BR129" s="2"/>
      <c r="BS129" s="2"/>
      <c r="BT129" s="2"/>
      <c r="BU129" s="2"/>
      <c r="BV129" s="2"/>
      <c r="BW129" s="2"/>
      <c r="BX129" s="2"/>
    </row>
    <row r="130" spans="1:76" x14ac:dyDescent="0.25">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c r="BM130" s="2"/>
      <c r="BN130" s="2"/>
      <c r="BO130" s="2"/>
      <c r="BP130" s="2"/>
      <c r="BQ130" s="2"/>
      <c r="BR130" s="2"/>
      <c r="BS130" s="2"/>
      <c r="BT130" s="2"/>
      <c r="BU130" s="2"/>
      <c r="BV130" s="2"/>
      <c r="BW130" s="2"/>
      <c r="BX130" s="2"/>
    </row>
    <row r="131" spans="1:76" x14ac:dyDescent="0.25">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c r="BM131" s="2"/>
      <c r="BN131" s="2"/>
      <c r="BO131" s="2"/>
      <c r="BP131" s="2"/>
      <c r="BQ131" s="2"/>
      <c r="BR131" s="2"/>
      <c r="BS131" s="2"/>
      <c r="BT131" s="2"/>
      <c r="BU131" s="2"/>
      <c r="BV131" s="2"/>
      <c r="BW131" s="2"/>
      <c r="BX131" s="2"/>
    </row>
    <row r="132" spans="1:76" x14ac:dyDescent="0.25">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c r="BM132" s="2"/>
      <c r="BN132" s="2"/>
      <c r="BO132" s="2"/>
      <c r="BP132" s="2"/>
      <c r="BQ132" s="2"/>
      <c r="BR132" s="2"/>
      <c r="BS132" s="2"/>
      <c r="BT132" s="2"/>
      <c r="BU132" s="2"/>
      <c r="BV132" s="2"/>
      <c r="BW132" s="2"/>
      <c r="BX132" s="2"/>
    </row>
    <row r="133" spans="1:76" x14ac:dyDescent="0.25">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c r="BM133" s="2"/>
      <c r="BN133" s="2"/>
      <c r="BO133" s="2"/>
      <c r="BP133" s="2"/>
      <c r="BQ133" s="2"/>
      <c r="BR133" s="2"/>
      <c r="BS133" s="2"/>
      <c r="BT133" s="2"/>
      <c r="BU133" s="2"/>
      <c r="BV133" s="2"/>
      <c r="BW133" s="2"/>
      <c r="BX133" s="2"/>
    </row>
    <row r="134" spans="1:76" x14ac:dyDescent="0.25">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c r="BM134" s="2"/>
      <c r="BN134" s="2"/>
      <c r="BO134" s="2"/>
      <c r="BP134" s="2"/>
      <c r="BQ134" s="2"/>
      <c r="BR134" s="2"/>
      <c r="BS134" s="2"/>
      <c r="BT134" s="2"/>
      <c r="BU134" s="2"/>
      <c r="BV134" s="2"/>
      <c r="BW134" s="2"/>
      <c r="BX134" s="2"/>
    </row>
    <row r="135" spans="1:76" x14ac:dyDescent="0.25">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c r="BM135" s="2"/>
      <c r="BN135" s="2"/>
      <c r="BO135" s="2"/>
      <c r="BP135" s="2"/>
      <c r="BQ135" s="2"/>
      <c r="BR135" s="2"/>
      <c r="BS135" s="2"/>
      <c r="BT135" s="2"/>
      <c r="BU135" s="2"/>
      <c r="BV135" s="2"/>
      <c r="BW135" s="2"/>
      <c r="BX135" s="2"/>
    </row>
    <row r="136" spans="1:76" x14ac:dyDescent="0.25">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c r="BM136" s="2"/>
      <c r="BN136" s="2"/>
      <c r="BO136" s="2"/>
      <c r="BP136" s="2"/>
      <c r="BQ136" s="2"/>
      <c r="BR136" s="2"/>
      <c r="BS136" s="2"/>
      <c r="BT136" s="2"/>
      <c r="BU136" s="2"/>
      <c r="BV136" s="2"/>
      <c r="BW136" s="2"/>
      <c r="BX136" s="2"/>
    </row>
    <row r="137" spans="1:76" x14ac:dyDescent="0.25">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c r="BM137" s="2"/>
      <c r="BN137" s="2"/>
      <c r="BO137" s="2"/>
      <c r="BP137" s="2"/>
      <c r="BQ137" s="2"/>
      <c r="BR137" s="2"/>
      <c r="BS137" s="2"/>
      <c r="BT137" s="2"/>
      <c r="BU137" s="2"/>
      <c r="BV137" s="2"/>
      <c r="BW137" s="2"/>
      <c r="BX137" s="2"/>
    </row>
    <row r="138" spans="1:76" x14ac:dyDescent="0.25">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c r="BM138" s="2"/>
      <c r="BN138" s="2"/>
      <c r="BO138" s="2"/>
      <c r="BP138" s="2"/>
      <c r="BQ138" s="2"/>
      <c r="BR138" s="2"/>
      <c r="BS138" s="2"/>
      <c r="BT138" s="2"/>
      <c r="BU138" s="2"/>
      <c r="BV138" s="2"/>
      <c r="BW138" s="2"/>
      <c r="BX138" s="2"/>
    </row>
    <row r="139" spans="1:76" x14ac:dyDescent="0.25">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c r="BM139" s="2"/>
      <c r="BN139" s="2"/>
      <c r="BO139" s="2"/>
      <c r="BP139" s="2"/>
      <c r="BQ139" s="2"/>
      <c r="BR139" s="2"/>
      <c r="BS139" s="2"/>
      <c r="BT139" s="2"/>
      <c r="BU139" s="2"/>
      <c r="BV139" s="2"/>
      <c r="BW139" s="2"/>
      <c r="BX139" s="2"/>
    </row>
    <row r="140" spans="1:76" x14ac:dyDescent="0.25">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c r="BM140" s="2"/>
      <c r="BN140" s="2"/>
      <c r="BO140" s="2"/>
      <c r="BP140" s="2"/>
      <c r="BQ140" s="2"/>
      <c r="BR140" s="2"/>
      <c r="BS140" s="2"/>
      <c r="BT140" s="2"/>
      <c r="BU140" s="2"/>
      <c r="BV140" s="2"/>
      <c r="BW140" s="2"/>
      <c r="BX140" s="2"/>
    </row>
    <row r="141" spans="1:76" x14ac:dyDescent="0.25">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c r="BN141" s="2"/>
      <c r="BO141" s="2"/>
      <c r="BP141" s="2"/>
      <c r="BQ141" s="2"/>
      <c r="BR141" s="2"/>
      <c r="BS141" s="2"/>
      <c r="BT141" s="2"/>
      <c r="BU141" s="2"/>
      <c r="BV141" s="2"/>
      <c r="BW141" s="2"/>
      <c r="BX141" s="2"/>
    </row>
    <row r="142" spans="1:76" x14ac:dyDescent="0.25">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c r="BM142" s="2"/>
      <c r="BN142" s="2"/>
      <c r="BO142" s="2"/>
      <c r="BP142" s="2"/>
      <c r="BQ142" s="2"/>
      <c r="BR142" s="2"/>
      <c r="BS142" s="2"/>
      <c r="BT142" s="2"/>
      <c r="BU142" s="2"/>
      <c r="BV142" s="2"/>
      <c r="BW142" s="2"/>
      <c r="BX142" s="2"/>
    </row>
    <row r="143" spans="1:76" x14ac:dyDescent="0.25">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c r="BM143" s="2"/>
      <c r="BN143" s="2"/>
      <c r="BO143" s="2"/>
      <c r="BP143" s="2"/>
      <c r="BQ143" s="2"/>
      <c r="BR143" s="2"/>
      <c r="BS143" s="2"/>
      <c r="BT143" s="2"/>
      <c r="BU143" s="2"/>
      <c r="BV143" s="2"/>
      <c r="BW143" s="2"/>
      <c r="BX143" s="2"/>
    </row>
    <row r="144" spans="1:76" x14ac:dyDescent="0.25">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c r="BM144" s="2"/>
      <c r="BN144" s="2"/>
      <c r="BO144" s="2"/>
      <c r="BP144" s="2"/>
      <c r="BQ144" s="2"/>
      <c r="BR144" s="2"/>
      <c r="BS144" s="2"/>
      <c r="BT144" s="2"/>
      <c r="BU144" s="2"/>
      <c r="BV144" s="2"/>
      <c r="BW144" s="2"/>
      <c r="BX144" s="2"/>
    </row>
    <row r="145" spans="1:76" x14ac:dyDescent="0.25">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c r="BM145" s="2"/>
      <c r="BN145" s="2"/>
      <c r="BO145" s="2"/>
      <c r="BP145" s="2"/>
      <c r="BQ145" s="2"/>
      <c r="BR145" s="2"/>
      <c r="BS145" s="2"/>
      <c r="BT145" s="2"/>
      <c r="BU145" s="2"/>
      <c r="BV145" s="2"/>
      <c r="BW145" s="2"/>
      <c r="BX145" s="2"/>
    </row>
    <row r="146" spans="1:76" x14ac:dyDescent="0.25">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c r="BO146" s="2"/>
      <c r="BP146" s="2"/>
      <c r="BQ146" s="2"/>
      <c r="BR146" s="2"/>
      <c r="BS146" s="2"/>
      <c r="BT146" s="2"/>
      <c r="BU146" s="2"/>
      <c r="BV146" s="2"/>
      <c r="BW146" s="2"/>
      <c r="BX146" s="2"/>
    </row>
    <row r="147" spans="1:76" x14ac:dyDescent="0.25">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row>
    <row r="148" spans="1:76" x14ac:dyDescent="0.25">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c r="BM148" s="2"/>
      <c r="BN148" s="2"/>
      <c r="BO148" s="2"/>
      <c r="BP148" s="2"/>
      <c r="BQ148" s="2"/>
      <c r="BR148" s="2"/>
      <c r="BS148" s="2"/>
      <c r="BT148" s="2"/>
      <c r="BU148" s="2"/>
      <c r="BV148" s="2"/>
      <c r="BW148" s="2"/>
      <c r="BX148" s="2"/>
    </row>
    <row r="149" spans="1:76" x14ac:dyDescent="0.25">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c r="BM149" s="2"/>
      <c r="BN149" s="2"/>
      <c r="BO149" s="2"/>
      <c r="BP149" s="2"/>
      <c r="BQ149" s="2"/>
      <c r="BR149" s="2"/>
      <c r="BS149" s="2"/>
      <c r="BT149" s="2"/>
      <c r="BU149" s="2"/>
      <c r="BV149" s="2"/>
      <c r="BW149" s="2"/>
      <c r="BX149" s="2"/>
    </row>
    <row r="150" spans="1:76" x14ac:dyDescent="0.25">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c r="BM150" s="2"/>
      <c r="BN150" s="2"/>
      <c r="BO150" s="2"/>
      <c r="BP150" s="2"/>
      <c r="BQ150" s="2"/>
      <c r="BR150" s="2"/>
      <c r="BS150" s="2"/>
      <c r="BT150" s="2"/>
      <c r="BU150" s="2"/>
      <c r="BV150" s="2"/>
      <c r="BW150" s="2"/>
      <c r="BX150" s="2"/>
    </row>
    <row r="151" spans="1:76" x14ac:dyDescent="0.25">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c r="BM151" s="2"/>
      <c r="BN151" s="2"/>
      <c r="BO151" s="2"/>
      <c r="BP151" s="2"/>
      <c r="BQ151" s="2"/>
      <c r="BR151" s="2"/>
      <c r="BS151" s="2"/>
      <c r="BT151" s="2"/>
      <c r="BU151" s="2"/>
      <c r="BV151" s="2"/>
      <c r="BW151" s="2"/>
      <c r="BX151" s="2"/>
    </row>
    <row r="152" spans="1:76" x14ac:dyDescent="0.25">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c r="BM152" s="2"/>
      <c r="BN152" s="2"/>
      <c r="BO152" s="2"/>
      <c r="BP152" s="2"/>
      <c r="BQ152" s="2"/>
      <c r="BR152" s="2"/>
      <c r="BS152" s="2"/>
      <c r="BT152" s="2"/>
      <c r="BU152" s="2"/>
      <c r="BV152" s="2"/>
      <c r="BW152" s="2"/>
      <c r="BX152" s="2"/>
    </row>
    <row r="153" spans="1:76" x14ac:dyDescent="0.25">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c r="BM153" s="2"/>
      <c r="BN153" s="2"/>
      <c r="BO153" s="2"/>
      <c r="BP153" s="2"/>
      <c r="BQ153" s="2"/>
      <c r="BR153" s="2"/>
      <c r="BS153" s="2"/>
      <c r="BT153" s="2"/>
      <c r="BU153" s="2"/>
      <c r="BV153" s="2"/>
      <c r="BW153" s="2"/>
      <c r="BX153" s="2"/>
    </row>
    <row r="154" spans="1:76" x14ac:dyDescent="0.25">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c r="BM154" s="2"/>
      <c r="BN154" s="2"/>
      <c r="BO154" s="2"/>
      <c r="BP154" s="2"/>
      <c r="BQ154" s="2"/>
      <c r="BR154" s="2"/>
      <c r="BS154" s="2"/>
      <c r="BT154" s="2"/>
      <c r="BU154" s="2"/>
      <c r="BV154" s="2"/>
      <c r="BW154" s="2"/>
      <c r="BX154" s="2"/>
    </row>
    <row r="155" spans="1:76" x14ac:dyDescent="0.25">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c r="BM155" s="2"/>
      <c r="BN155" s="2"/>
      <c r="BO155" s="2"/>
      <c r="BP155" s="2"/>
      <c r="BQ155" s="2"/>
      <c r="BR155" s="2"/>
      <c r="BS155" s="2"/>
      <c r="BT155" s="2"/>
      <c r="BU155" s="2"/>
      <c r="BV155" s="2"/>
      <c r="BW155" s="2"/>
      <c r="BX155" s="2"/>
    </row>
    <row r="156" spans="1:76" x14ac:dyDescent="0.25">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c r="BM156" s="2"/>
      <c r="BN156" s="2"/>
      <c r="BO156" s="2"/>
      <c r="BP156" s="2"/>
      <c r="BQ156" s="2"/>
      <c r="BR156" s="2"/>
      <c r="BS156" s="2"/>
      <c r="BT156" s="2"/>
      <c r="BU156" s="2"/>
      <c r="BV156" s="2"/>
      <c r="BW156" s="2"/>
      <c r="BX156" s="2"/>
    </row>
    <row r="157" spans="1:76" x14ac:dyDescent="0.25">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c r="BM157" s="2"/>
      <c r="BN157" s="2"/>
      <c r="BO157" s="2"/>
      <c r="BP157" s="2"/>
      <c r="BQ157" s="2"/>
      <c r="BR157" s="2"/>
      <c r="BS157" s="2"/>
      <c r="BT157" s="2"/>
      <c r="BU157" s="2"/>
      <c r="BV157" s="2"/>
      <c r="BW157" s="2"/>
      <c r="BX157" s="2"/>
    </row>
    <row r="158" spans="1:76" x14ac:dyDescent="0.25">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c r="BM158" s="2"/>
      <c r="BN158" s="2"/>
      <c r="BO158" s="2"/>
      <c r="BP158" s="2"/>
      <c r="BQ158" s="2"/>
      <c r="BR158" s="2"/>
      <c r="BS158" s="2"/>
      <c r="BT158" s="2"/>
      <c r="BU158" s="2"/>
      <c r="BV158" s="2"/>
      <c r="BW158" s="2"/>
      <c r="BX158" s="2"/>
    </row>
    <row r="159" spans="1:76" x14ac:dyDescent="0.25">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c r="BM159" s="2"/>
      <c r="BN159" s="2"/>
      <c r="BO159" s="2"/>
      <c r="BP159" s="2"/>
      <c r="BQ159" s="2"/>
      <c r="BR159" s="2"/>
      <c r="BS159" s="2"/>
      <c r="BT159" s="2"/>
      <c r="BU159" s="2"/>
      <c r="BV159" s="2"/>
      <c r="BW159" s="2"/>
      <c r="BX159" s="2"/>
    </row>
    <row r="160" spans="1:76" x14ac:dyDescent="0.25">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c r="BM160" s="2"/>
      <c r="BN160" s="2"/>
      <c r="BO160" s="2"/>
      <c r="BP160" s="2"/>
      <c r="BQ160" s="2"/>
      <c r="BR160" s="2"/>
      <c r="BS160" s="2"/>
      <c r="BT160" s="2"/>
      <c r="BU160" s="2"/>
      <c r="BV160" s="2"/>
      <c r="BW160" s="2"/>
      <c r="BX160" s="2"/>
    </row>
    <row r="161" spans="1:76" x14ac:dyDescent="0.25">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c r="BM161" s="2"/>
      <c r="BN161" s="2"/>
      <c r="BO161" s="2"/>
      <c r="BP161" s="2"/>
      <c r="BQ161" s="2"/>
      <c r="BR161" s="2"/>
      <c r="BS161" s="2"/>
      <c r="BT161" s="2"/>
      <c r="BU161" s="2"/>
      <c r="BV161" s="2"/>
      <c r="BW161" s="2"/>
      <c r="BX161" s="2"/>
    </row>
    <row r="162" spans="1:76" x14ac:dyDescent="0.25">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c r="BM162" s="2"/>
      <c r="BN162" s="2"/>
      <c r="BO162" s="2"/>
      <c r="BP162" s="2"/>
      <c r="BQ162" s="2"/>
      <c r="BR162" s="2"/>
      <c r="BS162" s="2"/>
      <c r="BT162" s="2"/>
      <c r="BU162" s="2"/>
      <c r="BV162" s="2"/>
      <c r="BW162" s="2"/>
      <c r="BX162" s="2"/>
    </row>
    <row r="163" spans="1:76" x14ac:dyDescent="0.25">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c r="BM163" s="2"/>
      <c r="BN163" s="2"/>
      <c r="BO163" s="2"/>
      <c r="BP163" s="2"/>
      <c r="BQ163" s="2"/>
      <c r="BR163" s="2"/>
      <c r="BS163" s="2"/>
      <c r="BT163" s="2"/>
      <c r="BU163" s="2"/>
      <c r="BV163" s="2"/>
      <c r="BW163" s="2"/>
      <c r="BX163" s="2"/>
    </row>
    <row r="164" spans="1:76" x14ac:dyDescent="0.25">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c r="BM164" s="2"/>
      <c r="BN164" s="2"/>
      <c r="BO164" s="2"/>
      <c r="BP164" s="2"/>
      <c r="BQ164" s="2"/>
      <c r="BR164" s="2"/>
      <c r="BS164" s="2"/>
      <c r="BT164" s="2"/>
      <c r="BU164" s="2"/>
      <c r="BV164" s="2"/>
      <c r="BW164" s="2"/>
      <c r="BX164" s="2"/>
    </row>
    <row r="165" spans="1:76" x14ac:dyDescent="0.25">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c r="BM165" s="2"/>
      <c r="BN165" s="2"/>
      <c r="BO165" s="2"/>
      <c r="BP165" s="2"/>
      <c r="BQ165" s="2"/>
      <c r="BR165" s="2"/>
      <c r="BS165" s="2"/>
      <c r="BT165" s="2"/>
      <c r="BU165" s="2"/>
      <c r="BV165" s="2"/>
      <c r="BW165" s="2"/>
      <c r="BX165" s="2"/>
    </row>
    <row r="166" spans="1:76" x14ac:dyDescent="0.25">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c r="BM166" s="2"/>
      <c r="BN166" s="2"/>
      <c r="BO166" s="2"/>
      <c r="BP166" s="2"/>
      <c r="BQ166" s="2"/>
      <c r="BR166" s="2"/>
      <c r="BS166" s="2"/>
      <c r="BT166" s="2"/>
      <c r="BU166" s="2"/>
      <c r="BV166" s="2"/>
      <c r="BW166" s="2"/>
      <c r="BX166" s="2"/>
    </row>
    <row r="167" spans="1:76" x14ac:dyDescent="0.25">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c r="BM167" s="2"/>
      <c r="BN167" s="2"/>
      <c r="BO167" s="2"/>
      <c r="BP167" s="2"/>
      <c r="BQ167" s="2"/>
      <c r="BR167" s="2"/>
      <c r="BS167" s="2"/>
      <c r="BT167" s="2"/>
      <c r="BU167" s="2"/>
      <c r="BV167" s="2"/>
      <c r="BW167" s="2"/>
      <c r="BX167" s="2"/>
    </row>
    <row r="168" spans="1:76" x14ac:dyDescent="0.25">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c r="BM168" s="2"/>
      <c r="BN168" s="2"/>
      <c r="BO168" s="2"/>
      <c r="BP168" s="2"/>
      <c r="BQ168" s="2"/>
      <c r="BR168" s="2"/>
      <c r="BS168" s="2"/>
      <c r="BT168" s="2"/>
      <c r="BU168" s="2"/>
      <c r="BV168" s="2"/>
      <c r="BW168" s="2"/>
      <c r="BX168" s="2"/>
    </row>
    <row r="169" spans="1:76" x14ac:dyDescent="0.25">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c r="BM169" s="2"/>
      <c r="BN169" s="2"/>
      <c r="BO169" s="2"/>
      <c r="BP169" s="2"/>
      <c r="BQ169" s="2"/>
      <c r="BR169" s="2"/>
      <c r="BS169" s="2"/>
      <c r="BT169" s="2"/>
      <c r="BU169" s="2"/>
      <c r="BV169" s="2"/>
      <c r="BW169" s="2"/>
      <c r="BX169" s="2"/>
    </row>
    <row r="170" spans="1:76" x14ac:dyDescent="0.25">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c r="BM170" s="2"/>
      <c r="BN170" s="2"/>
      <c r="BO170" s="2"/>
      <c r="BP170" s="2"/>
      <c r="BQ170" s="2"/>
      <c r="BR170" s="2"/>
      <c r="BS170" s="2"/>
      <c r="BT170" s="2"/>
      <c r="BU170" s="2"/>
      <c r="BV170" s="2"/>
      <c r="BW170" s="2"/>
      <c r="BX170" s="2"/>
    </row>
    <row r="171" spans="1:76" x14ac:dyDescent="0.25">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c r="BM171" s="2"/>
      <c r="BN171" s="2"/>
      <c r="BO171" s="2"/>
      <c r="BP171" s="2"/>
      <c r="BQ171" s="2"/>
      <c r="BR171" s="2"/>
      <c r="BS171" s="2"/>
      <c r="BT171" s="2"/>
      <c r="BU171" s="2"/>
      <c r="BV171" s="2"/>
      <c r="BW171" s="2"/>
      <c r="BX171" s="2"/>
    </row>
    <row r="172" spans="1:76" x14ac:dyDescent="0.25">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c r="BM172" s="2"/>
      <c r="BN172" s="2"/>
      <c r="BO172" s="2"/>
      <c r="BP172" s="2"/>
      <c r="BQ172" s="2"/>
      <c r="BR172" s="2"/>
      <c r="BS172" s="2"/>
      <c r="BT172" s="2"/>
      <c r="BU172" s="2"/>
      <c r="BV172" s="2"/>
      <c r="BW172" s="2"/>
      <c r="BX172" s="2"/>
    </row>
    <row r="173" spans="1:76" x14ac:dyDescent="0.25">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c r="BM173" s="2"/>
      <c r="BN173" s="2"/>
      <c r="BO173" s="2"/>
      <c r="BP173" s="2"/>
      <c r="BQ173" s="2"/>
      <c r="BR173" s="2"/>
      <c r="BS173" s="2"/>
      <c r="BT173" s="2"/>
      <c r="BU173" s="2"/>
      <c r="BV173" s="2"/>
      <c r="BW173" s="2"/>
      <c r="BX173" s="2"/>
    </row>
    <row r="174" spans="1:76" x14ac:dyDescent="0.25">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c r="BM174" s="2"/>
      <c r="BN174" s="2"/>
      <c r="BO174" s="2"/>
      <c r="BP174" s="2"/>
      <c r="BQ174" s="2"/>
      <c r="BR174" s="2"/>
      <c r="BS174" s="2"/>
      <c r="BT174" s="2"/>
      <c r="BU174" s="2"/>
      <c r="BV174" s="2"/>
      <c r="BW174" s="2"/>
      <c r="BX174" s="2"/>
    </row>
    <row r="175" spans="1:76" x14ac:dyDescent="0.25">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c r="BM175" s="2"/>
      <c r="BN175" s="2"/>
      <c r="BO175" s="2"/>
      <c r="BP175" s="2"/>
      <c r="BQ175" s="2"/>
      <c r="BR175" s="2"/>
      <c r="BS175" s="2"/>
      <c r="BT175" s="2"/>
      <c r="BU175" s="2"/>
      <c r="BV175" s="2"/>
      <c r="BW175" s="2"/>
      <c r="BX175" s="2"/>
    </row>
    <row r="176" spans="1:76" x14ac:dyDescent="0.25">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c r="BM176" s="2"/>
      <c r="BN176" s="2"/>
      <c r="BO176" s="2"/>
      <c r="BP176" s="2"/>
      <c r="BQ176" s="2"/>
      <c r="BR176" s="2"/>
      <c r="BS176" s="2"/>
      <c r="BT176" s="2"/>
      <c r="BU176" s="2"/>
      <c r="BV176" s="2"/>
      <c r="BW176" s="2"/>
      <c r="BX176" s="2"/>
    </row>
    <row r="177" spans="1:76" x14ac:dyDescent="0.25">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c r="BM177" s="2"/>
      <c r="BN177" s="2"/>
      <c r="BO177" s="2"/>
      <c r="BP177" s="2"/>
      <c r="BQ177" s="2"/>
      <c r="BR177" s="2"/>
      <c r="BS177" s="2"/>
      <c r="BT177" s="2"/>
      <c r="BU177" s="2"/>
      <c r="BV177" s="2"/>
      <c r="BW177" s="2"/>
      <c r="BX177" s="2"/>
    </row>
    <row r="178" spans="1:76" x14ac:dyDescent="0.25">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c r="BI178" s="2"/>
      <c r="BJ178" s="2"/>
      <c r="BK178" s="2"/>
      <c r="BL178" s="2"/>
      <c r="BM178" s="2"/>
      <c r="BN178" s="2"/>
      <c r="BO178" s="2"/>
      <c r="BP178" s="2"/>
      <c r="BQ178" s="2"/>
      <c r="BR178" s="2"/>
      <c r="BS178" s="2"/>
      <c r="BT178" s="2"/>
      <c r="BU178" s="2"/>
      <c r="BV178" s="2"/>
      <c r="BW178" s="2"/>
      <c r="BX178" s="2"/>
    </row>
    <row r="179" spans="1:76" x14ac:dyDescent="0.25">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c r="BM179" s="2"/>
      <c r="BN179" s="2"/>
      <c r="BO179" s="2"/>
      <c r="BP179" s="2"/>
      <c r="BQ179" s="2"/>
      <c r="BR179" s="2"/>
      <c r="BS179" s="2"/>
      <c r="BT179" s="2"/>
      <c r="BU179" s="2"/>
      <c r="BV179" s="2"/>
      <c r="BW179" s="2"/>
      <c r="BX179" s="2"/>
    </row>
    <row r="180" spans="1:76" x14ac:dyDescent="0.25">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c r="BK180" s="2"/>
      <c r="BL180" s="2"/>
      <c r="BM180" s="2"/>
      <c r="BN180" s="2"/>
      <c r="BO180" s="2"/>
      <c r="BP180" s="2"/>
      <c r="BQ180" s="2"/>
      <c r="BR180" s="2"/>
      <c r="BS180" s="2"/>
      <c r="BT180" s="2"/>
      <c r="BU180" s="2"/>
      <c r="BV180" s="2"/>
      <c r="BW180" s="2"/>
      <c r="BX180" s="2"/>
    </row>
    <row r="181" spans="1:76" x14ac:dyDescent="0.25">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c r="BI181" s="2"/>
      <c r="BJ181" s="2"/>
      <c r="BK181" s="2"/>
      <c r="BL181" s="2"/>
      <c r="BM181" s="2"/>
      <c r="BN181" s="2"/>
      <c r="BO181" s="2"/>
      <c r="BP181" s="2"/>
      <c r="BQ181" s="2"/>
      <c r="BR181" s="2"/>
      <c r="BS181" s="2"/>
      <c r="BT181" s="2"/>
      <c r="BU181" s="2"/>
      <c r="BV181" s="2"/>
      <c r="BW181" s="2"/>
      <c r="BX181" s="2"/>
    </row>
    <row r="182" spans="1:76" x14ac:dyDescent="0.25">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c r="BG182" s="2"/>
      <c r="BH182" s="2"/>
      <c r="BI182" s="2"/>
      <c r="BJ182" s="2"/>
      <c r="BK182" s="2"/>
      <c r="BL182" s="2"/>
      <c r="BM182" s="2"/>
      <c r="BN182" s="2"/>
      <c r="BO182" s="2"/>
      <c r="BP182" s="2"/>
      <c r="BQ182" s="2"/>
      <c r="BR182" s="2"/>
      <c r="BS182" s="2"/>
      <c r="BT182" s="2"/>
      <c r="BU182" s="2"/>
      <c r="BV182" s="2"/>
      <c r="BW182" s="2"/>
      <c r="BX182" s="2"/>
    </row>
    <row r="183" spans="1:76" x14ac:dyDescent="0.25">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c r="BI183" s="2"/>
      <c r="BJ183" s="2"/>
      <c r="BK183" s="2"/>
      <c r="BL183" s="2"/>
      <c r="BM183" s="2"/>
      <c r="BN183" s="2"/>
      <c r="BO183" s="2"/>
      <c r="BP183" s="2"/>
      <c r="BQ183" s="2"/>
      <c r="BR183" s="2"/>
      <c r="BS183" s="2"/>
      <c r="BT183" s="2"/>
      <c r="BU183" s="2"/>
      <c r="BV183" s="2"/>
      <c r="BW183" s="2"/>
      <c r="BX183" s="2"/>
    </row>
    <row r="184" spans="1:76" x14ac:dyDescent="0.25">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c r="BG184" s="2"/>
      <c r="BH184" s="2"/>
      <c r="BI184" s="2"/>
      <c r="BJ184" s="2"/>
      <c r="BK184" s="2"/>
      <c r="BL184" s="2"/>
      <c r="BM184" s="2"/>
      <c r="BN184" s="2"/>
      <c r="BO184" s="2"/>
      <c r="BP184" s="2"/>
      <c r="BQ184" s="2"/>
      <c r="BR184" s="2"/>
      <c r="BS184" s="2"/>
      <c r="BT184" s="2"/>
      <c r="BU184" s="2"/>
      <c r="BV184" s="2"/>
      <c r="BW184" s="2"/>
      <c r="BX184" s="2"/>
    </row>
    <row r="185" spans="1:76" x14ac:dyDescent="0.25">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c r="BG185" s="2"/>
      <c r="BH185" s="2"/>
      <c r="BI185" s="2"/>
      <c r="BJ185" s="2"/>
      <c r="BK185" s="2"/>
      <c r="BL185" s="2"/>
      <c r="BM185" s="2"/>
      <c r="BN185" s="2"/>
      <c r="BO185" s="2"/>
      <c r="BP185" s="2"/>
      <c r="BQ185" s="2"/>
      <c r="BR185" s="2"/>
      <c r="BS185" s="2"/>
      <c r="BT185" s="2"/>
      <c r="BU185" s="2"/>
      <c r="BV185" s="2"/>
      <c r="BW185" s="2"/>
      <c r="BX185" s="2"/>
    </row>
    <row r="186" spans="1:76" x14ac:dyDescent="0.25">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c r="BI186" s="2"/>
      <c r="BJ186" s="2"/>
      <c r="BK186" s="2"/>
      <c r="BL186" s="2"/>
      <c r="BM186" s="2"/>
      <c r="BN186" s="2"/>
      <c r="BO186" s="2"/>
      <c r="BP186" s="2"/>
      <c r="BQ186" s="2"/>
      <c r="BR186" s="2"/>
      <c r="BS186" s="2"/>
      <c r="BT186" s="2"/>
      <c r="BU186" s="2"/>
      <c r="BV186" s="2"/>
      <c r="BW186" s="2"/>
      <c r="BX186" s="2"/>
    </row>
    <row r="187" spans="1:76" x14ac:dyDescent="0.25">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c r="BG187" s="2"/>
      <c r="BH187" s="2"/>
      <c r="BI187" s="2"/>
      <c r="BJ187" s="2"/>
      <c r="BK187" s="2"/>
      <c r="BL187" s="2"/>
      <c r="BM187" s="2"/>
      <c r="BN187" s="2"/>
      <c r="BO187" s="2"/>
      <c r="BP187" s="2"/>
      <c r="BQ187" s="2"/>
      <c r="BR187" s="2"/>
      <c r="BS187" s="2"/>
      <c r="BT187" s="2"/>
      <c r="BU187" s="2"/>
      <c r="BV187" s="2"/>
      <c r="BW187" s="2"/>
      <c r="BX187" s="2"/>
    </row>
    <row r="188" spans="1:76" x14ac:dyDescent="0.25">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c r="BF188" s="2"/>
      <c r="BG188" s="2"/>
      <c r="BH188" s="2"/>
      <c r="BI188" s="2"/>
      <c r="BJ188" s="2"/>
      <c r="BK188" s="2"/>
      <c r="BL188" s="2"/>
      <c r="BM188" s="2"/>
      <c r="BN188" s="2"/>
      <c r="BO188" s="2"/>
      <c r="BP188" s="2"/>
      <c r="BQ188" s="2"/>
      <c r="BR188" s="2"/>
      <c r="BS188" s="2"/>
      <c r="BT188" s="2"/>
      <c r="BU188" s="2"/>
      <c r="BV188" s="2"/>
      <c r="BW188" s="2"/>
      <c r="BX188" s="2"/>
    </row>
    <row r="189" spans="1:76" x14ac:dyDescent="0.25">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c r="BF189" s="2"/>
      <c r="BG189" s="2"/>
      <c r="BH189" s="2"/>
      <c r="BI189" s="2"/>
      <c r="BJ189" s="2"/>
      <c r="BK189" s="2"/>
      <c r="BL189" s="2"/>
      <c r="BM189" s="2"/>
      <c r="BN189" s="2"/>
      <c r="BO189" s="2"/>
      <c r="BP189" s="2"/>
      <c r="BQ189" s="2"/>
      <c r="BR189" s="2"/>
      <c r="BS189" s="2"/>
      <c r="BT189" s="2"/>
      <c r="BU189" s="2"/>
      <c r="BV189" s="2"/>
      <c r="BW189" s="2"/>
      <c r="BX189" s="2"/>
    </row>
    <row r="190" spans="1:76" x14ac:dyDescent="0.25">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c r="BF190" s="2"/>
      <c r="BG190" s="2"/>
      <c r="BH190" s="2"/>
      <c r="BI190" s="2"/>
      <c r="BJ190" s="2"/>
      <c r="BK190" s="2"/>
      <c r="BL190" s="2"/>
      <c r="BM190" s="2"/>
      <c r="BN190" s="2"/>
      <c r="BO190" s="2"/>
      <c r="BP190" s="2"/>
      <c r="BQ190" s="2"/>
      <c r="BR190" s="2"/>
      <c r="BS190" s="2"/>
      <c r="BT190" s="2"/>
      <c r="BU190" s="2"/>
      <c r="BV190" s="2"/>
      <c r="BW190" s="2"/>
      <c r="BX190" s="2"/>
    </row>
    <row r="191" spans="1:76" x14ac:dyDescent="0.25">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c r="BF191" s="2"/>
      <c r="BG191" s="2"/>
      <c r="BH191" s="2"/>
      <c r="BI191" s="2"/>
      <c r="BJ191" s="2"/>
      <c r="BK191" s="2"/>
      <c r="BL191" s="2"/>
      <c r="BM191" s="2"/>
      <c r="BN191" s="2"/>
      <c r="BO191" s="2"/>
      <c r="BP191" s="2"/>
      <c r="BQ191" s="2"/>
      <c r="BR191" s="2"/>
      <c r="BS191" s="2"/>
      <c r="BT191" s="2"/>
      <c r="BU191" s="2"/>
      <c r="BV191" s="2"/>
      <c r="BW191" s="2"/>
      <c r="BX191" s="2"/>
    </row>
    <row r="192" spans="1:76" x14ac:dyDescent="0.25">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c r="BF192" s="2"/>
      <c r="BG192" s="2"/>
      <c r="BH192" s="2"/>
      <c r="BI192" s="2"/>
      <c r="BJ192" s="2"/>
      <c r="BK192" s="2"/>
      <c r="BL192" s="2"/>
      <c r="BM192" s="2"/>
      <c r="BN192" s="2"/>
      <c r="BO192" s="2"/>
      <c r="BP192" s="2"/>
      <c r="BQ192" s="2"/>
      <c r="BR192" s="2"/>
      <c r="BS192" s="2"/>
      <c r="BT192" s="2"/>
      <c r="BU192" s="2"/>
      <c r="BV192" s="2"/>
      <c r="BW192" s="2"/>
      <c r="BX192" s="2"/>
    </row>
    <row r="193" spans="1:76" x14ac:dyDescent="0.25">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c r="BF193" s="2"/>
      <c r="BG193" s="2"/>
      <c r="BH193" s="2"/>
      <c r="BI193" s="2"/>
      <c r="BJ193" s="2"/>
      <c r="BK193" s="2"/>
      <c r="BL193" s="2"/>
      <c r="BM193" s="2"/>
      <c r="BN193" s="2"/>
      <c r="BO193" s="2"/>
      <c r="BP193" s="2"/>
      <c r="BQ193" s="2"/>
      <c r="BR193" s="2"/>
      <c r="BS193" s="2"/>
      <c r="BT193" s="2"/>
      <c r="BU193" s="2"/>
      <c r="BV193" s="2"/>
      <c r="BW193" s="2"/>
      <c r="BX193" s="2"/>
    </row>
    <row r="194" spans="1:76" x14ac:dyDescent="0.25">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2"/>
      <c r="BF194" s="2"/>
      <c r="BG194" s="2"/>
      <c r="BH194" s="2"/>
      <c r="BI194" s="2"/>
      <c r="BJ194" s="2"/>
      <c r="BK194" s="2"/>
      <c r="BL194" s="2"/>
      <c r="BM194" s="2"/>
      <c r="BN194" s="2"/>
      <c r="BO194" s="2"/>
      <c r="BP194" s="2"/>
      <c r="BQ194" s="2"/>
      <c r="BR194" s="2"/>
      <c r="BS194" s="2"/>
      <c r="BT194" s="2"/>
      <c r="BU194" s="2"/>
      <c r="BV194" s="2"/>
      <c r="BW194" s="2"/>
      <c r="BX194" s="2"/>
    </row>
    <row r="195" spans="1:76" x14ac:dyDescent="0.25">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c r="BF195" s="2"/>
      <c r="BG195" s="2"/>
      <c r="BH195" s="2"/>
      <c r="BI195" s="2"/>
      <c r="BJ195" s="2"/>
      <c r="BK195" s="2"/>
      <c r="BL195" s="2"/>
      <c r="BM195" s="2"/>
      <c r="BN195" s="2"/>
      <c r="BO195" s="2"/>
      <c r="BP195" s="2"/>
      <c r="BQ195" s="2"/>
      <c r="BR195" s="2"/>
      <c r="BS195" s="2"/>
      <c r="BT195" s="2"/>
      <c r="BU195" s="2"/>
      <c r="BV195" s="2"/>
      <c r="BW195" s="2"/>
      <c r="BX195" s="2"/>
    </row>
    <row r="196" spans="1:76" x14ac:dyDescent="0.25">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c r="BF196" s="2"/>
      <c r="BG196" s="2"/>
      <c r="BH196" s="2"/>
      <c r="BI196" s="2"/>
      <c r="BJ196" s="2"/>
      <c r="BK196" s="2"/>
      <c r="BL196" s="2"/>
      <c r="BM196" s="2"/>
      <c r="BN196" s="2"/>
      <c r="BO196" s="2"/>
      <c r="BP196" s="2"/>
      <c r="BQ196" s="2"/>
      <c r="BR196" s="2"/>
      <c r="BS196" s="2"/>
      <c r="BT196" s="2"/>
      <c r="BU196" s="2"/>
      <c r="BV196" s="2"/>
      <c r="BW196" s="2"/>
      <c r="BX196" s="2"/>
    </row>
    <row r="197" spans="1:76" x14ac:dyDescent="0.25">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c r="BF197" s="2"/>
      <c r="BG197" s="2"/>
      <c r="BH197" s="2"/>
      <c r="BI197" s="2"/>
      <c r="BJ197" s="2"/>
      <c r="BK197" s="2"/>
      <c r="BL197" s="2"/>
      <c r="BM197" s="2"/>
      <c r="BN197" s="2"/>
      <c r="BO197" s="2"/>
      <c r="BP197" s="2"/>
      <c r="BQ197" s="2"/>
      <c r="BR197" s="2"/>
      <c r="BS197" s="2"/>
      <c r="BT197" s="2"/>
      <c r="BU197" s="2"/>
      <c r="BV197" s="2"/>
      <c r="BW197" s="2"/>
      <c r="BX197" s="2"/>
    </row>
    <row r="198" spans="1:76" x14ac:dyDescent="0.25">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c r="BF198" s="2"/>
      <c r="BG198" s="2"/>
      <c r="BH198" s="2"/>
      <c r="BI198" s="2"/>
      <c r="BJ198" s="2"/>
      <c r="BK198" s="2"/>
      <c r="BL198" s="2"/>
      <c r="BM198" s="2"/>
      <c r="BN198" s="2"/>
      <c r="BO198" s="2"/>
      <c r="BP198" s="2"/>
      <c r="BQ198" s="2"/>
      <c r="BR198" s="2"/>
      <c r="BS198" s="2"/>
      <c r="BT198" s="2"/>
      <c r="BU198" s="2"/>
      <c r="BV198" s="2"/>
      <c r="BW198" s="2"/>
      <c r="BX198" s="2"/>
    </row>
    <row r="199" spans="1:76" x14ac:dyDescent="0.25">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c r="BG199" s="2"/>
      <c r="BH199" s="2"/>
      <c r="BI199" s="2"/>
      <c r="BJ199" s="2"/>
      <c r="BK199" s="2"/>
      <c r="BL199" s="2"/>
      <c r="BM199" s="2"/>
      <c r="BN199" s="2"/>
      <c r="BO199" s="2"/>
      <c r="BP199" s="2"/>
      <c r="BQ199" s="2"/>
      <c r="BR199" s="2"/>
      <c r="BS199" s="2"/>
      <c r="BT199" s="2"/>
      <c r="BU199" s="2"/>
      <c r="BV199" s="2"/>
      <c r="BW199" s="2"/>
      <c r="BX199" s="2"/>
    </row>
    <row r="200" spans="1:76" x14ac:dyDescent="0.25">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c r="BI200" s="2"/>
      <c r="BJ200" s="2"/>
      <c r="BK200" s="2"/>
      <c r="BL200" s="2"/>
      <c r="BM200" s="2"/>
      <c r="BN200" s="2"/>
      <c r="BO200" s="2"/>
      <c r="BP200" s="2"/>
      <c r="BQ200" s="2"/>
      <c r="BR200" s="2"/>
      <c r="BS200" s="2"/>
      <c r="BT200" s="2"/>
      <c r="BU200" s="2"/>
      <c r="BV200" s="2"/>
      <c r="BW200" s="2"/>
      <c r="BX200" s="2"/>
    </row>
    <row r="201" spans="1:76" x14ac:dyDescent="0.25">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c r="BI201" s="2"/>
      <c r="BJ201" s="2"/>
      <c r="BK201" s="2"/>
      <c r="BL201" s="2"/>
      <c r="BM201" s="2"/>
      <c r="BN201" s="2"/>
      <c r="BO201" s="2"/>
      <c r="BP201" s="2"/>
      <c r="BQ201" s="2"/>
      <c r="BR201" s="2"/>
      <c r="BS201" s="2"/>
      <c r="BT201" s="2"/>
      <c r="BU201" s="2"/>
      <c r="BV201" s="2"/>
      <c r="BW201" s="2"/>
      <c r="BX201" s="2"/>
    </row>
    <row r="202" spans="1:76" x14ac:dyDescent="0.25">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c r="BH202" s="2"/>
      <c r="BI202" s="2"/>
      <c r="BJ202" s="2"/>
      <c r="BK202" s="2"/>
      <c r="BL202" s="2"/>
      <c r="BM202" s="2"/>
      <c r="BN202" s="2"/>
      <c r="BO202" s="2"/>
      <c r="BP202" s="2"/>
      <c r="BQ202" s="2"/>
      <c r="BR202" s="2"/>
      <c r="BS202" s="2"/>
      <c r="BT202" s="2"/>
      <c r="BU202" s="2"/>
      <c r="BV202" s="2"/>
      <c r="BW202" s="2"/>
      <c r="BX202" s="2"/>
    </row>
    <row r="203" spans="1:76" x14ac:dyDescent="0.25">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c r="BG203" s="2"/>
      <c r="BH203" s="2"/>
      <c r="BI203" s="2"/>
      <c r="BJ203" s="2"/>
      <c r="BK203" s="2"/>
      <c r="BL203" s="2"/>
      <c r="BM203" s="2"/>
      <c r="BN203" s="2"/>
      <c r="BO203" s="2"/>
      <c r="BP203" s="2"/>
      <c r="BQ203" s="2"/>
      <c r="BR203" s="2"/>
      <c r="BS203" s="2"/>
      <c r="BT203" s="2"/>
      <c r="BU203" s="2"/>
      <c r="BV203" s="2"/>
      <c r="BW203" s="2"/>
      <c r="BX203" s="2"/>
    </row>
    <row r="204" spans="1:76" x14ac:dyDescent="0.25">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c r="BG204" s="2"/>
      <c r="BH204" s="2"/>
      <c r="BI204" s="2"/>
      <c r="BJ204" s="2"/>
      <c r="BK204" s="2"/>
      <c r="BL204" s="2"/>
      <c r="BM204" s="2"/>
      <c r="BN204" s="2"/>
      <c r="BO204" s="2"/>
      <c r="BP204" s="2"/>
      <c r="BQ204" s="2"/>
      <c r="BR204" s="2"/>
      <c r="BS204" s="2"/>
      <c r="BT204" s="2"/>
      <c r="BU204" s="2"/>
      <c r="BV204" s="2"/>
      <c r="BW204" s="2"/>
      <c r="BX204" s="2"/>
    </row>
    <row r="205" spans="1:76" x14ac:dyDescent="0.25">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c r="BF205" s="2"/>
      <c r="BG205" s="2"/>
      <c r="BH205" s="2"/>
      <c r="BI205" s="2"/>
      <c r="BJ205" s="2"/>
      <c r="BK205" s="2"/>
      <c r="BL205" s="2"/>
      <c r="BM205" s="2"/>
      <c r="BN205" s="2"/>
      <c r="BO205" s="2"/>
      <c r="BP205" s="2"/>
      <c r="BQ205" s="2"/>
      <c r="BR205" s="2"/>
      <c r="BS205" s="2"/>
      <c r="BT205" s="2"/>
      <c r="BU205" s="2"/>
      <c r="BV205" s="2"/>
      <c r="BW205" s="2"/>
      <c r="BX205" s="2"/>
    </row>
    <row r="206" spans="1:76" x14ac:dyDescent="0.25">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c r="BF206" s="2"/>
      <c r="BG206" s="2"/>
      <c r="BH206" s="2"/>
      <c r="BI206" s="2"/>
      <c r="BJ206" s="2"/>
      <c r="BK206" s="2"/>
      <c r="BL206" s="2"/>
      <c r="BM206" s="2"/>
      <c r="BN206" s="2"/>
      <c r="BO206" s="2"/>
      <c r="BP206" s="2"/>
      <c r="BQ206" s="2"/>
      <c r="BR206" s="2"/>
      <c r="BS206" s="2"/>
      <c r="BT206" s="2"/>
      <c r="BU206" s="2"/>
      <c r="BV206" s="2"/>
      <c r="BW206" s="2"/>
      <c r="BX206" s="2"/>
    </row>
    <row r="207" spans="1:76" x14ac:dyDescent="0.25">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2"/>
      <c r="BF207" s="2"/>
      <c r="BG207" s="2"/>
      <c r="BH207" s="2"/>
      <c r="BI207" s="2"/>
      <c r="BJ207" s="2"/>
      <c r="BK207" s="2"/>
      <c r="BL207" s="2"/>
      <c r="BM207" s="2"/>
      <c r="BN207" s="2"/>
      <c r="BO207" s="2"/>
      <c r="BP207" s="2"/>
      <c r="BQ207" s="2"/>
      <c r="BR207" s="2"/>
      <c r="BS207" s="2"/>
      <c r="BT207" s="2"/>
      <c r="BU207" s="2"/>
      <c r="BV207" s="2"/>
      <c r="BW207" s="2"/>
      <c r="BX207" s="2"/>
    </row>
    <row r="208" spans="1:76" x14ac:dyDescent="0.25">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c r="BA208" s="2"/>
      <c r="BB208" s="2"/>
      <c r="BC208" s="2"/>
      <c r="BD208" s="2"/>
      <c r="BE208" s="2"/>
      <c r="BF208" s="2"/>
      <c r="BG208" s="2"/>
      <c r="BH208" s="2"/>
      <c r="BI208" s="2"/>
      <c r="BJ208" s="2"/>
      <c r="BK208" s="2"/>
      <c r="BL208" s="2"/>
      <c r="BM208" s="2"/>
      <c r="BN208" s="2"/>
      <c r="BO208" s="2"/>
      <c r="BP208" s="2"/>
      <c r="BQ208" s="2"/>
      <c r="BR208" s="2"/>
      <c r="BS208" s="2"/>
      <c r="BT208" s="2"/>
      <c r="BU208" s="2"/>
      <c r="BV208" s="2"/>
      <c r="BW208" s="2"/>
      <c r="BX208" s="2"/>
    </row>
    <row r="209" spans="1:76" x14ac:dyDescent="0.25">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2"/>
      <c r="BF209" s="2"/>
      <c r="BG209" s="2"/>
      <c r="BH209" s="2"/>
      <c r="BI209" s="2"/>
      <c r="BJ209" s="2"/>
      <c r="BK209" s="2"/>
      <c r="BL209" s="2"/>
      <c r="BM209" s="2"/>
      <c r="BN209" s="2"/>
      <c r="BO209" s="2"/>
      <c r="BP209" s="2"/>
      <c r="BQ209" s="2"/>
      <c r="BR209" s="2"/>
      <c r="BS209" s="2"/>
      <c r="BT209" s="2"/>
      <c r="BU209" s="2"/>
      <c r="BV209" s="2"/>
      <c r="BW209" s="2"/>
      <c r="BX209" s="2"/>
    </row>
    <row r="210" spans="1:76" x14ac:dyDescent="0.25">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2"/>
      <c r="BF210" s="2"/>
      <c r="BG210" s="2"/>
      <c r="BH210" s="2"/>
      <c r="BI210" s="2"/>
      <c r="BJ210" s="2"/>
      <c r="BK210" s="2"/>
      <c r="BL210" s="2"/>
      <c r="BM210" s="2"/>
      <c r="BN210" s="2"/>
      <c r="BO210" s="2"/>
      <c r="BP210" s="2"/>
      <c r="BQ210" s="2"/>
      <c r="BR210" s="2"/>
      <c r="BS210" s="2"/>
      <c r="BT210" s="2"/>
      <c r="BU210" s="2"/>
      <c r="BV210" s="2"/>
      <c r="BW210" s="2"/>
      <c r="BX210" s="2"/>
    </row>
    <row r="211" spans="1:76" x14ac:dyDescent="0.25">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2"/>
      <c r="BF211" s="2"/>
      <c r="BG211" s="2"/>
      <c r="BH211" s="2"/>
      <c r="BI211" s="2"/>
      <c r="BJ211" s="2"/>
      <c r="BK211" s="2"/>
      <c r="BL211" s="2"/>
      <c r="BM211" s="2"/>
      <c r="BN211" s="2"/>
      <c r="BO211" s="2"/>
      <c r="BP211" s="2"/>
      <c r="BQ211" s="2"/>
      <c r="BR211" s="2"/>
      <c r="BS211" s="2"/>
      <c r="BT211" s="2"/>
      <c r="BU211" s="2"/>
      <c r="BV211" s="2"/>
      <c r="BW211" s="2"/>
      <c r="BX211" s="2"/>
    </row>
    <row r="212" spans="1:76" x14ac:dyDescent="0.25">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c r="BF212" s="2"/>
      <c r="BG212" s="2"/>
      <c r="BH212" s="2"/>
      <c r="BI212" s="2"/>
      <c r="BJ212" s="2"/>
      <c r="BK212" s="2"/>
      <c r="BL212" s="2"/>
      <c r="BM212" s="2"/>
      <c r="BN212" s="2"/>
      <c r="BO212" s="2"/>
      <c r="BP212" s="2"/>
      <c r="BQ212" s="2"/>
      <c r="BR212" s="2"/>
      <c r="BS212" s="2"/>
      <c r="BT212" s="2"/>
      <c r="BU212" s="2"/>
      <c r="BV212" s="2"/>
      <c r="BW212" s="2"/>
      <c r="BX212" s="2"/>
    </row>
    <row r="213" spans="1:76" x14ac:dyDescent="0.25">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
      <c r="BD213" s="2"/>
      <c r="BE213" s="2"/>
      <c r="BF213" s="2"/>
      <c r="BG213" s="2"/>
      <c r="BH213" s="2"/>
      <c r="BI213" s="2"/>
      <c r="BJ213" s="2"/>
      <c r="BK213" s="2"/>
      <c r="BL213" s="2"/>
      <c r="BM213" s="2"/>
      <c r="BN213" s="2"/>
      <c r="BO213" s="2"/>
      <c r="BP213" s="2"/>
      <c r="BQ213" s="2"/>
      <c r="BR213" s="2"/>
      <c r="BS213" s="2"/>
      <c r="BT213" s="2"/>
      <c r="BU213" s="2"/>
      <c r="BV213" s="2"/>
      <c r="BW213" s="2"/>
      <c r="BX213" s="2"/>
    </row>
    <row r="214" spans="1:76" x14ac:dyDescent="0.25">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c r="BA214" s="2"/>
      <c r="BB214" s="2"/>
      <c r="BC214" s="2"/>
      <c r="BD214" s="2"/>
      <c r="BE214" s="2"/>
      <c r="BF214" s="2"/>
      <c r="BG214" s="2"/>
      <c r="BH214" s="2"/>
      <c r="BI214" s="2"/>
      <c r="BJ214" s="2"/>
      <c r="BK214" s="2"/>
      <c r="BL214" s="2"/>
      <c r="BM214" s="2"/>
      <c r="BN214" s="2"/>
      <c r="BO214" s="2"/>
      <c r="BP214" s="2"/>
      <c r="BQ214" s="2"/>
      <c r="BR214" s="2"/>
      <c r="BS214" s="2"/>
      <c r="BT214" s="2"/>
      <c r="BU214" s="2"/>
      <c r="BV214" s="2"/>
      <c r="BW214" s="2"/>
      <c r="BX214" s="2"/>
    </row>
    <row r="215" spans="1:76" x14ac:dyDescent="0.25">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2"/>
      <c r="BF215" s="2"/>
      <c r="BG215" s="2"/>
      <c r="BH215" s="2"/>
      <c r="BI215" s="2"/>
      <c r="BJ215" s="2"/>
      <c r="BK215" s="2"/>
      <c r="BL215" s="2"/>
      <c r="BM215" s="2"/>
      <c r="BN215" s="2"/>
      <c r="BO215" s="2"/>
      <c r="BP215" s="2"/>
      <c r="BQ215" s="2"/>
      <c r="BR215" s="2"/>
      <c r="BS215" s="2"/>
      <c r="BT215" s="2"/>
      <c r="BU215" s="2"/>
      <c r="BV215" s="2"/>
      <c r="BW215" s="2"/>
      <c r="BX215" s="2"/>
    </row>
    <row r="216" spans="1:76" x14ac:dyDescent="0.25">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c r="BF216" s="2"/>
      <c r="BG216" s="2"/>
      <c r="BH216" s="2"/>
      <c r="BI216" s="2"/>
      <c r="BJ216" s="2"/>
      <c r="BK216" s="2"/>
      <c r="BL216" s="2"/>
      <c r="BM216" s="2"/>
      <c r="BN216" s="2"/>
      <c r="BO216" s="2"/>
      <c r="BP216" s="2"/>
      <c r="BQ216" s="2"/>
      <c r="BR216" s="2"/>
      <c r="BS216" s="2"/>
      <c r="BT216" s="2"/>
      <c r="BU216" s="2"/>
      <c r="BV216" s="2"/>
      <c r="BW216" s="2"/>
      <c r="BX216" s="2"/>
    </row>
    <row r="217" spans="1:76" x14ac:dyDescent="0.25">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c r="BF217" s="2"/>
      <c r="BG217" s="2"/>
      <c r="BH217" s="2"/>
      <c r="BI217" s="2"/>
      <c r="BJ217" s="2"/>
      <c r="BK217" s="2"/>
      <c r="BL217" s="2"/>
      <c r="BM217" s="2"/>
      <c r="BN217" s="2"/>
      <c r="BO217" s="2"/>
      <c r="BP217" s="2"/>
      <c r="BQ217" s="2"/>
      <c r="BR217" s="2"/>
      <c r="BS217" s="2"/>
      <c r="BT217" s="2"/>
      <c r="BU217" s="2"/>
      <c r="BV217" s="2"/>
      <c r="BW217" s="2"/>
      <c r="BX217" s="2"/>
    </row>
    <row r="218" spans="1:76" x14ac:dyDescent="0.25">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c r="AX218" s="2"/>
      <c r="AY218" s="2"/>
      <c r="AZ218" s="2"/>
      <c r="BA218" s="2"/>
      <c r="BB218" s="2"/>
      <c r="BC218" s="2"/>
      <c r="BD218" s="2"/>
      <c r="BE218" s="2"/>
      <c r="BF218" s="2"/>
      <c r="BG218" s="2"/>
      <c r="BH218" s="2"/>
      <c r="BI218" s="2"/>
      <c r="BJ218" s="2"/>
      <c r="BK218" s="2"/>
      <c r="BL218" s="2"/>
      <c r="BM218" s="2"/>
      <c r="BN218" s="2"/>
      <c r="BO218" s="2"/>
      <c r="BP218" s="2"/>
      <c r="BQ218" s="2"/>
      <c r="BR218" s="2"/>
      <c r="BS218" s="2"/>
      <c r="BT218" s="2"/>
      <c r="BU218" s="2"/>
      <c r="BV218" s="2"/>
      <c r="BW218" s="2"/>
      <c r="BX218" s="2"/>
    </row>
    <row r="219" spans="1:76" x14ac:dyDescent="0.25">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c r="AT219" s="2"/>
      <c r="AU219" s="2"/>
      <c r="AV219" s="2"/>
      <c r="AW219" s="2"/>
      <c r="AX219" s="2"/>
      <c r="AY219" s="2"/>
      <c r="AZ219" s="2"/>
      <c r="BA219" s="2"/>
      <c r="BB219" s="2"/>
      <c r="BC219" s="2"/>
      <c r="BD219" s="2"/>
      <c r="BE219" s="2"/>
      <c r="BF219" s="2"/>
      <c r="BG219" s="2"/>
      <c r="BH219" s="2"/>
      <c r="BI219" s="2"/>
      <c r="BJ219" s="2"/>
      <c r="BK219" s="2"/>
      <c r="BL219" s="2"/>
      <c r="BM219" s="2"/>
      <c r="BN219" s="2"/>
      <c r="BO219" s="2"/>
      <c r="BP219" s="2"/>
      <c r="BQ219" s="2"/>
      <c r="BR219" s="2"/>
      <c r="BS219" s="2"/>
      <c r="BT219" s="2"/>
      <c r="BU219" s="2"/>
      <c r="BV219" s="2"/>
      <c r="BW219" s="2"/>
      <c r="BX219" s="2"/>
    </row>
    <row r="220" spans="1:76" x14ac:dyDescent="0.25">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c r="AU220" s="2"/>
      <c r="AV220" s="2"/>
      <c r="AW220" s="2"/>
      <c r="AX220" s="2"/>
      <c r="AY220" s="2"/>
      <c r="AZ220" s="2"/>
      <c r="BA220" s="2"/>
      <c r="BB220" s="2"/>
      <c r="BC220" s="2"/>
      <c r="BD220" s="2"/>
      <c r="BE220" s="2"/>
      <c r="BF220" s="2"/>
      <c r="BG220" s="2"/>
      <c r="BH220" s="2"/>
      <c r="BI220" s="2"/>
      <c r="BJ220" s="2"/>
      <c r="BK220" s="2"/>
      <c r="BL220" s="2"/>
      <c r="BM220" s="2"/>
      <c r="BN220" s="2"/>
      <c r="BO220" s="2"/>
      <c r="BP220" s="2"/>
      <c r="BQ220" s="2"/>
      <c r="BR220" s="2"/>
      <c r="BS220" s="2"/>
      <c r="BT220" s="2"/>
      <c r="BU220" s="2"/>
      <c r="BV220" s="2"/>
      <c r="BW220" s="2"/>
      <c r="BX220" s="2"/>
    </row>
    <row r="221" spans="1:76" x14ac:dyDescent="0.25">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c r="AT221" s="2"/>
      <c r="AU221" s="2"/>
      <c r="AV221" s="2"/>
      <c r="AW221" s="2"/>
      <c r="AX221" s="2"/>
      <c r="AY221" s="2"/>
      <c r="AZ221" s="2"/>
      <c r="BA221" s="2"/>
      <c r="BB221" s="2"/>
      <c r="BC221" s="2"/>
      <c r="BD221" s="2"/>
      <c r="BE221" s="2"/>
      <c r="BF221" s="2"/>
      <c r="BG221" s="2"/>
      <c r="BH221" s="2"/>
      <c r="BI221" s="2"/>
      <c r="BJ221" s="2"/>
      <c r="BK221" s="2"/>
      <c r="BL221" s="2"/>
      <c r="BM221" s="2"/>
      <c r="BN221" s="2"/>
      <c r="BO221" s="2"/>
      <c r="BP221" s="2"/>
      <c r="BQ221" s="2"/>
      <c r="BR221" s="2"/>
      <c r="BS221" s="2"/>
      <c r="BT221" s="2"/>
      <c r="BU221" s="2"/>
      <c r="BV221" s="2"/>
      <c r="BW221" s="2"/>
      <c r="BX221" s="2"/>
    </row>
    <row r="222" spans="1:76" x14ac:dyDescent="0.25">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c r="AW222" s="2"/>
      <c r="AX222" s="2"/>
      <c r="AY222" s="2"/>
      <c r="AZ222" s="2"/>
      <c r="BA222" s="2"/>
      <c r="BB222" s="2"/>
      <c r="BC222" s="2"/>
      <c r="BD222" s="2"/>
      <c r="BE222" s="2"/>
      <c r="BF222" s="2"/>
      <c r="BG222" s="2"/>
      <c r="BH222" s="2"/>
      <c r="BI222" s="2"/>
      <c r="BJ222" s="2"/>
      <c r="BK222" s="2"/>
      <c r="BL222" s="2"/>
      <c r="BM222" s="2"/>
      <c r="BN222" s="2"/>
      <c r="BO222" s="2"/>
      <c r="BP222" s="2"/>
      <c r="BQ222" s="2"/>
      <c r="BR222" s="2"/>
      <c r="BS222" s="2"/>
      <c r="BT222" s="2"/>
      <c r="BU222" s="2"/>
      <c r="BV222" s="2"/>
      <c r="BW222" s="2"/>
      <c r="BX222" s="2"/>
    </row>
    <row r="223" spans="1:76" x14ac:dyDescent="0.25">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c r="AT223" s="2"/>
      <c r="AU223" s="2"/>
      <c r="AV223" s="2"/>
      <c r="AW223" s="2"/>
      <c r="AX223" s="2"/>
      <c r="AY223" s="2"/>
      <c r="AZ223" s="2"/>
      <c r="BA223" s="2"/>
      <c r="BB223" s="2"/>
      <c r="BC223" s="2"/>
      <c r="BD223" s="2"/>
      <c r="BE223" s="2"/>
      <c r="BF223" s="2"/>
      <c r="BG223" s="2"/>
      <c r="BH223" s="2"/>
      <c r="BI223" s="2"/>
      <c r="BJ223" s="2"/>
      <c r="BK223" s="2"/>
      <c r="BL223" s="2"/>
      <c r="BM223" s="2"/>
      <c r="BN223" s="2"/>
      <c r="BO223" s="2"/>
      <c r="BP223" s="2"/>
      <c r="BQ223" s="2"/>
      <c r="BR223" s="2"/>
      <c r="BS223" s="2"/>
      <c r="BT223" s="2"/>
      <c r="BU223" s="2"/>
      <c r="BV223" s="2"/>
      <c r="BW223" s="2"/>
      <c r="BX223" s="2"/>
    </row>
    <row r="224" spans="1:76" x14ac:dyDescent="0.25">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c r="AT224" s="2"/>
      <c r="AU224" s="2"/>
      <c r="AV224" s="2"/>
      <c r="AW224" s="2"/>
      <c r="AX224" s="2"/>
      <c r="AY224" s="2"/>
      <c r="AZ224" s="2"/>
      <c r="BA224" s="2"/>
      <c r="BB224" s="2"/>
      <c r="BC224" s="2"/>
      <c r="BD224" s="2"/>
      <c r="BE224" s="2"/>
      <c r="BF224" s="2"/>
      <c r="BG224" s="2"/>
      <c r="BH224" s="2"/>
      <c r="BI224" s="2"/>
      <c r="BJ224" s="2"/>
      <c r="BK224" s="2"/>
      <c r="BL224" s="2"/>
      <c r="BM224" s="2"/>
      <c r="BN224" s="2"/>
      <c r="BO224" s="2"/>
      <c r="BP224" s="2"/>
      <c r="BQ224" s="2"/>
      <c r="BR224" s="2"/>
      <c r="BS224" s="2"/>
      <c r="BT224" s="2"/>
      <c r="BU224" s="2"/>
      <c r="BV224" s="2"/>
      <c r="BW224" s="2"/>
      <c r="BX224" s="2"/>
    </row>
    <row r="225" spans="1:45" x14ac:dyDescent="0.25">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row>
    <row r="226" spans="1:45" x14ac:dyDescent="0.25">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row>
    <row r="227" spans="1:45" x14ac:dyDescent="0.25">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row>
    <row r="228" spans="1:45" x14ac:dyDescent="0.25">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row>
    <row r="229" spans="1:45" x14ac:dyDescent="0.25">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row>
    <row r="230" spans="1:45" x14ac:dyDescent="0.25">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row>
    <row r="231" spans="1:45" x14ac:dyDescent="0.25">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row>
    <row r="232" spans="1:45" x14ac:dyDescent="0.25">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row>
    <row r="233" spans="1:45" x14ac:dyDescent="0.25">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row>
    <row r="234" spans="1:45" x14ac:dyDescent="0.25">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row>
    <row r="235" spans="1:45" x14ac:dyDescent="0.25">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c r="AS235" s="2"/>
    </row>
    <row r="236" spans="1:45" x14ac:dyDescent="0.25">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c r="AS236" s="2"/>
    </row>
    <row r="237" spans="1:45" x14ac:dyDescent="0.25">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c r="AS237" s="2"/>
    </row>
    <row r="238" spans="1:45" x14ac:dyDescent="0.25">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c r="AS238" s="2"/>
    </row>
    <row r="239" spans="1:45" x14ac:dyDescent="0.25">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c r="AS239" s="2"/>
    </row>
    <row r="240" spans="1:45" x14ac:dyDescent="0.25">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c r="AS240" s="2"/>
    </row>
    <row r="241" spans="1:45" x14ac:dyDescent="0.25">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c r="AS241" s="2"/>
    </row>
    <row r="242" spans="1:45" x14ac:dyDescent="0.25">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c r="AS242" s="2"/>
    </row>
    <row r="243" spans="1:45" x14ac:dyDescent="0.25">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c r="AS243" s="2"/>
    </row>
    <row r="244" spans="1:45" x14ac:dyDescent="0.25">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c r="AS244" s="2"/>
    </row>
    <row r="245" spans="1:45" x14ac:dyDescent="0.25">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c r="AS245" s="2"/>
    </row>
    <row r="246" spans="1:45" x14ac:dyDescent="0.25">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c r="AS246" s="2"/>
    </row>
    <row r="247" spans="1:45" x14ac:dyDescent="0.25">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c r="AS247" s="2"/>
    </row>
    <row r="248" spans="1:45" x14ac:dyDescent="0.25">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c r="AS248" s="2"/>
    </row>
    <row r="249" spans="1:45" x14ac:dyDescent="0.25">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c r="AS249" s="2"/>
    </row>
    <row r="250" spans="1:45" x14ac:dyDescent="0.25">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c r="AS250" s="2"/>
    </row>
    <row r="251" spans="1:45" x14ac:dyDescent="0.25">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c r="AS251" s="2"/>
    </row>
    <row r="252" spans="1:45" x14ac:dyDescent="0.25">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row>
    <row r="253" spans="1:45" x14ac:dyDescent="0.25">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c r="AS253" s="2"/>
    </row>
    <row r="254" spans="1:45" x14ac:dyDescent="0.25">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c r="AS254" s="2"/>
    </row>
    <row r="255" spans="1:45" x14ac:dyDescent="0.25">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c r="AS255" s="2"/>
    </row>
    <row r="256" spans="1:45" x14ac:dyDescent="0.25">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c r="AS256" s="2"/>
    </row>
    <row r="257" spans="1:45" x14ac:dyDescent="0.25">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c r="AS257" s="2"/>
    </row>
    <row r="258" spans="1:45" x14ac:dyDescent="0.25">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c r="AS258" s="2"/>
    </row>
    <row r="259" spans="1:45" x14ac:dyDescent="0.25">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row>
    <row r="260" spans="1:45" x14ac:dyDescent="0.25">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row>
    <row r="261" spans="1:45" x14ac:dyDescent="0.25">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row>
    <row r="262" spans="1:45" x14ac:dyDescent="0.25">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row>
    <row r="263" spans="1:45" x14ac:dyDescent="0.25">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row>
    <row r="264" spans="1:45" x14ac:dyDescent="0.25">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c r="AS264" s="2"/>
    </row>
    <row r="265" spans="1:45" x14ac:dyDescent="0.25">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c r="AS265" s="2"/>
    </row>
    <row r="266" spans="1:45" x14ac:dyDescent="0.25">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c r="AS266" s="2"/>
    </row>
    <row r="267" spans="1:45" x14ac:dyDescent="0.25">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row>
    <row r="268" spans="1:45" x14ac:dyDescent="0.25">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row>
    <row r="269" spans="1:45" x14ac:dyDescent="0.25">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row>
    <row r="270" spans="1:45" x14ac:dyDescent="0.25">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row>
    <row r="271" spans="1:45" x14ac:dyDescent="0.25">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row>
    <row r="272" spans="1:45" x14ac:dyDescent="0.25">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row>
    <row r="273" spans="1:45" x14ac:dyDescent="0.25">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row>
    <row r="274" spans="1:45" x14ac:dyDescent="0.25">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row>
    <row r="275" spans="1:45" x14ac:dyDescent="0.25">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row>
    <row r="276" spans="1:45" x14ac:dyDescent="0.25">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row>
    <row r="277" spans="1:45" x14ac:dyDescent="0.25">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row>
    <row r="278" spans="1:45" x14ac:dyDescent="0.25">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row>
    <row r="279" spans="1:45" x14ac:dyDescent="0.25">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row>
    <row r="280" spans="1:45" x14ac:dyDescent="0.25">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row>
    <row r="281" spans="1:45" x14ac:dyDescent="0.25">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row>
    <row r="282" spans="1:45" x14ac:dyDescent="0.25">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c r="AS282" s="2"/>
    </row>
    <row r="283" spans="1:45" x14ac:dyDescent="0.25">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c r="AS283" s="2"/>
    </row>
    <row r="284" spans="1:45" x14ac:dyDescent="0.25">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c r="AS284" s="2"/>
    </row>
    <row r="285" spans="1:45" x14ac:dyDescent="0.25">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c r="AS285" s="2"/>
    </row>
    <row r="286" spans="1:45" x14ac:dyDescent="0.25">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c r="AS286" s="2"/>
    </row>
    <row r="287" spans="1:45" x14ac:dyDescent="0.25">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c r="AS287" s="2"/>
    </row>
    <row r="288" spans="1:45" x14ac:dyDescent="0.25">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c r="AS288" s="2"/>
    </row>
    <row r="289" spans="1:45" x14ac:dyDescent="0.25">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c r="AS289" s="2"/>
    </row>
    <row r="290" spans="1:45" x14ac:dyDescent="0.25">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c r="AS290" s="2"/>
    </row>
    <row r="291" spans="1:45" x14ac:dyDescent="0.25">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row>
    <row r="292" spans="1:45" x14ac:dyDescent="0.25">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c r="AS292" s="2"/>
    </row>
    <row r="293" spans="1:45" x14ac:dyDescent="0.25">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c r="AS293" s="2"/>
    </row>
    <row r="294" spans="1:45" x14ac:dyDescent="0.25">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c r="AS294" s="2"/>
    </row>
    <row r="295" spans="1:45" x14ac:dyDescent="0.25">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c r="AS295" s="2"/>
    </row>
    <row r="296" spans="1:45" x14ac:dyDescent="0.25">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c r="AS296" s="2"/>
    </row>
    <row r="297" spans="1:45" x14ac:dyDescent="0.25">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c r="AS297" s="2"/>
    </row>
    <row r="298" spans="1:45" x14ac:dyDescent="0.25">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c r="AS298" s="2"/>
    </row>
    <row r="299" spans="1:45" x14ac:dyDescent="0.25">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c r="AS299" s="2"/>
    </row>
    <row r="300" spans="1:45" x14ac:dyDescent="0.25">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c r="AS300" s="2"/>
    </row>
    <row r="301" spans="1:45" x14ac:dyDescent="0.25">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c r="AS301" s="2"/>
    </row>
    <row r="302" spans="1:45" x14ac:dyDescent="0.25">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c r="AS302" s="2"/>
    </row>
    <row r="303" spans="1:45" x14ac:dyDescent="0.25">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c r="AS303" s="2"/>
    </row>
    <row r="304" spans="1:45" x14ac:dyDescent="0.25">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c r="AS304" s="2"/>
    </row>
    <row r="305" spans="1:45" x14ac:dyDescent="0.25">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c r="AS305" s="2"/>
    </row>
    <row r="306" spans="1:45" x14ac:dyDescent="0.25">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c r="AS306" s="2"/>
    </row>
    <row r="307" spans="1:45" x14ac:dyDescent="0.25">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c r="AS307" s="2"/>
    </row>
    <row r="308" spans="1:45" x14ac:dyDescent="0.25">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c r="AS308" s="2"/>
    </row>
    <row r="309" spans="1:45" x14ac:dyDescent="0.25">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2"/>
      <c r="AI309" s="2"/>
      <c r="AJ309" s="2"/>
      <c r="AK309" s="2"/>
      <c r="AL309" s="2"/>
      <c r="AM309" s="2"/>
      <c r="AN309" s="2"/>
      <c r="AO309" s="2"/>
      <c r="AP309" s="2"/>
      <c r="AQ309" s="2"/>
      <c r="AR309" s="2"/>
      <c r="AS309" s="2"/>
    </row>
    <row r="310" spans="1:45" x14ac:dyDescent="0.25">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c r="AS310" s="2"/>
    </row>
    <row r="311" spans="1:45" x14ac:dyDescent="0.25">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c r="AS311" s="2"/>
    </row>
    <row r="312" spans="1:45" x14ac:dyDescent="0.25">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2"/>
      <c r="AR312" s="2"/>
      <c r="AS312" s="2"/>
    </row>
    <row r="313" spans="1:45" x14ac:dyDescent="0.25">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2"/>
      <c r="AS313" s="2"/>
    </row>
    <row r="314" spans="1:45" x14ac:dyDescent="0.25">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c r="AS314" s="2"/>
    </row>
    <row r="315" spans="1:45" x14ac:dyDescent="0.25">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c r="AS315" s="2"/>
    </row>
    <row r="316" spans="1:45" x14ac:dyDescent="0.25">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2"/>
      <c r="AK316" s="2"/>
      <c r="AL316" s="2"/>
      <c r="AM316" s="2"/>
      <c r="AN316" s="2"/>
      <c r="AO316" s="2"/>
      <c r="AP316" s="2"/>
      <c r="AQ316" s="2"/>
      <c r="AR316" s="2"/>
      <c r="AS316" s="2"/>
    </row>
    <row r="317" spans="1:45" x14ac:dyDescent="0.25">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2"/>
      <c r="AK317" s="2"/>
      <c r="AL317" s="2"/>
      <c r="AM317" s="2"/>
      <c r="AN317" s="2"/>
      <c r="AO317" s="2"/>
      <c r="AP317" s="2"/>
      <c r="AQ317" s="2"/>
      <c r="AR317" s="2"/>
      <c r="AS317" s="2"/>
    </row>
    <row r="318" spans="1:45" x14ac:dyDescent="0.25">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c r="AS318" s="2"/>
    </row>
    <row r="319" spans="1:45" x14ac:dyDescent="0.25">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2"/>
      <c r="AK319" s="2"/>
      <c r="AL319" s="2"/>
      <c r="AM319" s="2"/>
      <c r="AN319" s="2"/>
      <c r="AO319" s="2"/>
      <c r="AP319" s="2"/>
      <c r="AQ319" s="2"/>
      <c r="AR319" s="2"/>
      <c r="AS319" s="2"/>
    </row>
    <row r="320" spans="1:45" x14ac:dyDescent="0.25">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2"/>
      <c r="AK320" s="2"/>
      <c r="AL320" s="2"/>
      <c r="AM320" s="2"/>
      <c r="AN320" s="2"/>
      <c r="AO320" s="2"/>
      <c r="AP320" s="2"/>
      <c r="AQ320" s="2"/>
      <c r="AR320" s="2"/>
      <c r="AS320" s="2"/>
    </row>
    <row r="321" spans="1:45" x14ac:dyDescent="0.25">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c r="AS321" s="2"/>
    </row>
    <row r="322" spans="1:45" x14ac:dyDescent="0.25">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c r="AS322" s="2"/>
    </row>
    <row r="323" spans="1:45" x14ac:dyDescent="0.25">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c r="AS323" s="2"/>
    </row>
    <row r="324" spans="1:45" x14ac:dyDescent="0.25">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c r="AS324" s="2"/>
    </row>
    <row r="325" spans="1:45" x14ac:dyDescent="0.25">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c r="AA325" s="2"/>
      <c r="AB325" s="2"/>
      <c r="AC325" s="2"/>
      <c r="AD325" s="2"/>
      <c r="AE325" s="2"/>
      <c r="AF325" s="2"/>
      <c r="AG325" s="2"/>
      <c r="AH325" s="2"/>
      <c r="AI325" s="2"/>
      <c r="AJ325" s="2"/>
      <c r="AK325" s="2"/>
      <c r="AL325" s="2"/>
      <c r="AM325" s="2"/>
      <c r="AN325" s="2"/>
      <c r="AO325" s="2"/>
      <c r="AP325" s="2"/>
      <c r="AQ325" s="2"/>
      <c r="AR325" s="2"/>
      <c r="AS325" s="2"/>
    </row>
    <row r="326" spans="1:45" x14ac:dyDescent="0.25">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c r="AA326" s="2"/>
      <c r="AB326" s="2"/>
      <c r="AC326" s="2"/>
      <c r="AD326" s="2"/>
      <c r="AE326" s="2"/>
      <c r="AF326" s="2"/>
      <c r="AG326" s="2"/>
      <c r="AH326" s="2"/>
      <c r="AI326" s="2"/>
      <c r="AJ326" s="2"/>
      <c r="AK326" s="2"/>
      <c r="AL326" s="2"/>
      <c r="AM326" s="2"/>
      <c r="AN326" s="2"/>
      <c r="AO326" s="2"/>
      <c r="AP326" s="2"/>
      <c r="AQ326" s="2"/>
      <c r="AR326" s="2"/>
      <c r="AS326" s="2"/>
    </row>
    <row r="327" spans="1:45" x14ac:dyDescent="0.25">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c r="AA327" s="2"/>
      <c r="AB327" s="2"/>
      <c r="AC327" s="2"/>
      <c r="AD327" s="2"/>
      <c r="AE327" s="2"/>
      <c r="AF327" s="2"/>
      <c r="AG327" s="2"/>
      <c r="AH327" s="2"/>
      <c r="AI327" s="2"/>
      <c r="AJ327" s="2"/>
      <c r="AK327" s="2"/>
      <c r="AL327" s="2"/>
      <c r="AM327" s="2"/>
      <c r="AN327" s="2"/>
      <c r="AO327" s="2"/>
      <c r="AP327" s="2"/>
      <c r="AQ327" s="2"/>
      <c r="AR327" s="2"/>
      <c r="AS327" s="2"/>
    </row>
    <row r="328" spans="1:45" x14ac:dyDescent="0.25">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c r="AA328" s="2"/>
      <c r="AB328" s="2"/>
      <c r="AC328" s="2"/>
      <c r="AD328" s="2"/>
      <c r="AE328" s="2"/>
      <c r="AF328" s="2"/>
      <c r="AG328" s="2"/>
      <c r="AH328" s="2"/>
      <c r="AI328" s="2"/>
      <c r="AJ328" s="2"/>
      <c r="AK328" s="2"/>
      <c r="AL328" s="2"/>
      <c r="AM328" s="2"/>
      <c r="AN328" s="2"/>
      <c r="AO328" s="2"/>
      <c r="AP328" s="2"/>
      <c r="AQ328" s="2"/>
      <c r="AR328" s="2"/>
      <c r="AS328" s="2"/>
    </row>
    <row r="329" spans="1:45" x14ac:dyDescent="0.25">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c r="AA329" s="2"/>
      <c r="AB329" s="2"/>
      <c r="AC329" s="2"/>
      <c r="AD329" s="2"/>
      <c r="AE329" s="2"/>
      <c r="AF329" s="2"/>
      <c r="AG329" s="2"/>
      <c r="AH329" s="2"/>
      <c r="AI329" s="2"/>
      <c r="AJ329" s="2"/>
      <c r="AK329" s="2"/>
      <c r="AL329" s="2"/>
      <c r="AM329" s="2"/>
      <c r="AN329" s="2"/>
      <c r="AO329" s="2"/>
      <c r="AP329" s="2"/>
      <c r="AQ329" s="2"/>
      <c r="AR329" s="2"/>
      <c r="AS329" s="2"/>
    </row>
    <row r="330" spans="1:45" x14ac:dyDescent="0.25">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c r="AA330" s="2"/>
      <c r="AB330" s="2"/>
      <c r="AC330" s="2"/>
      <c r="AD330" s="2"/>
      <c r="AE330" s="2"/>
      <c r="AF330" s="2"/>
      <c r="AG330" s="2"/>
      <c r="AH330" s="2"/>
      <c r="AI330" s="2"/>
      <c r="AJ330" s="2"/>
      <c r="AK330" s="2"/>
      <c r="AL330" s="2"/>
      <c r="AM330" s="2"/>
      <c r="AN330" s="2"/>
      <c r="AO330" s="2"/>
      <c r="AP330" s="2"/>
      <c r="AQ330" s="2"/>
      <c r="AR330" s="2"/>
      <c r="AS330" s="2"/>
    </row>
    <row r="331" spans="1:45" x14ac:dyDescent="0.25">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c r="AA331" s="2"/>
      <c r="AB331" s="2"/>
      <c r="AC331" s="2"/>
      <c r="AD331" s="2"/>
      <c r="AE331" s="2"/>
      <c r="AF331" s="2"/>
      <c r="AG331" s="2"/>
      <c r="AH331" s="2"/>
      <c r="AI331" s="2"/>
      <c r="AJ331" s="2"/>
      <c r="AK331" s="2"/>
      <c r="AL331" s="2"/>
      <c r="AM331" s="2"/>
      <c r="AN331" s="2"/>
      <c r="AO331" s="2"/>
      <c r="AP331" s="2"/>
      <c r="AQ331" s="2"/>
      <c r="AR331" s="2"/>
      <c r="AS331" s="2"/>
    </row>
    <row r="332" spans="1:45" x14ac:dyDescent="0.25">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c r="AA332" s="2"/>
      <c r="AB332" s="2"/>
      <c r="AC332" s="2"/>
      <c r="AD332" s="2"/>
      <c r="AE332" s="2"/>
      <c r="AF332" s="2"/>
      <c r="AG332" s="2"/>
      <c r="AH332" s="2"/>
      <c r="AI332" s="2"/>
      <c r="AJ332" s="2"/>
      <c r="AK332" s="2"/>
      <c r="AL332" s="2"/>
      <c r="AM332" s="2"/>
      <c r="AN332" s="2"/>
      <c r="AO332" s="2"/>
      <c r="AP332" s="2"/>
      <c r="AQ332" s="2"/>
      <c r="AR332" s="2"/>
      <c r="AS332" s="2"/>
    </row>
    <row r="333" spans="1:45" x14ac:dyDescent="0.25">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c r="AA333" s="2"/>
      <c r="AB333" s="2"/>
      <c r="AC333" s="2"/>
      <c r="AD333" s="2"/>
      <c r="AE333" s="2"/>
      <c r="AF333" s="2"/>
      <c r="AG333" s="2"/>
      <c r="AH333" s="2"/>
      <c r="AI333" s="2"/>
      <c r="AJ333" s="2"/>
      <c r="AK333" s="2"/>
      <c r="AL333" s="2"/>
      <c r="AM333" s="2"/>
      <c r="AN333" s="2"/>
      <c r="AO333" s="2"/>
      <c r="AP333" s="2"/>
      <c r="AQ333" s="2"/>
      <c r="AR333" s="2"/>
      <c r="AS333" s="2"/>
    </row>
    <row r="334" spans="1:45" x14ac:dyDescent="0.25">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c r="AA334" s="2"/>
      <c r="AB334" s="2"/>
      <c r="AC334" s="2"/>
      <c r="AD334" s="2"/>
      <c r="AE334" s="2"/>
      <c r="AF334" s="2"/>
      <c r="AG334" s="2"/>
      <c r="AH334" s="2"/>
      <c r="AI334" s="2"/>
      <c r="AJ334" s="2"/>
      <c r="AK334" s="2"/>
      <c r="AL334" s="2"/>
      <c r="AM334" s="2"/>
      <c r="AN334" s="2"/>
      <c r="AO334" s="2"/>
      <c r="AP334" s="2"/>
      <c r="AQ334" s="2"/>
      <c r="AR334" s="2"/>
      <c r="AS334" s="2"/>
    </row>
    <row r="335" spans="1:45" x14ac:dyDescent="0.25">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c r="AA335" s="2"/>
      <c r="AB335" s="2"/>
      <c r="AC335" s="2"/>
      <c r="AD335" s="2"/>
      <c r="AE335" s="2"/>
      <c r="AF335" s="2"/>
      <c r="AG335" s="2"/>
      <c r="AH335" s="2"/>
      <c r="AI335" s="2"/>
      <c r="AJ335" s="2"/>
      <c r="AK335" s="2"/>
      <c r="AL335" s="2"/>
      <c r="AM335" s="2"/>
      <c r="AN335" s="2"/>
      <c r="AO335" s="2"/>
      <c r="AP335" s="2"/>
      <c r="AQ335" s="2"/>
      <c r="AR335" s="2"/>
      <c r="AS335" s="2"/>
    </row>
    <row r="336" spans="1:45" x14ac:dyDescent="0.25">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2"/>
      <c r="AI336" s="2"/>
      <c r="AJ336" s="2"/>
      <c r="AK336" s="2"/>
      <c r="AL336" s="2"/>
      <c r="AM336" s="2"/>
      <c r="AN336" s="2"/>
      <c r="AO336" s="2"/>
      <c r="AP336" s="2"/>
      <c r="AQ336" s="2"/>
      <c r="AR336" s="2"/>
      <c r="AS336" s="2"/>
    </row>
    <row r="337" spans="1:45" x14ac:dyDescent="0.25">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c r="AA337" s="2"/>
      <c r="AB337" s="2"/>
      <c r="AC337" s="2"/>
      <c r="AD337" s="2"/>
      <c r="AE337" s="2"/>
      <c r="AF337" s="2"/>
      <c r="AG337" s="2"/>
      <c r="AH337" s="2"/>
      <c r="AI337" s="2"/>
      <c r="AJ337" s="2"/>
      <c r="AK337" s="2"/>
      <c r="AL337" s="2"/>
      <c r="AM337" s="2"/>
      <c r="AN337" s="2"/>
      <c r="AO337" s="2"/>
      <c r="AP337" s="2"/>
      <c r="AQ337" s="2"/>
      <c r="AR337" s="2"/>
      <c r="AS337" s="2"/>
    </row>
    <row r="338" spans="1:45" x14ac:dyDescent="0.25">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c r="AA338" s="2"/>
      <c r="AB338" s="2"/>
      <c r="AC338" s="2"/>
      <c r="AD338" s="2"/>
      <c r="AE338" s="2"/>
      <c r="AF338" s="2"/>
      <c r="AG338" s="2"/>
      <c r="AH338" s="2"/>
      <c r="AI338" s="2"/>
      <c r="AJ338" s="2"/>
      <c r="AK338" s="2"/>
      <c r="AL338" s="2"/>
      <c r="AM338" s="2"/>
      <c r="AN338" s="2"/>
      <c r="AO338" s="2"/>
      <c r="AP338" s="2"/>
      <c r="AQ338" s="2"/>
      <c r="AR338" s="2"/>
      <c r="AS338" s="2"/>
    </row>
    <row r="339" spans="1:45" x14ac:dyDescent="0.25">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c r="AA339" s="2"/>
      <c r="AB339" s="2"/>
      <c r="AC339" s="2"/>
      <c r="AD339" s="2"/>
      <c r="AE339" s="2"/>
      <c r="AF339" s="2"/>
      <c r="AG339" s="2"/>
      <c r="AH339" s="2"/>
      <c r="AI339" s="2"/>
      <c r="AJ339" s="2"/>
      <c r="AK339" s="2"/>
      <c r="AL339" s="2"/>
      <c r="AM339" s="2"/>
      <c r="AN339" s="2"/>
      <c r="AO339" s="2"/>
      <c r="AP339" s="2"/>
      <c r="AQ339" s="2"/>
      <c r="AR339" s="2"/>
      <c r="AS339" s="2"/>
    </row>
    <row r="340" spans="1:45" x14ac:dyDescent="0.25">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c r="AA340" s="2"/>
      <c r="AB340" s="2"/>
      <c r="AC340" s="2"/>
      <c r="AD340" s="2"/>
      <c r="AE340" s="2"/>
      <c r="AF340" s="2"/>
      <c r="AG340" s="2"/>
      <c r="AH340" s="2"/>
      <c r="AI340" s="2"/>
      <c r="AJ340" s="2"/>
      <c r="AK340" s="2"/>
      <c r="AL340" s="2"/>
      <c r="AM340" s="2"/>
      <c r="AN340" s="2"/>
      <c r="AO340" s="2"/>
      <c r="AP340" s="2"/>
      <c r="AQ340" s="2"/>
      <c r="AR340" s="2"/>
      <c r="AS340" s="2"/>
    </row>
    <row r="341" spans="1:45" x14ac:dyDescent="0.25">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c r="AA341" s="2"/>
      <c r="AB341" s="2"/>
      <c r="AC341" s="2"/>
      <c r="AD341" s="2"/>
      <c r="AE341" s="2"/>
      <c r="AF341" s="2"/>
      <c r="AG341" s="2"/>
      <c r="AH341" s="2"/>
      <c r="AI341" s="2"/>
      <c r="AJ341" s="2"/>
      <c r="AK341" s="2"/>
      <c r="AL341" s="2"/>
      <c r="AM341" s="2"/>
      <c r="AN341" s="2"/>
      <c r="AO341" s="2"/>
      <c r="AP341" s="2"/>
      <c r="AQ341" s="2"/>
      <c r="AR341" s="2"/>
      <c r="AS341" s="2"/>
    </row>
    <row r="342" spans="1:45" x14ac:dyDescent="0.25">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c r="AA342" s="2"/>
      <c r="AB342" s="2"/>
      <c r="AC342" s="2"/>
      <c r="AD342" s="2"/>
      <c r="AE342" s="2"/>
      <c r="AF342" s="2"/>
      <c r="AG342" s="2"/>
      <c r="AH342" s="2"/>
      <c r="AI342" s="2"/>
      <c r="AJ342" s="2"/>
      <c r="AK342" s="2"/>
      <c r="AL342" s="2"/>
      <c r="AM342" s="2"/>
      <c r="AN342" s="2"/>
      <c r="AO342" s="2"/>
      <c r="AP342" s="2"/>
      <c r="AQ342" s="2"/>
      <c r="AR342" s="2"/>
      <c r="AS342" s="2"/>
    </row>
    <row r="343" spans="1:45" x14ac:dyDescent="0.25">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c r="AA343" s="2"/>
      <c r="AB343" s="2"/>
      <c r="AC343" s="2"/>
      <c r="AD343" s="2"/>
      <c r="AE343" s="2"/>
      <c r="AF343" s="2"/>
      <c r="AG343" s="2"/>
      <c r="AH343" s="2"/>
      <c r="AI343" s="2"/>
      <c r="AJ343" s="2"/>
      <c r="AK343" s="2"/>
      <c r="AL343" s="2"/>
      <c r="AM343" s="2"/>
      <c r="AN343" s="2"/>
      <c r="AO343" s="2"/>
      <c r="AP343" s="2"/>
      <c r="AQ343" s="2"/>
      <c r="AR343" s="2"/>
      <c r="AS343" s="2"/>
    </row>
    <row r="344" spans="1:45" x14ac:dyDescent="0.25">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c r="AA344" s="2"/>
      <c r="AB344" s="2"/>
      <c r="AC344" s="2"/>
      <c r="AD344" s="2"/>
      <c r="AE344" s="2"/>
      <c r="AF344" s="2"/>
      <c r="AG344" s="2"/>
      <c r="AH344" s="2"/>
      <c r="AI344" s="2"/>
      <c r="AJ344" s="2"/>
      <c r="AK344" s="2"/>
      <c r="AL344" s="2"/>
      <c r="AM344" s="2"/>
      <c r="AN344" s="2"/>
      <c r="AO344" s="2"/>
      <c r="AP344" s="2"/>
      <c r="AQ344" s="2"/>
      <c r="AR344" s="2"/>
      <c r="AS344" s="2"/>
    </row>
    <row r="345" spans="1:45" x14ac:dyDescent="0.25">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c r="AA345" s="2"/>
      <c r="AB345" s="2"/>
      <c r="AC345" s="2"/>
      <c r="AD345" s="2"/>
      <c r="AE345" s="2"/>
      <c r="AF345" s="2"/>
      <c r="AG345" s="2"/>
      <c r="AH345" s="2"/>
      <c r="AI345" s="2"/>
      <c r="AJ345" s="2"/>
      <c r="AK345" s="2"/>
      <c r="AL345" s="2"/>
      <c r="AM345" s="2"/>
      <c r="AN345" s="2"/>
      <c r="AO345" s="2"/>
      <c r="AP345" s="2"/>
      <c r="AQ345" s="2"/>
      <c r="AR345" s="2"/>
      <c r="AS345" s="2"/>
    </row>
    <row r="346" spans="1:45" x14ac:dyDescent="0.25">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c r="AA346" s="2"/>
      <c r="AB346" s="2"/>
      <c r="AC346" s="2"/>
      <c r="AD346" s="2"/>
      <c r="AE346" s="2"/>
      <c r="AF346" s="2"/>
      <c r="AG346" s="2"/>
      <c r="AH346" s="2"/>
      <c r="AI346" s="2"/>
      <c r="AJ346" s="2"/>
      <c r="AK346" s="2"/>
      <c r="AL346" s="2"/>
      <c r="AM346" s="2"/>
      <c r="AN346" s="2"/>
      <c r="AO346" s="2"/>
      <c r="AP346" s="2"/>
      <c r="AQ346" s="2"/>
      <c r="AR346" s="2"/>
      <c r="AS346" s="2"/>
    </row>
    <row r="347" spans="1:45" x14ac:dyDescent="0.25">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c r="AA347" s="2"/>
      <c r="AB347" s="2"/>
      <c r="AC347" s="2"/>
      <c r="AD347" s="2"/>
      <c r="AE347" s="2"/>
      <c r="AF347" s="2"/>
      <c r="AG347" s="2"/>
      <c r="AH347" s="2"/>
      <c r="AI347" s="2"/>
      <c r="AJ347" s="2"/>
      <c r="AK347" s="2"/>
      <c r="AL347" s="2"/>
      <c r="AM347" s="2"/>
      <c r="AN347" s="2"/>
      <c r="AO347" s="2"/>
      <c r="AP347" s="2"/>
      <c r="AQ347" s="2"/>
      <c r="AR347" s="2"/>
      <c r="AS347" s="2"/>
    </row>
    <row r="348" spans="1:45" x14ac:dyDescent="0.25">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c r="AA348" s="2"/>
      <c r="AB348" s="2"/>
      <c r="AC348" s="2"/>
      <c r="AD348" s="2"/>
      <c r="AE348" s="2"/>
      <c r="AF348" s="2"/>
      <c r="AG348" s="2"/>
      <c r="AH348" s="2"/>
      <c r="AI348" s="2"/>
      <c r="AJ348" s="2"/>
      <c r="AK348" s="2"/>
      <c r="AL348" s="2"/>
      <c r="AM348" s="2"/>
      <c r="AN348" s="2"/>
      <c r="AO348" s="2"/>
      <c r="AP348" s="2"/>
      <c r="AQ348" s="2"/>
      <c r="AR348" s="2"/>
      <c r="AS348" s="2"/>
    </row>
    <row r="349" spans="1:45" x14ac:dyDescent="0.25">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c r="AA349" s="2"/>
      <c r="AB349" s="2"/>
      <c r="AC349" s="2"/>
      <c r="AD349" s="2"/>
      <c r="AE349" s="2"/>
      <c r="AF349" s="2"/>
      <c r="AG349" s="2"/>
      <c r="AH349" s="2"/>
      <c r="AI349" s="2"/>
      <c r="AJ349" s="2"/>
      <c r="AK349" s="2"/>
      <c r="AL349" s="2"/>
      <c r="AM349" s="2"/>
      <c r="AN349" s="2"/>
      <c r="AO349" s="2"/>
      <c r="AP349" s="2"/>
      <c r="AQ349" s="2"/>
      <c r="AR349" s="2"/>
      <c r="AS349" s="2"/>
    </row>
    <row r="350" spans="1:45" x14ac:dyDescent="0.25">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c r="AA350" s="2"/>
      <c r="AB350" s="2"/>
      <c r="AC350" s="2"/>
      <c r="AD350" s="2"/>
      <c r="AE350" s="2"/>
      <c r="AF350" s="2"/>
      <c r="AG350" s="2"/>
      <c r="AH350" s="2"/>
      <c r="AI350" s="2"/>
      <c r="AJ350" s="2"/>
      <c r="AK350" s="2"/>
      <c r="AL350" s="2"/>
      <c r="AM350" s="2"/>
      <c r="AN350" s="2"/>
      <c r="AO350" s="2"/>
      <c r="AP350" s="2"/>
      <c r="AQ350" s="2"/>
      <c r="AR350" s="2"/>
      <c r="AS350" s="2"/>
    </row>
    <row r="351" spans="1:45" x14ac:dyDescent="0.25">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c r="AA351" s="2"/>
      <c r="AB351" s="2"/>
      <c r="AC351" s="2"/>
      <c r="AD351" s="2"/>
      <c r="AE351" s="2"/>
      <c r="AF351" s="2"/>
      <c r="AG351" s="2"/>
      <c r="AH351" s="2"/>
      <c r="AI351" s="2"/>
      <c r="AJ351" s="2"/>
      <c r="AK351" s="2"/>
      <c r="AL351" s="2"/>
      <c r="AM351" s="2"/>
      <c r="AN351" s="2"/>
      <c r="AO351" s="2"/>
      <c r="AP351" s="2"/>
      <c r="AQ351" s="2"/>
      <c r="AR351" s="2"/>
      <c r="AS351" s="2"/>
    </row>
    <row r="352" spans="1:45" x14ac:dyDescent="0.25">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c r="AA352" s="2"/>
      <c r="AB352" s="2"/>
      <c r="AC352" s="2"/>
      <c r="AD352" s="2"/>
      <c r="AE352" s="2"/>
      <c r="AF352" s="2"/>
      <c r="AG352" s="2"/>
      <c r="AH352" s="2"/>
      <c r="AI352" s="2"/>
      <c r="AJ352" s="2"/>
      <c r="AK352" s="2"/>
      <c r="AL352" s="2"/>
      <c r="AM352" s="2"/>
      <c r="AN352" s="2"/>
      <c r="AO352" s="2"/>
      <c r="AP352" s="2"/>
      <c r="AQ352" s="2"/>
      <c r="AR352" s="2"/>
      <c r="AS352" s="2"/>
    </row>
    <row r="353" spans="1:45" x14ac:dyDescent="0.25">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c r="AA353" s="2"/>
      <c r="AB353" s="2"/>
      <c r="AC353" s="2"/>
      <c r="AD353" s="2"/>
      <c r="AE353" s="2"/>
      <c r="AF353" s="2"/>
      <c r="AG353" s="2"/>
      <c r="AH353" s="2"/>
      <c r="AI353" s="2"/>
      <c r="AJ353" s="2"/>
      <c r="AK353" s="2"/>
      <c r="AL353" s="2"/>
      <c r="AM353" s="2"/>
      <c r="AN353" s="2"/>
      <c r="AO353" s="2"/>
      <c r="AP353" s="2"/>
      <c r="AQ353" s="2"/>
      <c r="AR353" s="2"/>
      <c r="AS353" s="2"/>
    </row>
    <row r="354" spans="1:45" x14ac:dyDescent="0.25">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c r="AA354" s="2"/>
      <c r="AB354" s="2"/>
      <c r="AC354" s="2"/>
      <c r="AD354" s="2"/>
      <c r="AE354" s="2"/>
      <c r="AF354" s="2"/>
      <c r="AG354" s="2"/>
      <c r="AH354" s="2"/>
      <c r="AI354" s="2"/>
      <c r="AJ354" s="2"/>
      <c r="AK354" s="2"/>
      <c r="AL354" s="2"/>
      <c r="AM354" s="2"/>
      <c r="AN354" s="2"/>
      <c r="AO354" s="2"/>
      <c r="AP354" s="2"/>
      <c r="AQ354" s="2"/>
      <c r="AR354" s="2"/>
      <c r="AS354" s="2"/>
    </row>
    <row r="355" spans="1:45" x14ac:dyDescent="0.25">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c r="AA355" s="2"/>
      <c r="AB355" s="2"/>
      <c r="AC355" s="2"/>
      <c r="AD355" s="2"/>
      <c r="AE355" s="2"/>
      <c r="AF355" s="2"/>
      <c r="AG355" s="2"/>
      <c r="AH355" s="2"/>
      <c r="AI355" s="2"/>
      <c r="AJ355" s="2"/>
      <c r="AK355" s="2"/>
      <c r="AL355" s="2"/>
      <c r="AM355" s="2"/>
      <c r="AN355" s="2"/>
      <c r="AO355" s="2"/>
      <c r="AP355" s="2"/>
      <c r="AQ355" s="2"/>
      <c r="AR355" s="2"/>
      <c r="AS355" s="2"/>
    </row>
    <row r="356" spans="1:45" x14ac:dyDescent="0.25">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c r="AA356" s="2"/>
      <c r="AB356" s="2"/>
      <c r="AC356" s="2"/>
      <c r="AD356" s="2"/>
      <c r="AE356" s="2"/>
      <c r="AF356" s="2"/>
      <c r="AG356" s="2"/>
      <c r="AH356" s="2"/>
      <c r="AI356" s="2"/>
      <c r="AJ356" s="2"/>
      <c r="AK356" s="2"/>
      <c r="AL356" s="2"/>
      <c r="AM356" s="2"/>
      <c r="AN356" s="2"/>
      <c r="AO356" s="2"/>
      <c r="AP356" s="2"/>
      <c r="AQ356" s="2"/>
      <c r="AR356" s="2"/>
      <c r="AS356" s="2"/>
    </row>
    <row r="357" spans="1:45" x14ac:dyDescent="0.25">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c r="AA357" s="2"/>
      <c r="AB357" s="2"/>
      <c r="AC357" s="2"/>
      <c r="AD357" s="2"/>
      <c r="AE357" s="2"/>
      <c r="AF357" s="2"/>
      <c r="AG357" s="2"/>
      <c r="AH357" s="2"/>
      <c r="AI357" s="2"/>
      <c r="AJ357" s="2"/>
      <c r="AK357" s="2"/>
      <c r="AL357" s="2"/>
      <c r="AM357" s="2"/>
      <c r="AN357" s="2"/>
      <c r="AO357" s="2"/>
      <c r="AP357" s="2"/>
      <c r="AQ357" s="2"/>
      <c r="AR357" s="2"/>
      <c r="AS357" s="2"/>
    </row>
    <row r="358" spans="1:45" x14ac:dyDescent="0.25">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c r="AA358" s="2"/>
      <c r="AB358" s="2"/>
      <c r="AC358" s="2"/>
      <c r="AD358" s="2"/>
      <c r="AE358" s="2"/>
      <c r="AF358" s="2"/>
      <c r="AG358" s="2"/>
      <c r="AH358" s="2"/>
      <c r="AI358" s="2"/>
      <c r="AJ358" s="2"/>
      <c r="AK358" s="2"/>
      <c r="AL358" s="2"/>
      <c r="AM358" s="2"/>
      <c r="AN358" s="2"/>
      <c r="AO358" s="2"/>
      <c r="AP358" s="2"/>
      <c r="AQ358" s="2"/>
      <c r="AR358" s="2"/>
      <c r="AS358" s="2"/>
    </row>
    <row r="359" spans="1:45" x14ac:dyDescent="0.25">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c r="AA359" s="2"/>
      <c r="AB359" s="2"/>
      <c r="AC359" s="2"/>
      <c r="AD359" s="2"/>
      <c r="AE359" s="2"/>
      <c r="AF359" s="2"/>
      <c r="AG359" s="2"/>
      <c r="AH359" s="2"/>
      <c r="AI359" s="2"/>
      <c r="AJ359" s="2"/>
      <c r="AK359" s="2"/>
      <c r="AL359" s="2"/>
      <c r="AM359" s="2"/>
      <c r="AN359" s="2"/>
      <c r="AO359" s="2"/>
      <c r="AP359" s="2"/>
      <c r="AQ359" s="2"/>
      <c r="AR359" s="2"/>
      <c r="AS359" s="2"/>
    </row>
    <row r="360" spans="1:45" x14ac:dyDescent="0.25">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c r="AA360" s="2"/>
      <c r="AB360" s="2"/>
      <c r="AC360" s="2"/>
      <c r="AD360" s="2"/>
      <c r="AE360" s="2"/>
      <c r="AF360" s="2"/>
      <c r="AG360" s="2"/>
      <c r="AH360" s="2"/>
      <c r="AI360" s="2"/>
      <c r="AJ360" s="2"/>
      <c r="AK360" s="2"/>
      <c r="AL360" s="2"/>
      <c r="AM360" s="2"/>
      <c r="AN360" s="2"/>
      <c r="AO360" s="2"/>
      <c r="AP360" s="2"/>
      <c r="AQ360" s="2"/>
      <c r="AR360" s="2"/>
      <c r="AS360" s="2"/>
    </row>
    <row r="361" spans="1:45" x14ac:dyDescent="0.25">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c r="AA361" s="2"/>
      <c r="AB361" s="2"/>
      <c r="AC361" s="2"/>
      <c r="AD361" s="2"/>
      <c r="AE361" s="2"/>
      <c r="AF361" s="2"/>
      <c r="AG361" s="2"/>
      <c r="AH361" s="2"/>
      <c r="AI361" s="2"/>
      <c r="AJ361" s="2"/>
      <c r="AK361" s="2"/>
      <c r="AL361" s="2"/>
      <c r="AM361" s="2"/>
      <c r="AN361" s="2"/>
      <c r="AO361" s="2"/>
      <c r="AP361" s="2"/>
      <c r="AQ361" s="2"/>
      <c r="AR361" s="2"/>
      <c r="AS361" s="2"/>
    </row>
    <row r="362" spans="1:45" x14ac:dyDescent="0.25">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c r="AA362" s="2"/>
      <c r="AB362" s="2"/>
      <c r="AC362" s="2"/>
      <c r="AD362" s="2"/>
      <c r="AE362" s="2"/>
      <c r="AF362" s="2"/>
      <c r="AG362" s="2"/>
      <c r="AH362" s="2"/>
      <c r="AI362" s="2"/>
      <c r="AJ362" s="2"/>
      <c r="AK362" s="2"/>
      <c r="AL362" s="2"/>
      <c r="AM362" s="2"/>
      <c r="AN362" s="2"/>
      <c r="AO362" s="2"/>
      <c r="AP362" s="2"/>
      <c r="AQ362" s="2"/>
      <c r="AR362" s="2"/>
      <c r="AS362" s="2"/>
    </row>
    <row r="363" spans="1:45" x14ac:dyDescent="0.25">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c r="AA363" s="2"/>
      <c r="AB363" s="2"/>
      <c r="AC363" s="2"/>
      <c r="AD363" s="2"/>
      <c r="AE363" s="2"/>
      <c r="AF363" s="2"/>
      <c r="AG363" s="2"/>
      <c r="AH363" s="2"/>
      <c r="AI363" s="2"/>
      <c r="AJ363" s="2"/>
      <c r="AK363" s="2"/>
      <c r="AL363" s="2"/>
      <c r="AM363" s="2"/>
      <c r="AN363" s="2"/>
      <c r="AO363" s="2"/>
      <c r="AP363" s="2"/>
      <c r="AQ363" s="2"/>
      <c r="AR363" s="2"/>
      <c r="AS363" s="2"/>
    </row>
    <row r="364" spans="1:45" x14ac:dyDescent="0.25">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c r="AA364" s="2"/>
      <c r="AB364" s="2"/>
      <c r="AC364" s="2"/>
      <c r="AD364" s="2"/>
      <c r="AE364" s="2"/>
      <c r="AF364" s="2"/>
      <c r="AG364" s="2"/>
      <c r="AH364" s="2"/>
      <c r="AI364" s="2"/>
      <c r="AJ364" s="2"/>
      <c r="AK364" s="2"/>
      <c r="AL364" s="2"/>
      <c r="AM364" s="2"/>
      <c r="AN364" s="2"/>
      <c r="AO364" s="2"/>
      <c r="AP364" s="2"/>
      <c r="AQ364" s="2"/>
      <c r="AR364" s="2"/>
      <c r="AS364" s="2"/>
    </row>
    <row r="365" spans="1:45" x14ac:dyDescent="0.25">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c r="AA365" s="2"/>
      <c r="AB365" s="2"/>
      <c r="AC365" s="2"/>
      <c r="AD365" s="2"/>
      <c r="AE365" s="2"/>
      <c r="AF365" s="2"/>
      <c r="AG365" s="2"/>
      <c r="AH365" s="2"/>
      <c r="AI365" s="2"/>
      <c r="AJ365" s="2"/>
      <c r="AK365" s="2"/>
      <c r="AL365" s="2"/>
      <c r="AM365" s="2"/>
      <c r="AN365" s="2"/>
      <c r="AO365" s="2"/>
      <c r="AP365" s="2"/>
      <c r="AQ365" s="2"/>
      <c r="AR365" s="2"/>
      <c r="AS365" s="2"/>
    </row>
    <row r="366" spans="1:45" x14ac:dyDescent="0.25">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c r="AA366" s="2"/>
      <c r="AB366" s="2"/>
      <c r="AC366" s="2"/>
      <c r="AD366" s="2"/>
      <c r="AE366" s="2"/>
      <c r="AF366" s="2"/>
      <c r="AG366" s="2"/>
      <c r="AH366" s="2"/>
      <c r="AI366" s="2"/>
      <c r="AJ366" s="2"/>
      <c r="AK366" s="2"/>
      <c r="AL366" s="2"/>
      <c r="AM366" s="2"/>
      <c r="AN366" s="2"/>
      <c r="AO366" s="2"/>
      <c r="AP366" s="2"/>
      <c r="AQ366" s="2"/>
      <c r="AR366" s="2"/>
      <c r="AS366" s="2"/>
    </row>
    <row r="367" spans="1:45" x14ac:dyDescent="0.25">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c r="AA367" s="2"/>
      <c r="AB367" s="2"/>
      <c r="AC367" s="2"/>
      <c r="AD367" s="2"/>
      <c r="AE367" s="2"/>
      <c r="AF367" s="2"/>
      <c r="AG367" s="2"/>
      <c r="AH367" s="2"/>
      <c r="AI367" s="2"/>
      <c r="AJ367" s="2"/>
      <c r="AK367" s="2"/>
      <c r="AL367" s="2"/>
      <c r="AM367" s="2"/>
      <c r="AN367" s="2"/>
      <c r="AO367" s="2"/>
      <c r="AP367" s="2"/>
      <c r="AQ367" s="2"/>
      <c r="AR367" s="2"/>
      <c r="AS367" s="2"/>
    </row>
    <row r="368" spans="1:45" x14ac:dyDescent="0.25">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c r="AA368" s="2"/>
      <c r="AB368" s="2"/>
      <c r="AC368" s="2"/>
      <c r="AD368" s="2"/>
      <c r="AE368" s="2"/>
      <c r="AF368" s="2"/>
      <c r="AG368" s="2"/>
      <c r="AH368" s="2"/>
      <c r="AI368" s="2"/>
      <c r="AJ368" s="2"/>
      <c r="AK368" s="2"/>
      <c r="AL368" s="2"/>
      <c r="AM368" s="2"/>
      <c r="AN368" s="2"/>
      <c r="AO368" s="2"/>
      <c r="AP368" s="2"/>
      <c r="AQ368" s="2"/>
      <c r="AR368" s="2"/>
      <c r="AS368" s="2"/>
    </row>
    <row r="369" spans="1:45" x14ac:dyDescent="0.25">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c r="AA369" s="2"/>
      <c r="AB369" s="2"/>
      <c r="AC369" s="2"/>
      <c r="AD369" s="2"/>
      <c r="AE369" s="2"/>
      <c r="AF369" s="2"/>
      <c r="AG369" s="2"/>
      <c r="AH369" s="2"/>
      <c r="AI369" s="2"/>
      <c r="AJ369" s="2"/>
      <c r="AK369" s="2"/>
      <c r="AL369" s="2"/>
      <c r="AM369" s="2"/>
      <c r="AN369" s="2"/>
      <c r="AO369" s="2"/>
      <c r="AP369" s="2"/>
      <c r="AQ369" s="2"/>
      <c r="AR369" s="2"/>
      <c r="AS369" s="2"/>
    </row>
    <row r="370" spans="1:45" x14ac:dyDescent="0.25">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c r="AA370" s="2"/>
      <c r="AB370" s="2"/>
      <c r="AC370" s="2"/>
      <c r="AD370" s="2"/>
      <c r="AE370" s="2"/>
      <c r="AF370" s="2"/>
      <c r="AG370" s="2"/>
      <c r="AH370" s="2"/>
      <c r="AI370" s="2"/>
      <c r="AJ370" s="2"/>
      <c r="AK370" s="2"/>
      <c r="AL370" s="2"/>
      <c r="AM370" s="2"/>
      <c r="AN370" s="2"/>
      <c r="AO370" s="2"/>
      <c r="AP370" s="2"/>
      <c r="AQ370" s="2"/>
      <c r="AR370" s="2"/>
      <c r="AS370" s="2"/>
    </row>
    <row r="371" spans="1:45" x14ac:dyDescent="0.25">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c r="AA371" s="2"/>
      <c r="AB371" s="2"/>
      <c r="AC371" s="2"/>
      <c r="AD371" s="2"/>
      <c r="AE371" s="2"/>
      <c r="AF371" s="2"/>
      <c r="AG371" s="2"/>
      <c r="AH371" s="2"/>
      <c r="AI371" s="2"/>
      <c r="AJ371" s="2"/>
      <c r="AK371" s="2"/>
      <c r="AL371" s="2"/>
      <c r="AM371" s="2"/>
      <c r="AN371" s="2"/>
      <c r="AO371" s="2"/>
      <c r="AP371" s="2"/>
      <c r="AQ371" s="2"/>
      <c r="AR371" s="2"/>
      <c r="AS371" s="2"/>
    </row>
    <row r="372" spans="1:45" x14ac:dyDescent="0.25">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c r="AA372" s="2"/>
      <c r="AB372" s="2"/>
      <c r="AC372" s="2"/>
      <c r="AD372" s="2"/>
      <c r="AE372" s="2"/>
      <c r="AF372" s="2"/>
      <c r="AG372" s="2"/>
      <c r="AH372" s="2"/>
      <c r="AI372" s="2"/>
      <c r="AJ372" s="2"/>
      <c r="AK372" s="2"/>
      <c r="AL372" s="2"/>
      <c r="AM372" s="2"/>
      <c r="AN372" s="2"/>
      <c r="AO372" s="2"/>
      <c r="AP372" s="2"/>
      <c r="AQ372" s="2"/>
      <c r="AR372" s="2"/>
      <c r="AS372" s="2"/>
    </row>
    <row r="373" spans="1:45" x14ac:dyDescent="0.25">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c r="AA373" s="2"/>
      <c r="AB373" s="2"/>
      <c r="AC373" s="2"/>
      <c r="AD373" s="2"/>
      <c r="AE373" s="2"/>
      <c r="AF373" s="2"/>
      <c r="AG373" s="2"/>
      <c r="AH373" s="2"/>
      <c r="AI373" s="2"/>
      <c r="AJ373" s="2"/>
      <c r="AK373" s="2"/>
      <c r="AL373" s="2"/>
      <c r="AM373" s="2"/>
      <c r="AN373" s="2"/>
      <c r="AO373" s="2"/>
      <c r="AP373" s="2"/>
      <c r="AQ373" s="2"/>
      <c r="AR373" s="2"/>
      <c r="AS373" s="2"/>
    </row>
    <row r="374" spans="1:45" x14ac:dyDescent="0.25">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c r="AA374" s="2"/>
      <c r="AB374" s="2"/>
      <c r="AC374" s="2"/>
      <c r="AD374" s="2"/>
      <c r="AE374" s="2"/>
      <c r="AF374" s="2"/>
      <c r="AG374" s="2"/>
      <c r="AH374" s="2"/>
      <c r="AI374" s="2"/>
      <c r="AJ374" s="2"/>
      <c r="AK374" s="2"/>
      <c r="AL374" s="2"/>
      <c r="AM374" s="2"/>
      <c r="AN374" s="2"/>
      <c r="AO374" s="2"/>
      <c r="AP374" s="2"/>
      <c r="AQ374" s="2"/>
      <c r="AR374" s="2"/>
      <c r="AS374" s="2"/>
    </row>
    <row r="375" spans="1:45" x14ac:dyDescent="0.25">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c r="AA375" s="2"/>
      <c r="AB375" s="2"/>
      <c r="AC375" s="2"/>
      <c r="AD375" s="2"/>
      <c r="AE375" s="2"/>
      <c r="AF375" s="2"/>
      <c r="AG375" s="2"/>
      <c r="AH375" s="2"/>
      <c r="AI375" s="2"/>
      <c r="AJ375" s="2"/>
      <c r="AK375" s="2"/>
      <c r="AL375" s="2"/>
      <c r="AM375" s="2"/>
      <c r="AN375" s="2"/>
      <c r="AO375" s="2"/>
      <c r="AP375" s="2"/>
      <c r="AQ375" s="2"/>
      <c r="AR375" s="2"/>
      <c r="AS375" s="2"/>
    </row>
    <row r="376" spans="1:45" x14ac:dyDescent="0.25">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c r="AA376" s="2"/>
      <c r="AB376" s="2"/>
      <c r="AC376" s="2"/>
      <c r="AD376" s="2"/>
      <c r="AE376" s="2"/>
      <c r="AF376" s="2"/>
      <c r="AG376" s="2"/>
      <c r="AH376" s="2"/>
      <c r="AI376" s="2"/>
      <c r="AJ376" s="2"/>
      <c r="AK376" s="2"/>
      <c r="AL376" s="2"/>
      <c r="AM376" s="2"/>
      <c r="AN376" s="2"/>
      <c r="AO376" s="2"/>
      <c r="AP376" s="2"/>
      <c r="AQ376" s="2"/>
      <c r="AR376" s="2"/>
      <c r="AS376" s="2"/>
    </row>
    <row r="377" spans="1:45" x14ac:dyDescent="0.25">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c r="AA377" s="2"/>
      <c r="AB377" s="2"/>
      <c r="AC377" s="2"/>
      <c r="AD377" s="2"/>
      <c r="AE377" s="2"/>
      <c r="AF377" s="2"/>
      <c r="AG377" s="2"/>
      <c r="AH377" s="2"/>
      <c r="AI377" s="2"/>
      <c r="AJ377" s="2"/>
      <c r="AK377" s="2"/>
      <c r="AL377" s="2"/>
      <c r="AM377" s="2"/>
      <c r="AN377" s="2"/>
      <c r="AO377" s="2"/>
      <c r="AP377" s="2"/>
      <c r="AQ377" s="2"/>
      <c r="AR377" s="2"/>
      <c r="AS377" s="2"/>
    </row>
    <row r="378" spans="1:45" x14ac:dyDescent="0.25">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c r="AA378" s="2"/>
      <c r="AB378" s="2"/>
      <c r="AC378" s="2"/>
      <c r="AD378" s="2"/>
      <c r="AE378" s="2"/>
      <c r="AF378" s="2"/>
      <c r="AG378" s="2"/>
      <c r="AH378" s="2"/>
      <c r="AI378" s="2"/>
      <c r="AJ378" s="2"/>
      <c r="AK378" s="2"/>
      <c r="AL378" s="2"/>
      <c r="AM378" s="2"/>
      <c r="AN378" s="2"/>
      <c r="AO378" s="2"/>
      <c r="AP378" s="2"/>
      <c r="AQ378" s="2"/>
      <c r="AR378" s="2"/>
      <c r="AS378" s="2"/>
    </row>
    <row r="379" spans="1:45" x14ac:dyDescent="0.25">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c r="AA379" s="2"/>
      <c r="AB379" s="2"/>
      <c r="AC379" s="2"/>
      <c r="AD379" s="2"/>
      <c r="AE379" s="2"/>
      <c r="AF379" s="2"/>
      <c r="AG379" s="2"/>
      <c r="AH379" s="2"/>
      <c r="AI379" s="2"/>
      <c r="AJ379" s="2"/>
      <c r="AK379" s="2"/>
      <c r="AL379" s="2"/>
      <c r="AM379" s="2"/>
      <c r="AN379" s="2"/>
      <c r="AO379" s="2"/>
      <c r="AP379" s="2"/>
      <c r="AQ379" s="2"/>
      <c r="AR379" s="2"/>
      <c r="AS379" s="2"/>
    </row>
    <row r="380" spans="1:45" x14ac:dyDescent="0.25">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c r="AA380" s="2"/>
      <c r="AB380" s="2"/>
      <c r="AC380" s="2"/>
      <c r="AD380" s="2"/>
      <c r="AE380" s="2"/>
      <c r="AF380" s="2"/>
      <c r="AG380" s="2"/>
      <c r="AH380" s="2"/>
      <c r="AI380" s="2"/>
      <c r="AJ380" s="2"/>
      <c r="AK380" s="2"/>
      <c r="AL380" s="2"/>
      <c r="AM380" s="2"/>
      <c r="AN380" s="2"/>
      <c r="AO380" s="2"/>
      <c r="AP380" s="2"/>
      <c r="AQ380" s="2"/>
      <c r="AR380" s="2"/>
      <c r="AS380" s="2"/>
    </row>
    <row r="381" spans="1:45" x14ac:dyDescent="0.25">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c r="AA381" s="2"/>
      <c r="AB381" s="2"/>
      <c r="AC381" s="2"/>
      <c r="AD381" s="2"/>
      <c r="AE381" s="2"/>
      <c r="AF381" s="2"/>
      <c r="AG381" s="2"/>
      <c r="AH381" s="2"/>
      <c r="AI381" s="2"/>
      <c r="AJ381" s="2"/>
      <c r="AK381" s="2"/>
      <c r="AL381" s="2"/>
      <c r="AM381" s="2"/>
      <c r="AN381" s="2"/>
      <c r="AO381" s="2"/>
      <c r="AP381" s="2"/>
      <c r="AQ381" s="2"/>
      <c r="AR381" s="2"/>
      <c r="AS381" s="2"/>
    </row>
    <row r="382" spans="1:45" x14ac:dyDescent="0.25">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c r="AA382" s="2"/>
      <c r="AB382" s="2"/>
      <c r="AC382" s="2"/>
      <c r="AD382" s="2"/>
      <c r="AE382" s="2"/>
      <c r="AF382" s="2"/>
      <c r="AG382" s="2"/>
      <c r="AH382" s="2"/>
      <c r="AI382" s="2"/>
      <c r="AJ382" s="2"/>
      <c r="AK382" s="2"/>
      <c r="AL382" s="2"/>
      <c r="AM382" s="2"/>
      <c r="AN382" s="2"/>
      <c r="AO382" s="2"/>
      <c r="AP382" s="2"/>
      <c r="AQ382" s="2"/>
      <c r="AR382" s="2"/>
      <c r="AS382" s="2"/>
    </row>
    <row r="383" spans="1:45" x14ac:dyDescent="0.25">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c r="AA383" s="2"/>
      <c r="AB383" s="2"/>
      <c r="AC383" s="2"/>
      <c r="AD383" s="2"/>
      <c r="AE383" s="2"/>
      <c r="AF383" s="2"/>
      <c r="AG383" s="2"/>
      <c r="AH383" s="2"/>
      <c r="AI383" s="2"/>
      <c r="AJ383" s="2"/>
      <c r="AK383" s="2"/>
      <c r="AL383" s="2"/>
      <c r="AM383" s="2"/>
      <c r="AN383" s="2"/>
      <c r="AO383" s="2"/>
      <c r="AP383" s="2"/>
      <c r="AQ383" s="2"/>
      <c r="AR383" s="2"/>
      <c r="AS383" s="2"/>
    </row>
    <row r="384" spans="1:45" x14ac:dyDescent="0.25">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c r="AA384" s="2"/>
      <c r="AB384" s="2"/>
      <c r="AC384" s="2"/>
      <c r="AD384" s="2"/>
      <c r="AE384" s="2"/>
      <c r="AF384" s="2"/>
      <c r="AG384" s="2"/>
      <c r="AH384" s="2"/>
      <c r="AI384" s="2"/>
      <c r="AJ384" s="2"/>
      <c r="AK384" s="2"/>
      <c r="AL384" s="2"/>
      <c r="AM384" s="2"/>
      <c r="AN384" s="2"/>
      <c r="AO384" s="2"/>
      <c r="AP384" s="2"/>
      <c r="AQ384" s="2"/>
      <c r="AR384" s="2"/>
      <c r="AS384" s="2"/>
    </row>
    <row r="385" spans="1:45" x14ac:dyDescent="0.25">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c r="AA385" s="2"/>
      <c r="AB385" s="2"/>
      <c r="AC385" s="2"/>
      <c r="AD385" s="2"/>
      <c r="AE385" s="2"/>
      <c r="AF385" s="2"/>
      <c r="AG385" s="2"/>
      <c r="AH385" s="2"/>
      <c r="AI385" s="2"/>
      <c r="AJ385" s="2"/>
      <c r="AK385" s="2"/>
      <c r="AL385" s="2"/>
      <c r="AM385" s="2"/>
      <c r="AN385" s="2"/>
      <c r="AO385" s="2"/>
      <c r="AP385" s="2"/>
      <c r="AQ385" s="2"/>
      <c r="AR385" s="2"/>
      <c r="AS385" s="2"/>
    </row>
    <row r="386" spans="1:45" x14ac:dyDescent="0.25">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c r="AA386" s="2"/>
      <c r="AB386" s="2"/>
      <c r="AC386" s="2"/>
      <c r="AD386" s="2"/>
      <c r="AE386" s="2"/>
      <c r="AF386" s="2"/>
      <c r="AG386" s="2"/>
      <c r="AH386" s="2"/>
      <c r="AI386" s="2"/>
      <c r="AJ386" s="2"/>
      <c r="AK386" s="2"/>
      <c r="AL386" s="2"/>
      <c r="AM386" s="2"/>
      <c r="AN386" s="2"/>
      <c r="AO386" s="2"/>
      <c r="AP386" s="2"/>
      <c r="AQ386" s="2"/>
      <c r="AR386" s="2"/>
      <c r="AS386" s="2"/>
    </row>
    <row r="387" spans="1:45" x14ac:dyDescent="0.25">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c r="AA387" s="2"/>
      <c r="AB387" s="2"/>
      <c r="AC387" s="2"/>
      <c r="AD387" s="2"/>
      <c r="AE387" s="2"/>
      <c r="AF387" s="2"/>
      <c r="AG387" s="2"/>
      <c r="AH387" s="2"/>
      <c r="AI387" s="2"/>
      <c r="AJ387" s="2"/>
      <c r="AK387" s="2"/>
      <c r="AL387" s="2"/>
      <c r="AM387" s="2"/>
      <c r="AN387" s="2"/>
      <c r="AO387" s="2"/>
      <c r="AP387" s="2"/>
      <c r="AQ387" s="2"/>
      <c r="AR387" s="2"/>
      <c r="AS387" s="2"/>
    </row>
    <row r="388" spans="1:45" x14ac:dyDescent="0.25">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c r="AA388" s="2"/>
      <c r="AB388" s="2"/>
      <c r="AC388" s="2"/>
      <c r="AD388" s="2"/>
      <c r="AE388" s="2"/>
      <c r="AF388" s="2"/>
      <c r="AG388" s="2"/>
      <c r="AH388" s="2"/>
      <c r="AI388" s="2"/>
      <c r="AJ388" s="2"/>
      <c r="AK388" s="2"/>
      <c r="AL388" s="2"/>
      <c r="AM388" s="2"/>
      <c r="AN388" s="2"/>
      <c r="AO388" s="2"/>
      <c r="AP388" s="2"/>
      <c r="AQ388" s="2"/>
      <c r="AR388" s="2"/>
      <c r="AS388" s="2"/>
    </row>
    <row r="389" spans="1:45" x14ac:dyDescent="0.25">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c r="AA389" s="2"/>
      <c r="AB389" s="2"/>
      <c r="AC389" s="2"/>
      <c r="AD389" s="2"/>
      <c r="AE389" s="2"/>
      <c r="AF389" s="2"/>
      <c r="AG389" s="2"/>
      <c r="AH389" s="2"/>
      <c r="AI389" s="2"/>
      <c r="AJ389" s="2"/>
      <c r="AK389" s="2"/>
      <c r="AL389" s="2"/>
      <c r="AM389" s="2"/>
      <c r="AN389" s="2"/>
      <c r="AO389" s="2"/>
      <c r="AP389" s="2"/>
      <c r="AQ389" s="2"/>
      <c r="AR389" s="2"/>
      <c r="AS389" s="2"/>
    </row>
    <row r="390" spans="1:45" x14ac:dyDescent="0.25">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c r="AA390" s="2"/>
      <c r="AB390" s="2"/>
      <c r="AC390" s="2"/>
      <c r="AD390" s="2"/>
      <c r="AE390" s="2"/>
      <c r="AF390" s="2"/>
      <c r="AG390" s="2"/>
      <c r="AH390" s="2"/>
      <c r="AI390" s="2"/>
      <c r="AJ390" s="2"/>
      <c r="AK390" s="2"/>
      <c r="AL390" s="2"/>
      <c r="AM390" s="2"/>
      <c r="AN390" s="2"/>
      <c r="AO390" s="2"/>
      <c r="AP390" s="2"/>
      <c r="AQ390" s="2"/>
      <c r="AR390" s="2"/>
      <c r="AS390" s="2"/>
    </row>
    <row r="391" spans="1:45" x14ac:dyDescent="0.25">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c r="AA391" s="2"/>
      <c r="AB391" s="2"/>
      <c r="AC391" s="2"/>
      <c r="AD391" s="2"/>
      <c r="AE391" s="2"/>
      <c r="AF391" s="2"/>
      <c r="AG391" s="2"/>
      <c r="AH391" s="2"/>
      <c r="AI391" s="2"/>
      <c r="AJ391" s="2"/>
      <c r="AK391" s="2"/>
      <c r="AL391" s="2"/>
      <c r="AM391" s="2"/>
      <c r="AN391" s="2"/>
      <c r="AO391" s="2"/>
      <c r="AP391" s="2"/>
      <c r="AQ391" s="2"/>
      <c r="AR391" s="2"/>
      <c r="AS391" s="2"/>
    </row>
    <row r="392" spans="1:45" x14ac:dyDescent="0.25">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c r="AA392" s="2"/>
      <c r="AB392" s="2"/>
      <c r="AC392" s="2"/>
      <c r="AD392" s="2"/>
      <c r="AE392" s="2"/>
      <c r="AF392" s="2"/>
      <c r="AG392" s="2"/>
      <c r="AH392" s="2"/>
      <c r="AI392" s="2"/>
      <c r="AJ392" s="2"/>
      <c r="AK392" s="2"/>
      <c r="AL392" s="2"/>
      <c r="AM392" s="2"/>
      <c r="AN392" s="2"/>
      <c r="AO392" s="2"/>
      <c r="AP392" s="2"/>
      <c r="AQ392" s="2"/>
      <c r="AR392" s="2"/>
      <c r="AS392" s="2"/>
    </row>
    <row r="393" spans="1:45" x14ac:dyDescent="0.25">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c r="AA393" s="2"/>
      <c r="AB393" s="2"/>
      <c r="AC393" s="2"/>
      <c r="AD393" s="2"/>
      <c r="AE393" s="2"/>
      <c r="AF393" s="2"/>
      <c r="AG393" s="2"/>
      <c r="AH393" s="2"/>
      <c r="AI393" s="2"/>
      <c r="AJ393" s="2"/>
      <c r="AK393" s="2"/>
      <c r="AL393" s="2"/>
      <c r="AM393" s="2"/>
      <c r="AN393" s="2"/>
      <c r="AO393" s="2"/>
      <c r="AP393" s="2"/>
      <c r="AQ393" s="2"/>
      <c r="AR393" s="2"/>
      <c r="AS393" s="2"/>
    </row>
    <row r="394" spans="1:45" x14ac:dyDescent="0.25">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c r="AA394" s="2"/>
      <c r="AB394" s="2"/>
      <c r="AC394" s="2"/>
      <c r="AD394" s="2"/>
      <c r="AE394" s="2"/>
      <c r="AF394" s="2"/>
      <c r="AG394" s="2"/>
      <c r="AH394" s="2"/>
      <c r="AI394" s="2"/>
      <c r="AJ394" s="2"/>
      <c r="AK394" s="2"/>
      <c r="AL394" s="2"/>
      <c r="AM394" s="2"/>
      <c r="AN394" s="2"/>
      <c r="AO394" s="2"/>
      <c r="AP394" s="2"/>
      <c r="AQ394" s="2"/>
      <c r="AR394" s="2"/>
      <c r="AS394" s="2"/>
    </row>
    <row r="395" spans="1:45" x14ac:dyDescent="0.25">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c r="AA395" s="2"/>
      <c r="AB395" s="2"/>
      <c r="AC395" s="2"/>
      <c r="AD395" s="2"/>
      <c r="AE395" s="2"/>
      <c r="AF395" s="2"/>
      <c r="AG395" s="2"/>
      <c r="AH395" s="2"/>
      <c r="AI395" s="2"/>
      <c r="AJ395" s="2"/>
      <c r="AK395" s="2"/>
      <c r="AL395" s="2"/>
      <c r="AM395" s="2"/>
      <c r="AN395" s="2"/>
      <c r="AO395" s="2"/>
      <c r="AP395" s="2"/>
      <c r="AQ395" s="2"/>
      <c r="AR395" s="2"/>
      <c r="AS395" s="2"/>
    </row>
    <row r="396" spans="1:45" x14ac:dyDescent="0.25">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c r="AA396" s="2"/>
      <c r="AB396" s="2"/>
      <c r="AC396" s="2"/>
      <c r="AD396" s="2"/>
      <c r="AE396" s="2"/>
      <c r="AF396" s="2"/>
      <c r="AG396" s="2"/>
      <c r="AH396" s="2"/>
      <c r="AI396" s="2"/>
      <c r="AJ396" s="2"/>
      <c r="AK396" s="2"/>
      <c r="AL396" s="2"/>
      <c r="AM396" s="2"/>
      <c r="AN396" s="2"/>
      <c r="AO396" s="2"/>
      <c r="AP396" s="2"/>
      <c r="AQ396" s="2"/>
      <c r="AR396" s="2"/>
      <c r="AS396" s="2"/>
    </row>
    <row r="397" spans="1:45" x14ac:dyDescent="0.25">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c r="AA397" s="2"/>
      <c r="AB397" s="2"/>
      <c r="AC397" s="2"/>
      <c r="AD397" s="2"/>
      <c r="AE397" s="2"/>
      <c r="AF397" s="2"/>
      <c r="AG397" s="2"/>
      <c r="AH397" s="2"/>
      <c r="AI397" s="2"/>
      <c r="AJ397" s="2"/>
      <c r="AK397" s="2"/>
      <c r="AL397" s="2"/>
      <c r="AM397" s="2"/>
      <c r="AN397" s="2"/>
      <c r="AO397" s="2"/>
      <c r="AP397" s="2"/>
      <c r="AQ397" s="2"/>
      <c r="AR397" s="2"/>
      <c r="AS397" s="2"/>
    </row>
    <row r="398" spans="1:45" x14ac:dyDescent="0.25">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c r="AA398" s="2"/>
      <c r="AB398" s="2"/>
      <c r="AC398" s="2"/>
      <c r="AD398" s="2"/>
      <c r="AE398" s="2"/>
      <c r="AF398" s="2"/>
      <c r="AG398" s="2"/>
      <c r="AH398" s="2"/>
      <c r="AI398" s="2"/>
      <c r="AJ398" s="2"/>
      <c r="AK398" s="2"/>
      <c r="AL398" s="2"/>
      <c r="AM398" s="2"/>
      <c r="AN398" s="2"/>
      <c r="AO398" s="2"/>
      <c r="AP398" s="2"/>
      <c r="AQ398" s="2"/>
      <c r="AR398" s="2"/>
      <c r="AS398" s="2"/>
    </row>
    <row r="399" spans="1:45" x14ac:dyDescent="0.25">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c r="AA399" s="2"/>
      <c r="AB399" s="2"/>
      <c r="AC399" s="2"/>
      <c r="AD399" s="2"/>
      <c r="AE399" s="2"/>
      <c r="AF399" s="2"/>
      <c r="AG399" s="2"/>
      <c r="AH399" s="2"/>
      <c r="AI399" s="2"/>
      <c r="AJ399" s="2"/>
      <c r="AK399" s="2"/>
      <c r="AL399" s="2"/>
      <c r="AM399" s="2"/>
      <c r="AN399" s="2"/>
      <c r="AO399" s="2"/>
      <c r="AP399" s="2"/>
      <c r="AQ399" s="2"/>
      <c r="AR399" s="2"/>
      <c r="AS399" s="2"/>
    </row>
    <row r="400" spans="1:45" x14ac:dyDescent="0.25">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c r="AA400" s="2"/>
      <c r="AB400" s="2"/>
      <c r="AC400" s="2"/>
      <c r="AD400" s="2"/>
      <c r="AE400" s="2"/>
      <c r="AF400" s="2"/>
      <c r="AG400" s="2"/>
      <c r="AH400" s="2"/>
      <c r="AI400" s="2"/>
      <c r="AJ400" s="2"/>
      <c r="AK400" s="2"/>
      <c r="AL400" s="2"/>
      <c r="AM400" s="2"/>
      <c r="AN400" s="2"/>
      <c r="AO400" s="2"/>
      <c r="AP400" s="2"/>
      <c r="AQ400" s="2"/>
      <c r="AR400" s="2"/>
      <c r="AS400" s="2"/>
    </row>
    <row r="401" spans="1:45" x14ac:dyDescent="0.25">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c r="AA401" s="2"/>
      <c r="AB401" s="2"/>
      <c r="AC401" s="2"/>
      <c r="AD401" s="2"/>
      <c r="AE401" s="2"/>
      <c r="AF401" s="2"/>
      <c r="AG401" s="2"/>
      <c r="AH401" s="2"/>
      <c r="AI401" s="2"/>
      <c r="AJ401" s="2"/>
      <c r="AK401" s="2"/>
      <c r="AL401" s="2"/>
      <c r="AM401" s="2"/>
      <c r="AN401" s="2"/>
      <c r="AO401" s="2"/>
      <c r="AP401" s="2"/>
      <c r="AQ401" s="2"/>
      <c r="AR401" s="2"/>
      <c r="AS401" s="2"/>
    </row>
    <row r="402" spans="1:45" x14ac:dyDescent="0.25">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c r="AA402" s="2"/>
      <c r="AB402" s="2"/>
      <c r="AC402" s="2"/>
      <c r="AD402" s="2"/>
      <c r="AE402" s="2"/>
      <c r="AF402" s="2"/>
      <c r="AG402" s="2"/>
      <c r="AH402" s="2"/>
      <c r="AI402" s="2"/>
      <c r="AJ402" s="2"/>
      <c r="AK402" s="2"/>
      <c r="AL402" s="2"/>
      <c r="AM402" s="2"/>
      <c r="AN402" s="2"/>
      <c r="AO402" s="2"/>
      <c r="AP402" s="2"/>
      <c r="AQ402" s="2"/>
      <c r="AR402" s="2"/>
      <c r="AS402" s="2"/>
    </row>
    <row r="403" spans="1:45" x14ac:dyDescent="0.25">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c r="AA403" s="2"/>
      <c r="AB403" s="2"/>
      <c r="AC403" s="2"/>
      <c r="AD403" s="2"/>
      <c r="AE403" s="2"/>
      <c r="AF403" s="2"/>
      <c r="AG403" s="2"/>
      <c r="AH403" s="2"/>
      <c r="AI403" s="2"/>
      <c r="AJ403" s="2"/>
      <c r="AK403" s="2"/>
      <c r="AL403" s="2"/>
      <c r="AM403" s="2"/>
      <c r="AN403" s="2"/>
      <c r="AO403" s="2"/>
      <c r="AP403" s="2"/>
      <c r="AQ403" s="2"/>
      <c r="AR403" s="2"/>
      <c r="AS403" s="2"/>
    </row>
    <row r="404" spans="1:45" x14ac:dyDescent="0.25">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c r="AA404" s="2"/>
      <c r="AB404" s="2"/>
      <c r="AC404" s="2"/>
      <c r="AD404" s="2"/>
      <c r="AE404" s="2"/>
      <c r="AF404" s="2"/>
      <c r="AG404" s="2"/>
      <c r="AH404" s="2"/>
      <c r="AI404" s="2"/>
      <c r="AJ404" s="2"/>
      <c r="AK404" s="2"/>
      <c r="AL404" s="2"/>
      <c r="AM404" s="2"/>
      <c r="AN404" s="2"/>
      <c r="AO404" s="2"/>
      <c r="AP404" s="2"/>
      <c r="AQ404" s="2"/>
      <c r="AR404" s="2"/>
      <c r="AS404" s="2"/>
    </row>
    <row r="405" spans="1:45" x14ac:dyDescent="0.25">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c r="AA405" s="2"/>
      <c r="AB405" s="2"/>
      <c r="AC405" s="2"/>
      <c r="AD405" s="2"/>
      <c r="AE405" s="2"/>
      <c r="AF405" s="2"/>
      <c r="AG405" s="2"/>
      <c r="AH405" s="2"/>
      <c r="AI405" s="2"/>
      <c r="AJ405" s="2"/>
      <c r="AK405" s="2"/>
      <c r="AL405" s="2"/>
      <c r="AM405" s="2"/>
      <c r="AN405" s="2"/>
      <c r="AO405" s="2"/>
      <c r="AP405" s="2"/>
      <c r="AQ405" s="2"/>
      <c r="AR405" s="2"/>
      <c r="AS405" s="2"/>
    </row>
    <row r="406" spans="1:45" x14ac:dyDescent="0.25">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c r="AA406" s="2"/>
      <c r="AB406" s="2"/>
      <c r="AC406" s="2"/>
      <c r="AD406" s="2"/>
      <c r="AE406" s="2"/>
      <c r="AF406" s="2"/>
      <c r="AG406" s="2"/>
      <c r="AH406" s="2"/>
      <c r="AI406" s="2"/>
      <c r="AJ406" s="2"/>
      <c r="AK406" s="2"/>
      <c r="AL406" s="2"/>
      <c r="AM406" s="2"/>
      <c r="AN406" s="2"/>
      <c r="AO406" s="2"/>
      <c r="AP406" s="2"/>
      <c r="AQ406" s="2"/>
      <c r="AR406" s="2"/>
      <c r="AS406" s="2"/>
    </row>
    <row r="407" spans="1:45" x14ac:dyDescent="0.25">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c r="AA407" s="2"/>
      <c r="AB407" s="2"/>
      <c r="AC407" s="2"/>
      <c r="AD407" s="2"/>
      <c r="AE407" s="2"/>
      <c r="AF407" s="2"/>
      <c r="AG407" s="2"/>
      <c r="AH407" s="2"/>
      <c r="AI407" s="2"/>
      <c r="AJ407" s="2"/>
      <c r="AK407" s="2"/>
      <c r="AL407" s="2"/>
      <c r="AM407" s="2"/>
      <c r="AN407" s="2"/>
      <c r="AO407" s="2"/>
      <c r="AP407" s="2"/>
      <c r="AQ407" s="2"/>
      <c r="AR407" s="2"/>
      <c r="AS407" s="2"/>
    </row>
    <row r="408" spans="1:45" x14ac:dyDescent="0.25">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c r="AA408" s="2"/>
      <c r="AB408" s="2"/>
      <c r="AC408" s="2"/>
      <c r="AD408" s="2"/>
      <c r="AE408" s="2"/>
      <c r="AF408" s="2"/>
      <c r="AG408" s="2"/>
      <c r="AH408" s="2"/>
      <c r="AI408" s="2"/>
      <c r="AJ408" s="2"/>
      <c r="AK408" s="2"/>
      <c r="AL408" s="2"/>
      <c r="AM408" s="2"/>
      <c r="AN408" s="2"/>
      <c r="AO408" s="2"/>
      <c r="AP408" s="2"/>
      <c r="AQ408" s="2"/>
      <c r="AR408" s="2"/>
      <c r="AS408" s="2"/>
    </row>
    <row r="409" spans="1:45" x14ac:dyDescent="0.25">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c r="AA409" s="2"/>
      <c r="AB409" s="2"/>
      <c r="AC409" s="2"/>
      <c r="AD409" s="2"/>
      <c r="AE409" s="2"/>
      <c r="AF409" s="2"/>
      <c r="AG409" s="2"/>
      <c r="AH409" s="2"/>
      <c r="AI409" s="2"/>
      <c r="AJ409" s="2"/>
      <c r="AK409" s="2"/>
      <c r="AL409" s="2"/>
      <c r="AM409" s="2"/>
      <c r="AN409" s="2"/>
      <c r="AO409" s="2"/>
      <c r="AP409" s="2"/>
      <c r="AQ409" s="2"/>
      <c r="AR409" s="2"/>
      <c r="AS409" s="2"/>
    </row>
    <row r="410" spans="1:45" x14ac:dyDescent="0.25">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c r="AA410" s="2"/>
      <c r="AB410" s="2"/>
      <c r="AC410" s="2"/>
      <c r="AD410" s="2"/>
      <c r="AE410" s="2"/>
      <c r="AF410" s="2"/>
      <c r="AG410" s="2"/>
      <c r="AH410" s="2"/>
      <c r="AI410" s="2"/>
      <c r="AJ410" s="2"/>
      <c r="AK410" s="2"/>
      <c r="AL410" s="2"/>
      <c r="AM410" s="2"/>
      <c r="AN410" s="2"/>
      <c r="AO410" s="2"/>
      <c r="AP410" s="2"/>
      <c r="AQ410" s="2"/>
      <c r="AR410" s="2"/>
      <c r="AS410" s="2"/>
    </row>
    <row r="411" spans="1:45" x14ac:dyDescent="0.25">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c r="AA411" s="2"/>
      <c r="AB411" s="2"/>
      <c r="AC411" s="2"/>
      <c r="AD411" s="2"/>
      <c r="AE411" s="2"/>
      <c r="AF411" s="2"/>
      <c r="AG411" s="2"/>
      <c r="AH411" s="2"/>
      <c r="AI411" s="2"/>
      <c r="AJ411" s="2"/>
      <c r="AK411" s="2"/>
      <c r="AL411" s="2"/>
      <c r="AM411" s="2"/>
      <c r="AN411" s="2"/>
      <c r="AO411" s="2"/>
      <c r="AP411" s="2"/>
      <c r="AQ411" s="2"/>
      <c r="AR411" s="2"/>
      <c r="AS411" s="2"/>
    </row>
    <row r="412" spans="1:45" x14ac:dyDescent="0.25">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c r="AA412" s="2"/>
      <c r="AB412" s="2"/>
      <c r="AC412" s="2"/>
      <c r="AD412" s="2"/>
      <c r="AE412" s="2"/>
      <c r="AF412" s="2"/>
      <c r="AG412" s="2"/>
      <c r="AH412" s="2"/>
      <c r="AI412" s="2"/>
      <c r="AJ412" s="2"/>
      <c r="AK412" s="2"/>
      <c r="AL412" s="2"/>
      <c r="AM412" s="2"/>
      <c r="AN412" s="2"/>
      <c r="AO412" s="2"/>
      <c r="AP412" s="2"/>
      <c r="AQ412" s="2"/>
      <c r="AR412" s="2"/>
      <c r="AS412" s="2"/>
    </row>
    <row r="413" spans="1:45" x14ac:dyDescent="0.25">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c r="AA413" s="2"/>
      <c r="AB413" s="2"/>
      <c r="AC413" s="2"/>
      <c r="AD413" s="2"/>
      <c r="AE413" s="2"/>
      <c r="AF413" s="2"/>
      <c r="AG413" s="2"/>
      <c r="AH413" s="2"/>
      <c r="AI413" s="2"/>
      <c r="AJ413" s="2"/>
      <c r="AK413" s="2"/>
      <c r="AL413" s="2"/>
      <c r="AM413" s="2"/>
      <c r="AN413" s="2"/>
      <c r="AO413" s="2"/>
      <c r="AP413" s="2"/>
      <c r="AQ413" s="2"/>
      <c r="AR413" s="2"/>
      <c r="AS413" s="2"/>
    </row>
    <row r="414" spans="1:45" x14ac:dyDescent="0.25">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c r="AA414" s="2"/>
      <c r="AB414" s="2"/>
      <c r="AC414" s="2"/>
      <c r="AD414" s="2"/>
      <c r="AE414" s="2"/>
      <c r="AF414" s="2"/>
      <c r="AG414" s="2"/>
      <c r="AH414" s="2"/>
      <c r="AI414" s="2"/>
      <c r="AJ414" s="2"/>
      <c r="AK414" s="2"/>
      <c r="AL414" s="2"/>
      <c r="AM414" s="2"/>
      <c r="AN414" s="2"/>
      <c r="AO414" s="2"/>
      <c r="AP414" s="2"/>
      <c r="AQ414" s="2"/>
      <c r="AR414" s="2"/>
      <c r="AS414" s="2"/>
    </row>
    <row r="415" spans="1:45" x14ac:dyDescent="0.25">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c r="AA415" s="2"/>
      <c r="AB415" s="2"/>
      <c r="AC415" s="2"/>
      <c r="AD415" s="2"/>
      <c r="AE415" s="2"/>
      <c r="AF415" s="2"/>
      <c r="AG415" s="2"/>
      <c r="AH415" s="2"/>
      <c r="AI415" s="2"/>
      <c r="AJ415" s="2"/>
      <c r="AK415" s="2"/>
      <c r="AL415" s="2"/>
      <c r="AM415" s="2"/>
      <c r="AN415" s="2"/>
      <c r="AO415" s="2"/>
      <c r="AP415" s="2"/>
      <c r="AQ415" s="2"/>
      <c r="AR415" s="2"/>
      <c r="AS415" s="2"/>
    </row>
    <row r="416" spans="1:45" x14ac:dyDescent="0.25">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c r="AA416" s="2"/>
      <c r="AB416" s="2"/>
      <c r="AC416" s="2"/>
      <c r="AD416" s="2"/>
      <c r="AE416" s="2"/>
      <c r="AF416" s="2"/>
      <c r="AG416" s="2"/>
      <c r="AH416" s="2"/>
      <c r="AI416" s="2"/>
      <c r="AJ416" s="2"/>
      <c r="AK416" s="2"/>
      <c r="AL416" s="2"/>
      <c r="AM416" s="2"/>
      <c r="AN416" s="2"/>
      <c r="AO416" s="2"/>
      <c r="AP416" s="2"/>
      <c r="AQ416" s="2"/>
      <c r="AR416" s="2"/>
      <c r="AS416" s="2"/>
    </row>
    <row r="417" spans="1:45" x14ac:dyDescent="0.25">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c r="AA417" s="2"/>
      <c r="AB417" s="2"/>
      <c r="AC417" s="2"/>
      <c r="AD417" s="2"/>
      <c r="AE417" s="2"/>
      <c r="AF417" s="2"/>
      <c r="AG417" s="2"/>
      <c r="AH417" s="2"/>
      <c r="AI417" s="2"/>
      <c r="AJ417" s="2"/>
      <c r="AK417" s="2"/>
      <c r="AL417" s="2"/>
      <c r="AM417" s="2"/>
      <c r="AN417" s="2"/>
      <c r="AO417" s="2"/>
      <c r="AP417" s="2"/>
      <c r="AQ417" s="2"/>
      <c r="AR417" s="2"/>
      <c r="AS417" s="2"/>
    </row>
    <row r="418" spans="1:45" x14ac:dyDescent="0.25">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c r="AA418" s="2"/>
      <c r="AB418" s="2"/>
      <c r="AC418" s="2"/>
      <c r="AD418" s="2"/>
      <c r="AE418" s="2"/>
      <c r="AF418" s="2"/>
      <c r="AG418" s="2"/>
      <c r="AH418" s="2"/>
      <c r="AI418" s="2"/>
      <c r="AJ418" s="2"/>
      <c r="AK418" s="2"/>
      <c r="AL418" s="2"/>
      <c r="AM418" s="2"/>
      <c r="AN418" s="2"/>
      <c r="AO418" s="2"/>
      <c r="AP418" s="2"/>
      <c r="AQ418" s="2"/>
      <c r="AR418" s="2"/>
      <c r="AS418" s="2"/>
    </row>
    <row r="419" spans="1:45" x14ac:dyDescent="0.25">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c r="AA419" s="2"/>
      <c r="AB419" s="2"/>
      <c r="AC419" s="2"/>
      <c r="AD419" s="2"/>
      <c r="AE419" s="2"/>
      <c r="AF419" s="2"/>
      <c r="AG419" s="2"/>
      <c r="AH419" s="2"/>
      <c r="AI419" s="2"/>
      <c r="AJ419" s="2"/>
      <c r="AK419" s="2"/>
      <c r="AL419" s="2"/>
      <c r="AM419" s="2"/>
      <c r="AN419" s="2"/>
      <c r="AO419" s="2"/>
      <c r="AP419" s="2"/>
      <c r="AQ419" s="2"/>
      <c r="AR419" s="2"/>
      <c r="AS419" s="2"/>
    </row>
    <row r="420" spans="1:45" x14ac:dyDescent="0.25">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c r="AA420" s="2"/>
      <c r="AB420" s="2"/>
      <c r="AC420" s="2"/>
      <c r="AD420" s="2"/>
      <c r="AE420" s="2"/>
      <c r="AF420" s="2"/>
      <c r="AG420" s="2"/>
      <c r="AH420" s="2"/>
      <c r="AI420" s="2"/>
      <c r="AJ420" s="2"/>
      <c r="AK420" s="2"/>
      <c r="AL420" s="2"/>
      <c r="AM420" s="2"/>
      <c r="AN420" s="2"/>
      <c r="AO420" s="2"/>
      <c r="AP420" s="2"/>
      <c r="AQ420" s="2"/>
      <c r="AR420" s="2"/>
      <c r="AS420" s="2"/>
    </row>
    <row r="421" spans="1:45" x14ac:dyDescent="0.25">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c r="AA421" s="2"/>
      <c r="AB421" s="2"/>
      <c r="AC421" s="2"/>
      <c r="AD421" s="2"/>
      <c r="AE421" s="2"/>
      <c r="AF421" s="2"/>
      <c r="AG421" s="2"/>
      <c r="AH421" s="2"/>
      <c r="AI421" s="2"/>
      <c r="AJ421" s="2"/>
      <c r="AK421" s="2"/>
      <c r="AL421" s="2"/>
      <c r="AM421" s="2"/>
      <c r="AN421" s="2"/>
      <c r="AO421" s="2"/>
      <c r="AP421" s="2"/>
      <c r="AQ421" s="2"/>
      <c r="AR421" s="2"/>
      <c r="AS421" s="2"/>
    </row>
    <row r="422" spans="1:45" x14ac:dyDescent="0.25">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c r="AA422" s="2"/>
      <c r="AB422" s="2"/>
      <c r="AC422" s="2"/>
      <c r="AD422" s="2"/>
      <c r="AE422" s="2"/>
      <c r="AF422" s="2"/>
      <c r="AG422" s="2"/>
      <c r="AH422" s="2"/>
      <c r="AI422" s="2"/>
      <c r="AJ422" s="2"/>
      <c r="AK422" s="2"/>
      <c r="AL422" s="2"/>
      <c r="AM422" s="2"/>
      <c r="AN422" s="2"/>
      <c r="AO422" s="2"/>
      <c r="AP422" s="2"/>
      <c r="AQ422" s="2"/>
      <c r="AR422" s="2"/>
      <c r="AS422" s="2"/>
    </row>
    <row r="423" spans="1:45" x14ac:dyDescent="0.25">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c r="AA423" s="2"/>
      <c r="AB423" s="2"/>
      <c r="AC423" s="2"/>
      <c r="AD423" s="2"/>
      <c r="AE423" s="2"/>
      <c r="AF423" s="2"/>
      <c r="AG423" s="2"/>
      <c r="AH423" s="2"/>
      <c r="AI423" s="2"/>
      <c r="AJ423" s="2"/>
      <c r="AK423" s="2"/>
      <c r="AL423" s="2"/>
      <c r="AM423" s="2"/>
      <c r="AN423" s="2"/>
      <c r="AO423" s="2"/>
      <c r="AP423" s="2"/>
      <c r="AQ423" s="2"/>
      <c r="AR423" s="2"/>
      <c r="AS423" s="2"/>
    </row>
    <row r="424" spans="1:45" x14ac:dyDescent="0.25">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c r="AA424" s="2"/>
      <c r="AB424" s="2"/>
      <c r="AC424" s="2"/>
      <c r="AD424" s="2"/>
      <c r="AE424" s="2"/>
      <c r="AF424" s="2"/>
      <c r="AG424" s="2"/>
      <c r="AH424" s="2"/>
      <c r="AI424" s="2"/>
      <c r="AJ424" s="2"/>
      <c r="AK424" s="2"/>
      <c r="AL424" s="2"/>
      <c r="AM424" s="2"/>
      <c r="AN424" s="2"/>
      <c r="AO424" s="2"/>
      <c r="AP424" s="2"/>
      <c r="AQ424" s="2"/>
      <c r="AR424" s="2"/>
      <c r="AS424" s="2"/>
    </row>
    <row r="425" spans="1:45" x14ac:dyDescent="0.25">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c r="AA425" s="2"/>
      <c r="AB425" s="2"/>
      <c r="AC425" s="2"/>
      <c r="AD425" s="2"/>
      <c r="AE425" s="2"/>
      <c r="AF425" s="2"/>
      <c r="AG425" s="2"/>
      <c r="AH425" s="2"/>
      <c r="AI425" s="2"/>
      <c r="AJ425" s="2"/>
      <c r="AK425" s="2"/>
      <c r="AL425" s="2"/>
      <c r="AM425" s="2"/>
      <c r="AN425" s="2"/>
      <c r="AO425" s="2"/>
      <c r="AP425" s="2"/>
      <c r="AQ425" s="2"/>
      <c r="AR425" s="2"/>
      <c r="AS425" s="2"/>
    </row>
    <row r="426" spans="1:45" x14ac:dyDescent="0.25">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c r="AA426" s="2"/>
      <c r="AB426" s="2"/>
      <c r="AC426" s="2"/>
      <c r="AD426" s="2"/>
      <c r="AE426" s="2"/>
      <c r="AF426" s="2"/>
      <c r="AG426" s="2"/>
      <c r="AH426" s="2"/>
      <c r="AI426" s="2"/>
      <c r="AJ426" s="2"/>
      <c r="AK426" s="2"/>
      <c r="AL426" s="2"/>
      <c r="AM426" s="2"/>
      <c r="AN426" s="2"/>
      <c r="AO426" s="2"/>
      <c r="AP426" s="2"/>
      <c r="AQ426" s="2"/>
      <c r="AR426" s="2"/>
      <c r="AS426" s="2"/>
    </row>
    <row r="427" spans="1:45" x14ac:dyDescent="0.25">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c r="AA427" s="2"/>
      <c r="AB427" s="2"/>
      <c r="AC427" s="2"/>
      <c r="AD427" s="2"/>
      <c r="AE427" s="2"/>
      <c r="AF427" s="2"/>
      <c r="AG427" s="2"/>
      <c r="AH427" s="2"/>
      <c r="AI427" s="2"/>
      <c r="AJ427" s="2"/>
      <c r="AK427" s="2"/>
      <c r="AL427" s="2"/>
      <c r="AM427" s="2"/>
      <c r="AN427" s="2"/>
      <c r="AO427" s="2"/>
      <c r="AP427" s="2"/>
      <c r="AQ427" s="2"/>
      <c r="AR427" s="2"/>
      <c r="AS427" s="2"/>
    </row>
    <row r="428" spans="1:45" x14ac:dyDescent="0.25">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c r="AA428" s="2"/>
      <c r="AB428" s="2"/>
      <c r="AC428" s="2"/>
      <c r="AD428" s="2"/>
      <c r="AE428" s="2"/>
      <c r="AF428" s="2"/>
      <c r="AG428" s="2"/>
      <c r="AH428" s="2"/>
      <c r="AI428" s="2"/>
      <c r="AJ428" s="2"/>
      <c r="AK428" s="2"/>
      <c r="AL428" s="2"/>
      <c r="AM428" s="2"/>
      <c r="AN428" s="2"/>
      <c r="AO428" s="2"/>
      <c r="AP428" s="2"/>
      <c r="AQ428" s="2"/>
      <c r="AR428" s="2"/>
      <c r="AS428" s="2"/>
    </row>
    <row r="429" spans="1:45" x14ac:dyDescent="0.25">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c r="AA429" s="2"/>
      <c r="AB429" s="2"/>
      <c r="AC429" s="2"/>
      <c r="AD429" s="2"/>
      <c r="AE429" s="2"/>
      <c r="AF429" s="2"/>
      <c r="AG429" s="2"/>
      <c r="AH429" s="2"/>
      <c r="AI429" s="2"/>
      <c r="AJ429" s="2"/>
      <c r="AK429" s="2"/>
      <c r="AL429" s="2"/>
      <c r="AM429" s="2"/>
      <c r="AN429" s="2"/>
      <c r="AO429" s="2"/>
      <c r="AP429" s="2"/>
      <c r="AQ429" s="2"/>
      <c r="AR429" s="2"/>
      <c r="AS429" s="2"/>
    </row>
    <row r="430" spans="1:45" x14ac:dyDescent="0.25">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c r="AA430" s="2"/>
      <c r="AB430" s="2"/>
      <c r="AC430" s="2"/>
      <c r="AD430" s="2"/>
      <c r="AE430" s="2"/>
      <c r="AF430" s="2"/>
      <c r="AG430" s="2"/>
      <c r="AH430" s="2"/>
      <c r="AI430" s="2"/>
      <c r="AJ430" s="2"/>
      <c r="AK430" s="2"/>
      <c r="AL430" s="2"/>
      <c r="AM430" s="2"/>
      <c r="AN430" s="2"/>
      <c r="AO430" s="2"/>
      <c r="AP430" s="2"/>
      <c r="AQ430" s="2"/>
      <c r="AR430" s="2"/>
      <c r="AS430" s="2"/>
    </row>
    <row r="431" spans="1:45" x14ac:dyDescent="0.25">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c r="AA431" s="2"/>
      <c r="AB431" s="2"/>
      <c r="AC431" s="2"/>
      <c r="AD431" s="2"/>
      <c r="AE431" s="2"/>
      <c r="AF431" s="2"/>
      <c r="AG431" s="2"/>
      <c r="AH431" s="2"/>
      <c r="AI431" s="2"/>
      <c r="AJ431" s="2"/>
      <c r="AK431" s="2"/>
      <c r="AL431" s="2"/>
      <c r="AM431" s="2"/>
      <c r="AN431" s="2"/>
      <c r="AO431" s="2"/>
      <c r="AP431" s="2"/>
      <c r="AQ431" s="2"/>
      <c r="AR431" s="2"/>
      <c r="AS431" s="2"/>
    </row>
    <row r="432" spans="1:45" x14ac:dyDescent="0.25">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c r="AA432" s="2"/>
      <c r="AB432" s="2"/>
      <c r="AC432" s="2"/>
      <c r="AD432" s="2"/>
      <c r="AE432" s="2"/>
      <c r="AF432" s="2"/>
      <c r="AG432" s="2"/>
      <c r="AH432" s="2"/>
      <c r="AI432" s="2"/>
      <c r="AJ432" s="2"/>
      <c r="AK432" s="2"/>
      <c r="AL432" s="2"/>
      <c r="AM432" s="2"/>
      <c r="AN432" s="2"/>
      <c r="AO432" s="2"/>
      <c r="AP432" s="2"/>
      <c r="AQ432" s="2"/>
      <c r="AR432" s="2"/>
      <c r="AS432" s="2"/>
    </row>
    <row r="433" spans="1:45" x14ac:dyDescent="0.25">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c r="AA433" s="2"/>
      <c r="AB433" s="2"/>
      <c r="AC433" s="2"/>
      <c r="AD433" s="2"/>
      <c r="AE433" s="2"/>
      <c r="AF433" s="2"/>
      <c r="AG433" s="2"/>
      <c r="AH433" s="2"/>
      <c r="AI433" s="2"/>
      <c r="AJ433" s="2"/>
      <c r="AK433" s="2"/>
      <c r="AL433" s="2"/>
      <c r="AM433" s="2"/>
      <c r="AN433" s="2"/>
      <c r="AO433" s="2"/>
      <c r="AP433" s="2"/>
      <c r="AQ433" s="2"/>
      <c r="AR433" s="2"/>
      <c r="AS433" s="2"/>
    </row>
    <row r="434" spans="1:45" x14ac:dyDescent="0.25">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c r="AA434" s="2"/>
      <c r="AB434" s="2"/>
      <c r="AC434" s="2"/>
      <c r="AD434" s="2"/>
      <c r="AE434" s="2"/>
      <c r="AF434" s="2"/>
      <c r="AG434" s="2"/>
      <c r="AH434" s="2"/>
      <c r="AI434" s="2"/>
      <c r="AJ434" s="2"/>
      <c r="AK434" s="2"/>
      <c r="AL434" s="2"/>
      <c r="AM434" s="2"/>
      <c r="AN434" s="2"/>
      <c r="AO434" s="2"/>
      <c r="AP434" s="2"/>
      <c r="AQ434" s="2"/>
      <c r="AR434" s="2"/>
      <c r="AS434" s="2"/>
    </row>
    <row r="435" spans="1:45" x14ac:dyDescent="0.25">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c r="AA435" s="2"/>
      <c r="AB435" s="2"/>
      <c r="AC435" s="2"/>
      <c r="AD435" s="2"/>
      <c r="AE435" s="2"/>
      <c r="AF435" s="2"/>
      <c r="AG435" s="2"/>
      <c r="AH435" s="2"/>
      <c r="AI435" s="2"/>
      <c r="AJ435" s="2"/>
      <c r="AK435" s="2"/>
      <c r="AL435" s="2"/>
      <c r="AM435" s="2"/>
      <c r="AN435" s="2"/>
      <c r="AO435" s="2"/>
      <c r="AP435" s="2"/>
      <c r="AQ435" s="2"/>
      <c r="AR435" s="2"/>
      <c r="AS435" s="2"/>
    </row>
    <row r="436" spans="1:45" x14ac:dyDescent="0.25">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c r="AA436" s="2"/>
      <c r="AB436" s="2"/>
      <c r="AC436" s="2"/>
      <c r="AD436" s="2"/>
      <c r="AE436" s="2"/>
      <c r="AF436" s="2"/>
      <c r="AG436" s="2"/>
      <c r="AH436" s="2"/>
      <c r="AI436" s="2"/>
      <c r="AJ436" s="2"/>
      <c r="AK436" s="2"/>
      <c r="AL436" s="2"/>
      <c r="AM436" s="2"/>
      <c r="AN436" s="2"/>
      <c r="AO436" s="2"/>
      <c r="AP436" s="2"/>
      <c r="AQ436" s="2"/>
      <c r="AR436" s="2"/>
      <c r="AS436" s="2"/>
    </row>
    <row r="437" spans="1:45" x14ac:dyDescent="0.25">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c r="AA437" s="2"/>
      <c r="AB437" s="2"/>
      <c r="AC437" s="2"/>
      <c r="AD437" s="2"/>
      <c r="AE437" s="2"/>
      <c r="AF437" s="2"/>
      <c r="AG437" s="2"/>
      <c r="AH437" s="2"/>
      <c r="AI437" s="2"/>
      <c r="AJ437" s="2"/>
      <c r="AK437" s="2"/>
      <c r="AL437" s="2"/>
      <c r="AM437" s="2"/>
      <c r="AN437" s="2"/>
      <c r="AO437" s="2"/>
      <c r="AP437" s="2"/>
      <c r="AQ437" s="2"/>
      <c r="AR437" s="2"/>
      <c r="AS437" s="2"/>
    </row>
    <row r="438" spans="1:45" x14ac:dyDescent="0.25">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c r="AA438" s="2"/>
      <c r="AB438" s="2"/>
      <c r="AC438" s="2"/>
      <c r="AD438" s="2"/>
      <c r="AE438" s="2"/>
      <c r="AF438" s="2"/>
      <c r="AG438" s="2"/>
      <c r="AH438" s="2"/>
      <c r="AI438" s="2"/>
      <c r="AJ438" s="2"/>
      <c r="AK438" s="2"/>
      <c r="AL438" s="2"/>
      <c r="AM438" s="2"/>
      <c r="AN438" s="2"/>
      <c r="AO438" s="2"/>
      <c r="AP438" s="2"/>
      <c r="AQ438" s="2"/>
      <c r="AR438" s="2"/>
      <c r="AS438" s="2"/>
    </row>
    <row r="439" spans="1:45" x14ac:dyDescent="0.25">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c r="AA439" s="2"/>
      <c r="AB439" s="2"/>
      <c r="AC439" s="2"/>
      <c r="AD439" s="2"/>
      <c r="AE439" s="2"/>
      <c r="AF439" s="2"/>
      <c r="AG439" s="2"/>
      <c r="AH439" s="2"/>
      <c r="AI439" s="2"/>
      <c r="AJ439" s="2"/>
      <c r="AK439" s="2"/>
      <c r="AL439" s="2"/>
      <c r="AM439" s="2"/>
      <c r="AN439" s="2"/>
      <c r="AO439" s="2"/>
      <c r="AP439" s="2"/>
      <c r="AQ439" s="2"/>
      <c r="AR439" s="2"/>
      <c r="AS439" s="2"/>
    </row>
    <row r="440" spans="1:45" x14ac:dyDescent="0.25">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c r="AA440" s="2"/>
      <c r="AB440" s="2"/>
      <c r="AC440" s="2"/>
      <c r="AD440" s="2"/>
      <c r="AE440" s="2"/>
      <c r="AF440" s="2"/>
      <c r="AG440" s="2"/>
      <c r="AH440" s="2"/>
      <c r="AI440" s="2"/>
      <c r="AJ440" s="2"/>
      <c r="AK440" s="2"/>
      <c r="AL440" s="2"/>
      <c r="AM440" s="2"/>
      <c r="AN440" s="2"/>
      <c r="AO440" s="2"/>
      <c r="AP440" s="2"/>
      <c r="AQ440" s="2"/>
      <c r="AR440" s="2"/>
      <c r="AS440" s="2"/>
    </row>
    <row r="441" spans="1:45" x14ac:dyDescent="0.25">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c r="AA441" s="2"/>
      <c r="AB441" s="2"/>
      <c r="AC441" s="2"/>
      <c r="AD441" s="2"/>
      <c r="AE441" s="2"/>
      <c r="AF441" s="2"/>
      <c r="AG441" s="2"/>
      <c r="AH441" s="2"/>
      <c r="AI441" s="2"/>
      <c r="AJ441" s="2"/>
      <c r="AK441" s="2"/>
      <c r="AL441" s="2"/>
      <c r="AM441" s="2"/>
      <c r="AN441" s="2"/>
      <c r="AO441" s="2"/>
      <c r="AP441" s="2"/>
      <c r="AQ441" s="2"/>
      <c r="AR441" s="2"/>
      <c r="AS441" s="2"/>
    </row>
    <row r="442" spans="1:45" x14ac:dyDescent="0.25">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c r="AA442" s="2"/>
      <c r="AB442" s="2"/>
      <c r="AC442" s="2"/>
      <c r="AD442" s="2"/>
      <c r="AE442" s="2"/>
      <c r="AF442" s="2"/>
      <c r="AG442" s="2"/>
      <c r="AH442" s="2"/>
      <c r="AI442" s="2"/>
      <c r="AJ442" s="2"/>
      <c r="AK442" s="2"/>
      <c r="AL442" s="2"/>
      <c r="AM442" s="2"/>
      <c r="AN442" s="2"/>
      <c r="AO442" s="2"/>
      <c r="AP442" s="2"/>
      <c r="AQ442" s="2"/>
      <c r="AR442" s="2"/>
      <c r="AS442" s="2"/>
    </row>
    <row r="443" spans="1:45" x14ac:dyDescent="0.25">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c r="AA443" s="2"/>
      <c r="AB443" s="2"/>
      <c r="AC443" s="2"/>
      <c r="AD443" s="2"/>
      <c r="AE443" s="2"/>
      <c r="AF443" s="2"/>
      <c r="AG443" s="2"/>
      <c r="AH443" s="2"/>
      <c r="AI443" s="2"/>
      <c r="AJ443" s="2"/>
      <c r="AK443" s="2"/>
      <c r="AL443" s="2"/>
      <c r="AM443" s="2"/>
      <c r="AN443" s="2"/>
      <c r="AO443" s="2"/>
      <c r="AP443" s="2"/>
      <c r="AQ443" s="2"/>
      <c r="AR443" s="2"/>
      <c r="AS443" s="2"/>
    </row>
    <row r="444" spans="1:45" x14ac:dyDescent="0.25">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c r="AA444" s="2"/>
      <c r="AB444" s="2"/>
      <c r="AC444" s="2"/>
      <c r="AD444" s="2"/>
      <c r="AE444" s="2"/>
      <c r="AF444" s="2"/>
      <c r="AG444" s="2"/>
      <c r="AH444" s="2"/>
      <c r="AI444" s="2"/>
      <c r="AJ444" s="2"/>
      <c r="AK444" s="2"/>
      <c r="AL444" s="2"/>
      <c r="AM444" s="2"/>
      <c r="AN444" s="2"/>
      <c r="AO444" s="2"/>
      <c r="AP444" s="2"/>
      <c r="AQ444" s="2"/>
      <c r="AR444" s="2"/>
      <c r="AS444" s="2"/>
    </row>
    <row r="445" spans="1:45" x14ac:dyDescent="0.25">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c r="AA445" s="2"/>
      <c r="AB445" s="2"/>
      <c r="AC445" s="2"/>
      <c r="AD445" s="2"/>
      <c r="AE445" s="2"/>
      <c r="AF445" s="2"/>
      <c r="AG445" s="2"/>
      <c r="AH445" s="2"/>
      <c r="AI445" s="2"/>
      <c r="AJ445" s="2"/>
      <c r="AK445" s="2"/>
      <c r="AL445" s="2"/>
      <c r="AM445" s="2"/>
      <c r="AN445" s="2"/>
      <c r="AO445" s="2"/>
      <c r="AP445" s="2"/>
      <c r="AQ445" s="2"/>
      <c r="AR445" s="2"/>
      <c r="AS445" s="2"/>
    </row>
    <row r="446" spans="1:45" x14ac:dyDescent="0.25">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c r="AA446" s="2"/>
      <c r="AB446" s="2"/>
      <c r="AC446" s="2"/>
      <c r="AD446" s="2"/>
      <c r="AE446" s="2"/>
      <c r="AF446" s="2"/>
      <c r="AG446" s="2"/>
      <c r="AH446" s="2"/>
      <c r="AI446" s="2"/>
      <c r="AJ446" s="2"/>
      <c r="AK446" s="2"/>
      <c r="AL446" s="2"/>
      <c r="AM446" s="2"/>
      <c r="AN446" s="2"/>
      <c r="AO446" s="2"/>
      <c r="AP446" s="2"/>
      <c r="AQ446" s="2"/>
      <c r="AR446" s="2"/>
      <c r="AS446" s="2"/>
    </row>
    <row r="447" spans="1:45" x14ac:dyDescent="0.25">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c r="AA447" s="2"/>
      <c r="AB447" s="2"/>
      <c r="AC447" s="2"/>
      <c r="AD447" s="2"/>
      <c r="AE447" s="2"/>
      <c r="AF447" s="2"/>
      <c r="AG447" s="2"/>
      <c r="AH447" s="2"/>
      <c r="AI447" s="2"/>
      <c r="AJ447" s="2"/>
      <c r="AK447" s="2"/>
      <c r="AL447" s="2"/>
      <c r="AM447" s="2"/>
      <c r="AN447" s="2"/>
      <c r="AO447" s="2"/>
      <c r="AP447" s="2"/>
      <c r="AQ447" s="2"/>
      <c r="AR447" s="2"/>
      <c r="AS447" s="2"/>
    </row>
    <row r="448" spans="1:45" x14ac:dyDescent="0.25">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c r="AA448" s="2"/>
      <c r="AB448" s="2"/>
      <c r="AC448" s="2"/>
      <c r="AD448" s="2"/>
      <c r="AE448" s="2"/>
      <c r="AF448" s="2"/>
      <c r="AG448" s="2"/>
      <c r="AH448" s="2"/>
      <c r="AI448" s="2"/>
      <c r="AJ448" s="2"/>
      <c r="AK448" s="2"/>
      <c r="AL448" s="2"/>
      <c r="AM448" s="2"/>
      <c r="AN448" s="2"/>
      <c r="AO448" s="2"/>
      <c r="AP448" s="2"/>
      <c r="AQ448" s="2"/>
      <c r="AR448" s="2"/>
      <c r="AS448" s="2"/>
    </row>
    <row r="449" spans="1:45" x14ac:dyDescent="0.25">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c r="AA449" s="2"/>
      <c r="AB449" s="2"/>
      <c r="AC449" s="2"/>
      <c r="AD449" s="2"/>
      <c r="AE449" s="2"/>
      <c r="AF449" s="2"/>
      <c r="AG449" s="2"/>
      <c r="AH449" s="2"/>
      <c r="AI449" s="2"/>
      <c r="AJ449" s="2"/>
      <c r="AK449" s="2"/>
      <c r="AL449" s="2"/>
      <c r="AM449" s="2"/>
      <c r="AN449" s="2"/>
      <c r="AO449" s="2"/>
      <c r="AP449" s="2"/>
      <c r="AQ449" s="2"/>
      <c r="AR449" s="2"/>
      <c r="AS449" s="2"/>
    </row>
    <row r="450" spans="1:45" x14ac:dyDescent="0.25">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c r="AA450" s="2"/>
      <c r="AB450" s="2"/>
      <c r="AC450" s="2"/>
      <c r="AD450" s="2"/>
      <c r="AE450" s="2"/>
      <c r="AF450" s="2"/>
      <c r="AG450" s="2"/>
      <c r="AH450" s="2"/>
      <c r="AI450" s="2"/>
      <c r="AJ450" s="2"/>
      <c r="AK450" s="2"/>
      <c r="AL450" s="2"/>
      <c r="AM450" s="2"/>
      <c r="AN450" s="2"/>
      <c r="AO450" s="2"/>
      <c r="AP450" s="2"/>
      <c r="AQ450" s="2"/>
      <c r="AR450" s="2"/>
      <c r="AS450" s="2"/>
    </row>
    <row r="451" spans="1:45" x14ac:dyDescent="0.25">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c r="AA451" s="2"/>
      <c r="AB451" s="2"/>
      <c r="AC451" s="2"/>
      <c r="AD451" s="2"/>
      <c r="AE451" s="2"/>
      <c r="AF451" s="2"/>
      <c r="AG451" s="2"/>
      <c r="AH451" s="2"/>
      <c r="AI451" s="2"/>
      <c r="AJ451" s="2"/>
      <c r="AK451" s="2"/>
      <c r="AL451" s="2"/>
      <c r="AM451" s="2"/>
      <c r="AN451" s="2"/>
      <c r="AO451" s="2"/>
      <c r="AP451" s="2"/>
      <c r="AQ451" s="2"/>
      <c r="AR451" s="2"/>
      <c r="AS451" s="2"/>
    </row>
    <row r="452" spans="1:45" x14ac:dyDescent="0.25">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c r="AA452" s="2"/>
      <c r="AB452" s="2"/>
      <c r="AC452" s="2"/>
      <c r="AD452" s="2"/>
      <c r="AE452" s="2"/>
      <c r="AF452" s="2"/>
      <c r="AG452" s="2"/>
      <c r="AH452" s="2"/>
      <c r="AI452" s="2"/>
      <c r="AJ452" s="2"/>
      <c r="AK452" s="2"/>
      <c r="AL452" s="2"/>
      <c r="AM452" s="2"/>
      <c r="AN452" s="2"/>
      <c r="AO452" s="2"/>
      <c r="AP452" s="2"/>
      <c r="AQ452" s="2"/>
      <c r="AR452" s="2"/>
      <c r="AS452" s="2"/>
    </row>
    <row r="453" spans="1:45" x14ac:dyDescent="0.25">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c r="AA453" s="2"/>
      <c r="AB453" s="2"/>
      <c r="AC453" s="2"/>
      <c r="AD453" s="2"/>
      <c r="AE453" s="2"/>
      <c r="AF453" s="2"/>
      <c r="AG453" s="2"/>
      <c r="AH453" s="2"/>
      <c r="AI453" s="2"/>
      <c r="AJ453" s="2"/>
      <c r="AK453" s="2"/>
      <c r="AL453" s="2"/>
      <c r="AM453" s="2"/>
      <c r="AN453" s="2"/>
      <c r="AO453" s="2"/>
      <c r="AP453" s="2"/>
      <c r="AQ453" s="2"/>
      <c r="AR453" s="2"/>
      <c r="AS453" s="2"/>
    </row>
    <row r="454" spans="1:45" x14ac:dyDescent="0.25">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c r="AA454" s="2"/>
      <c r="AB454" s="2"/>
      <c r="AC454" s="2"/>
      <c r="AD454" s="2"/>
      <c r="AE454" s="2"/>
      <c r="AF454" s="2"/>
      <c r="AG454" s="2"/>
      <c r="AH454" s="2"/>
      <c r="AI454" s="2"/>
      <c r="AJ454" s="2"/>
      <c r="AK454" s="2"/>
      <c r="AL454" s="2"/>
      <c r="AM454" s="2"/>
      <c r="AN454" s="2"/>
      <c r="AO454" s="2"/>
      <c r="AP454" s="2"/>
      <c r="AQ454" s="2"/>
      <c r="AR454" s="2"/>
      <c r="AS454" s="2"/>
    </row>
    <row r="455" spans="1:45" x14ac:dyDescent="0.25">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c r="AA455" s="2"/>
      <c r="AB455" s="2"/>
      <c r="AC455" s="2"/>
      <c r="AD455" s="2"/>
      <c r="AE455" s="2"/>
      <c r="AF455" s="2"/>
      <c r="AG455" s="2"/>
      <c r="AH455" s="2"/>
      <c r="AI455" s="2"/>
      <c r="AJ455" s="2"/>
      <c r="AK455" s="2"/>
      <c r="AL455" s="2"/>
      <c r="AM455" s="2"/>
      <c r="AN455" s="2"/>
      <c r="AO455" s="2"/>
      <c r="AP455" s="2"/>
      <c r="AQ455" s="2"/>
      <c r="AR455" s="2"/>
      <c r="AS455" s="2"/>
    </row>
    <row r="456" spans="1:45" x14ac:dyDescent="0.25">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c r="AA456" s="2"/>
      <c r="AB456" s="2"/>
      <c r="AC456" s="2"/>
      <c r="AD456" s="2"/>
      <c r="AE456" s="2"/>
      <c r="AF456" s="2"/>
      <c r="AG456" s="2"/>
      <c r="AH456" s="2"/>
      <c r="AI456" s="2"/>
      <c r="AJ456" s="2"/>
      <c r="AK456" s="2"/>
      <c r="AL456" s="2"/>
      <c r="AM456" s="2"/>
      <c r="AN456" s="2"/>
      <c r="AO456" s="2"/>
      <c r="AP456" s="2"/>
      <c r="AQ456" s="2"/>
      <c r="AR456" s="2"/>
      <c r="AS456" s="2"/>
    </row>
    <row r="457" spans="1:45" x14ac:dyDescent="0.25">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c r="AA457" s="2"/>
      <c r="AB457" s="2"/>
      <c r="AC457" s="2"/>
      <c r="AD457" s="2"/>
      <c r="AE457" s="2"/>
      <c r="AF457" s="2"/>
      <c r="AG457" s="2"/>
      <c r="AH457" s="2"/>
      <c r="AI457" s="2"/>
      <c r="AJ457" s="2"/>
      <c r="AK457" s="2"/>
      <c r="AL457" s="2"/>
      <c r="AM457" s="2"/>
      <c r="AN457" s="2"/>
      <c r="AO457" s="2"/>
      <c r="AP457" s="2"/>
      <c r="AQ457" s="2"/>
      <c r="AR457" s="2"/>
      <c r="AS457" s="2"/>
    </row>
    <row r="458" spans="1:45" x14ac:dyDescent="0.25">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c r="AA458" s="2"/>
      <c r="AB458" s="2"/>
      <c r="AC458" s="2"/>
      <c r="AD458" s="2"/>
      <c r="AE458" s="2"/>
      <c r="AF458" s="2"/>
      <c r="AG458" s="2"/>
      <c r="AH458" s="2"/>
      <c r="AI458" s="2"/>
      <c r="AJ458" s="2"/>
      <c r="AK458" s="2"/>
      <c r="AL458" s="2"/>
      <c r="AM458" s="2"/>
      <c r="AN458" s="2"/>
      <c r="AO458" s="2"/>
      <c r="AP458" s="2"/>
      <c r="AQ458" s="2"/>
      <c r="AR458" s="2"/>
      <c r="AS458" s="2"/>
    </row>
    <row r="459" spans="1:45" x14ac:dyDescent="0.25">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c r="AA459" s="2"/>
      <c r="AB459" s="2"/>
      <c r="AC459" s="2"/>
      <c r="AD459" s="2"/>
      <c r="AE459" s="2"/>
      <c r="AF459" s="2"/>
      <c r="AG459" s="2"/>
      <c r="AH459" s="2"/>
      <c r="AI459" s="2"/>
      <c r="AJ459" s="2"/>
      <c r="AK459" s="2"/>
      <c r="AL459" s="2"/>
      <c r="AM459" s="2"/>
      <c r="AN459" s="2"/>
      <c r="AO459" s="2"/>
      <c r="AP459" s="2"/>
      <c r="AQ459" s="2"/>
      <c r="AR459" s="2"/>
      <c r="AS459" s="2"/>
    </row>
    <row r="460" spans="1:45" x14ac:dyDescent="0.25">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c r="AA460" s="2"/>
      <c r="AB460" s="2"/>
      <c r="AC460" s="2"/>
      <c r="AD460" s="2"/>
      <c r="AE460" s="2"/>
      <c r="AF460" s="2"/>
      <c r="AG460" s="2"/>
      <c r="AH460" s="2"/>
      <c r="AI460" s="2"/>
      <c r="AJ460" s="2"/>
      <c r="AK460" s="2"/>
      <c r="AL460" s="2"/>
      <c r="AM460" s="2"/>
      <c r="AN460" s="2"/>
      <c r="AO460" s="2"/>
      <c r="AP460" s="2"/>
      <c r="AQ460" s="2"/>
      <c r="AR460" s="2"/>
      <c r="AS460" s="2"/>
    </row>
    <row r="461" spans="1:45" x14ac:dyDescent="0.25">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c r="AA461" s="2"/>
      <c r="AB461" s="2"/>
      <c r="AC461" s="2"/>
      <c r="AD461" s="2"/>
      <c r="AE461" s="2"/>
      <c r="AF461" s="2"/>
      <c r="AG461" s="2"/>
      <c r="AH461" s="2"/>
      <c r="AI461" s="2"/>
      <c r="AJ461" s="2"/>
      <c r="AK461" s="2"/>
      <c r="AL461" s="2"/>
      <c r="AM461" s="2"/>
      <c r="AN461" s="2"/>
      <c r="AO461" s="2"/>
      <c r="AP461" s="2"/>
      <c r="AQ461" s="2"/>
      <c r="AR461" s="2"/>
      <c r="AS461" s="2"/>
    </row>
    <row r="462" spans="1:45" x14ac:dyDescent="0.25">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c r="AA462" s="2"/>
      <c r="AB462" s="2"/>
      <c r="AC462" s="2"/>
      <c r="AD462" s="2"/>
      <c r="AE462" s="2"/>
      <c r="AF462" s="2"/>
      <c r="AG462" s="2"/>
      <c r="AH462" s="2"/>
      <c r="AI462" s="2"/>
      <c r="AJ462" s="2"/>
      <c r="AK462" s="2"/>
      <c r="AL462" s="2"/>
      <c r="AM462" s="2"/>
      <c r="AN462" s="2"/>
      <c r="AO462" s="2"/>
      <c r="AP462" s="2"/>
      <c r="AQ462" s="2"/>
      <c r="AR462" s="2"/>
      <c r="AS462" s="2"/>
    </row>
    <row r="463" spans="1:45" x14ac:dyDescent="0.25">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c r="AA463" s="2"/>
      <c r="AB463" s="2"/>
      <c r="AC463" s="2"/>
      <c r="AD463" s="2"/>
      <c r="AE463" s="2"/>
      <c r="AF463" s="2"/>
      <c r="AG463" s="2"/>
      <c r="AH463" s="2"/>
      <c r="AI463" s="2"/>
      <c r="AJ463" s="2"/>
      <c r="AK463" s="2"/>
      <c r="AL463" s="2"/>
      <c r="AM463" s="2"/>
      <c r="AN463" s="2"/>
      <c r="AO463" s="2"/>
      <c r="AP463" s="2"/>
      <c r="AQ463" s="2"/>
      <c r="AR463" s="2"/>
      <c r="AS463" s="2"/>
    </row>
    <row r="464" spans="1:45" x14ac:dyDescent="0.25">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c r="AA464" s="2"/>
      <c r="AB464" s="2"/>
      <c r="AC464" s="2"/>
      <c r="AD464" s="2"/>
      <c r="AE464" s="2"/>
      <c r="AF464" s="2"/>
      <c r="AG464" s="2"/>
      <c r="AH464" s="2"/>
      <c r="AI464" s="2"/>
      <c r="AJ464" s="2"/>
      <c r="AK464" s="2"/>
      <c r="AL464" s="2"/>
      <c r="AM464" s="2"/>
      <c r="AN464" s="2"/>
      <c r="AO464" s="2"/>
      <c r="AP464" s="2"/>
      <c r="AQ464" s="2"/>
      <c r="AR464" s="2"/>
      <c r="AS464" s="2"/>
    </row>
    <row r="465" spans="1:45" x14ac:dyDescent="0.25">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c r="AA465" s="2"/>
      <c r="AB465" s="2"/>
      <c r="AC465" s="2"/>
      <c r="AD465" s="2"/>
      <c r="AE465" s="2"/>
      <c r="AF465" s="2"/>
      <c r="AG465" s="2"/>
      <c r="AH465" s="2"/>
      <c r="AI465" s="2"/>
      <c r="AJ465" s="2"/>
      <c r="AK465" s="2"/>
      <c r="AL465" s="2"/>
      <c r="AM465" s="2"/>
      <c r="AN465" s="2"/>
      <c r="AO465" s="2"/>
      <c r="AP465" s="2"/>
      <c r="AQ465" s="2"/>
      <c r="AR465" s="2"/>
      <c r="AS465" s="2"/>
    </row>
    <row r="466" spans="1:45" x14ac:dyDescent="0.25">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c r="AA466" s="2"/>
      <c r="AB466" s="2"/>
      <c r="AC466" s="2"/>
      <c r="AD466" s="2"/>
      <c r="AE466" s="2"/>
      <c r="AF466" s="2"/>
      <c r="AG466" s="2"/>
      <c r="AH466" s="2"/>
      <c r="AI466" s="2"/>
      <c r="AJ466" s="2"/>
      <c r="AK466" s="2"/>
      <c r="AL466" s="2"/>
      <c r="AM466" s="2"/>
      <c r="AN466" s="2"/>
      <c r="AO466" s="2"/>
      <c r="AP466" s="2"/>
      <c r="AQ466" s="2"/>
      <c r="AR466" s="2"/>
      <c r="AS466" s="2"/>
    </row>
    <row r="467" spans="1:45" x14ac:dyDescent="0.25">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c r="AJ467" s="2"/>
      <c r="AK467" s="2"/>
      <c r="AL467" s="2"/>
      <c r="AM467" s="2"/>
      <c r="AN467" s="2"/>
      <c r="AO467" s="2"/>
      <c r="AP467" s="2"/>
      <c r="AQ467" s="2"/>
      <c r="AR467" s="2"/>
      <c r="AS467" s="2"/>
    </row>
    <row r="468" spans="1:45" x14ac:dyDescent="0.25">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c r="AA468" s="2"/>
      <c r="AB468" s="2"/>
      <c r="AC468" s="2"/>
      <c r="AD468" s="2"/>
      <c r="AE468" s="2"/>
      <c r="AF468" s="2"/>
      <c r="AG468" s="2"/>
      <c r="AH468" s="2"/>
      <c r="AI468" s="2"/>
      <c r="AJ468" s="2"/>
      <c r="AK468" s="2"/>
      <c r="AL468" s="2"/>
      <c r="AM468" s="2"/>
      <c r="AN468" s="2"/>
      <c r="AO468" s="2"/>
      <c r="AP468" s="2"/>
      <c r="AQ468" s="2"/>
      <c r="AR468" s="2"/>
      <c r="AS468" s="2"/>
    </row>
    <row r="469" spans="1:45" x14ac:dyDescent="0.25">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c r="AA469" s="2"/>
      <c r="AB469" s="2"/>
      <c r="AC469" s="2"/>
      <c r="AD469" s="2"/>
      <c r="AE469" s="2"/>
      <c r="AF469" s="2"/>
      <c r="AG469" s="2"/>
      <c r="AH469" s="2"/>
      <c r="AI469" s="2"/>
      <c r="AJ469" s="2"/>
      <c r="AK469" s="2"/>
      <c r="AL469" s="2"/>
      <c r="AM469" s="2"/>
      <c r="AN469" s="2"/>
      <c r="AO469" s="2"/>
      <c r="AP469" s="2"/>
      <c r="AQ469" s="2"/>
      <c r="AR469" s="2"/>
      <c r="AS469" s="2"/>
    </row>
    <row r="470" spans="1:45" x14ac:dyDescent="0.25">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c r="AA470" s="2"/>
      <c r="AB470" s="2"/>
      <c r="AC470" s="2"/>
      <c r="AD470" s="2"/>
      <c r="AE470" s="2"/>
      <c r="AF470" s="2"/>
      <c r="AG470" s="2"/>
      <c r="AH470" s="2"/>
      <c r="AI470" s="2"/>
      <c r="AJ470" s="2"/>
      <c r="AK470" s="2"/>
      <c r="AL470" s="2"/>
      <c r="AM470" s="2"/>
      <c r="AN470" s="2"/>
      <c r="AO470" s="2"/>
      <c r="AP470" s="2"/>
      <c r="AQ470" s="2"/>
      <c r="AR470" s="2"/>
      <c r="AS470" s="2"/>
    </row>
    <row r="471" spans="1:45" x14ac:dyDescent="0.25">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c r="AA471" s="2"/>
      <c r="AB471" s="2"/>
      <c r="AC471" s="2"/>
      <c r="AD471" s="2"/>
      <c r="AE471" s="2"/>
      <c r="AF471" s="2"/>
      <c r="AG471" s="2"/>
      <c r="AH471" s="2"/>
      <c r="AI471" s="2"/>
      <c r="AJ471" s="2"/>
      <c r="AK471" s="2"/>
      <c r="AL471" s="2"/>
      <c r="AM471" s="2"/>
      <c r="AN471" s="2"/>
      <c r="AO471" s="2"/>
      <c r="AP471" s="2"/>
      <c r="AQ471" s="2"/>
      <c r="AR471" s="2"/>
      <c r="AS471" s="2"/>
    </row>
    <row r="472" spans="1:45" x14ac:dyDescent="0.25">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c r="AA472" s="2"/>
      <c r="AB472" s="2"/>
      <c r="AC472" s="2"/>
      <c r="AD472" s="2"/>
      <c r="AE472" s="2"/>
      <c r="AF472" s="2"/>
      <c r="AG472" s="2"/>
      <c r="AH472" s="2"/>
      <c r="AI472" s="2"/>
      <c r="AJ472" s="2"/>
      <c r="AK472" s="2"/>
      <c r="AL472" s="2"/>
      <c r="AM472" s="2"/>
      <c r="AN472" s="2"/>
      <c r="AO472" s="2"/>
      <c r="AP472" s="2"/>
      <c r="AQ472" s="2"/>
      <c r="AR472" s="2"/>
      <c r="AS472" s="2"/>
    </row>
    <row r="473" spans="1:45" x14ac:dyDescent="0.25">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c r="AA473" s="2"/>
      <c r="AB473" s="2"/>
      <c r="AC473" s="2"/>
      <c r="AD473" s="2"/>
      <c r="AE473" s="2"/>
      <c r="AF473" s="2"/>
      <c r="AG473" s="2"/>
      <c r="AH473" s="2"/>
      <c r="AI473" s="2"/>
      <c r="AJ473" s="2"/>
      <c r="AK473" s="2"/>
      <c r="AL473" s="2"/>
      <c r="AM473" s="2"/>
      <c r="AN473" s="2"/>
      <c r="AO473" s="2"/>
      <c r="AP473" s="2"/>
      <c r="AQ473" s="2"/>
      <c r="AR473" s="2"/>
      <c r="AS473" s="2"/>
    </row>
    <row r="474" spans="1:45" x14ac:dyDescent="0.25">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c r="AA474" s="2"/>
      <c r="AB474" s="2"/>
      <c r="AC474" s="2"/>
      <c r="AD474" s="2"/>
      <c r="AE474" s="2"/>
      <c r="AF474" s="2"/>
      <c r="AG474" s="2"/>
      <c r="AH474" s="2"/>
      <c r="AI474" s="2"/>
      <c r="AJ474" s="2"/>
      <c r="AK474" s="2"/>
      <c r="AL474" s="2"/>
      <c r="AM474" s="2"/>
      <c r="AN474" s="2"/>
      <c r="AO474" s="2"/>
      <c r="AP474" s="2"/>
      <c r="AQ474" s="2"/>
      <c r="AR474" s="2"/>
      <c r="AS474" s="2"/>
    </row>
    <row r="475" spans="1:45" x14ac:dyDescent="0.25">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c r="AA475" s="2"/>
      <c r="AB475" s="2"/>
      <c r="AC475" s="2"/>
      <c r="AD475" s="2"/>
      <c r="AE475" s="2"/>
      <c r="AF475" s="2"/>
      <c r="AG475" s="2"/>
      <c r="AH475" s="2"/>
      <c r="AI475" s="2"/>
      <c r="AJ475" s="2"/>
      <c r="AK475" s="2"/>
      <c r="AL475" s="2"/>
      <c r="AM475" s="2"/>
      <c r="AN475" s="2"/>
      <c r="AO475" s="2"/>
      <c r="AP475" s="2"/>
      <c r="AQ475" s="2"/>
      <c r="AR475" s="2"/>
      <c r="AS475" s="2"/>
    </row>
    <row r="476" spans="1:45" x14ac:dyDescent="0.25">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c r="AA476" s="2"/>
      <c r="AB476" s="2"/>
      <c r="AC476" s="2"/>
      <c r="AD476" s="2"/>
      <c r="AE476" s="2"/>
      <c r="AF476" s="2"/>
      <c r="AG476" s="2"/>
      <c r="AH476" s="2"/>
      <c r="AI476" s="2"/>
      <c r="AJ476" s="2"/>
      <c r="AK476" s="2"/>
      <c r="AL476" s="2"/>
      <c r="AM476" s="2"/>
      <c r="AN476" s="2"/>
      <c r="AO476" s="2"/>
      <c r="AP476" s="2"/>
      <c r="AQ476" s="2"/>
      <c r="AR476" s="2"/>
      <c r="AS476" s="2"/>
    </row>
    <row r="477" spans="1:45" x14ac:dyDescent="0.25">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c r="AA477" s="2"/>
      <c r="AB477" s="2"/>
      <c r="AC477" s="2"/>
      <c r="AD477" s="2"/>
      <c r="AE477" s="2"/>
      <c r="AF477" s="2"/>
      <c r="AG477" s="2"/>
      <c r="AH477" s="2"/>
      <c r="AI477" s="2"/>
      <c r="AJ477" s="2"/>
      <c r="AK477" s="2"/>
      <c r="AL477" s="2"/>
      <c r="AM477" s="2"/>
      <c r="AN477" s="2"/>
      <c r="AO477" s="2"/>
      <c r="AP477" s="2"/>
      <c r="AQ477" s="2"/>
      <c r="AR477" s="2"/>
      <c r="AS477" s="2"/>
    </row>
    <row r="478" spans="1:45" x14ac:dyDescent="0.25">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c r="AA478" s="2"/>
      <c r="AB478" s="2"/>
      <c r="AC478" s="2"/>
      <c r="AD478" s="2"/>
      <c r="AE478" s="2"/>
      <c r="AF478" s="2"/>
      <c r="AG478" s="2"/>
      <c r="AH478" s="2"/>
      <c r="AI478" s="2"/>
      <c r="AJ478" s="2"/>
      <c r="AK478" s="2"/>
      <c r="AL478" s="2"/>
      <c r="AM478" s="2"/>
      <c r="AN478" s="2"/>
      <c r="AO478" s="2"/>
      <c r="AP478" s="2"/>
      <c r="AQ478" s="2"/>
      <c r="AR478" s="2"/>
      <c r="AS478" s="2"/>
    </row>
    <row r="479" spans="1:45" x14ac:dyDescent="0.25">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c r="AA479" s="2"/>
      <c r="AB479" s="2"/>
      <c r="AC479" s="2"/>
      <c r="AD479" s="2"/>
      <c r="AE479" s="2"/>
      <c r="AF479" s="2"/>
      <c r="AG479" s="2"/>
      <c r="AH479" s="2"/>
      <c r="AI479" s="2"/>
      <c r="AJ479" s="2"/>
      <c r="AK479" s="2"/>
      <c r="AL479" s="2"/>
      <c r="AM479" s="2"/>
      <c r="AN479" s="2"/>
      <c r="AO479" s="2"/>
      <c r="AP479" s="2"/>
      <c r="AQ479" s="2"/>
      <c r="AR479" s="2"/>
      <c r="AS479" s="2"/>
    </row>
    <row r="480" spans="1:45" x14ac:dyDescent="0.25">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c r="AA480" s="2"/>
      <c r="AB480" s="2"/>
      <c r="AC480" s="2"/>
      <c r="AD480" s="2"/>
      <c r="AE480" s="2"/>
      <c r="AF480" s="2"/>
      <c r="AG480" s="2"/>
      <c r="AH480" s="2"/>
      <c r="AI480" s="2"/>
      <c r="AJ480" s="2"/>
      <c r="AK480" s="2"/>
      <c r="AL480" s="2"/>
      <c r="AM480" s="2"/>
      <c r="AN480" s="2"/>
      <c r="AO480" s="2"/>
      <c r="AP480" s="2"/>
      <c r="AQ480" s="2"/>
      <c r="AR480" s="2"/>
      <c r="AS480" s="2"/>
    </row>
    <row r="481" spans="1:45" x14ac:dyDescent="0.25">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c r="AA481" s="2"/>
      <c r="AB481" s="2"/>
      <c r="AC481" s="2"/>
      <c r="AD481" s="2"/>
      <c r="AE481" s="2"/>
      <c r="AF481" s="2"/>
      <c r="AG481" s="2"/>
      <c r="AH481" s="2"/>
      <c r="AI481" s="2"/>
      <c r="AJ481" s="2"/>
      <c r="AK481" s="2"/>
      <c r="AL481" s="2"/>
      <c r="AM481" s="2"/>
      <c r="AN481" s="2"/>
      <c r="AO481" s="2"/>
      <c r="AP481" s="2"/>
      <c r="AQ481" s="2"/>
      <c r="AR481" s="2"/>
      <c r="AS481" s="2"/>
    </row>
    <row r="482" spans="1:45" x14ac:dyDescent="0.25">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c r="AA482" s="2"/>
      <c r="AB482" s="2"/>
      <c r="AC482" s="2"/>
      <c r="AD482" s="2"/>
      <c r="AE482" s="2"/>
      <c r="AF482" s="2"/>
      <c r="AG482" s="2"/>
      <c r="AH482" s="2"/>
      <c r="AI482" s="2"/>
      <c r="AJ482" s="2"/>
      <c r="AK482" s="2"/>
      <c r="AL482" s="2"/>
      <c r="AM482" s="2"/>
      <c r="AN482" s="2"/>
      <c r="AO482" s="2"/>
      <c r="AP482" s="2"/>
      <c r="AQ482" s="2"/>
      <c r="AR482" s="2"/>
      <c r="AS482" s="2"/>
    </row>
    <row r="483" spans="1:45" x14ac:dyDescent="0.25">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c r="AA483" s="2"/>
      <c r="AB483" s="2"/>
      <c r="AC483" s="2"/>
      <c r="AD483" s="2"/>
      <c r="AE483" s="2"/>
      <c r="AF483" s="2"/>
      <c r="AG483" s="2"/>
      <c r="AH483" s="2"/>
      <c r="AI483" s="2"/>
      <c r="AJ483" s="2"/>
      <c r="AK483" s="2"/>
      <c r="AL483" s="2"/>
      <c r="AM483" s="2"/>
      <c r="AN483" s="2"/>
      <c r="AO483" s="2"/>
      <c r="AP483" s="2"/>
      <c r="AQ483" s="2"/>
      <c r="AR483" s="2"/>
      <c r="AS483" s="2"/>
    </row>
    <row r="484" spans="1:45" x14ac:dyDescent="0.25">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c r="AA484" s="2"/>
      <c r="AB484" s="2"/>
      <c r="AC484" s="2"/>
      <c r="AD484" s="2"/>
      <c r="AE484" s="2"/>
      <c r="AF484" s="2"/>
      <c r="AG484" s="2"/>
      <c r="AH484" s="2"/>
      <c r="AI484" s="2"/>
      <c r="AJ484" s="2"/>
      <c r="AK484" s="2"/>
      <c r="AL484" s="2"/>
      <c r="AM484" s="2"/>
      <c r="AN484" s="2"/>
      <c r="AO484" s="2"/>
      <c r="AP484" s="2"/>
      <c r="AQ484" s="2"/>
      <c r="AR484" s="2"/>
      <c r="AS484" s="2"/>
    </row>
    <row r="485" spans="1:45" x14ac:dyDescent="0.25">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c r="AA485" s="2"/>
      <c r="AB485" s="2"/>
      <c r="AC485" s="2"/>
      <c r="AD485" s="2"/>
      <c r="AE485" s="2"/>
      <c r="AF485" s="2"/>
      <c r="AG485" s="2"/>
      <c r="AH485" s="2"/>
      <c r="AI485" s="2"/>
      <c r="AJ485" s="2"/>
      <c r="AK485" s="2"/>
      <c r="AL485" s="2"/>
      <c r="AM485" s="2"/>
      <c r="AN485" s="2"/>
      <c r="AO485" s="2"/>
      <c r="AP485" s="2"/>
      <c r="AQ485" s="2"/>
      <c r="AR485" s="2"/>
      <c r="AS485" s="2"/>
    </row>
    <row r="486" spans="1:45" x14ac:dyDescent="0.25">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c r="AA486" s="2"/>
      <c r="AB486" s="2"/>
      <c r="AC486" s="2"/>
      <c r="AD486" s="2"/>
      <c r="AE486" s="2"/>
      <c r="AF486" s="2"/>
      <c r="AG486" s="2"/>
      <c r="AH486" s="2"/>
      <c r="AI486" s="2"/>
      <c r="AJ486" s="2"/>
      <c r="AK486" s="2"/>
      <c r="AL486" s="2"/>
      <c r="AM486" s="2"/>
      <c r="AN486" s="2"/>
      <c r="AO486" s="2"/>
      <c r="AP486" s="2"/>
      <c r="AQ486" s="2"/>
      <c r="AR486" s="2"/>
      <c r="AS486" s="2"/>
    </row>
    <row r="487" spans="1:45" x14ac:dyDescent="0.25">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c r="AA487" s="2"/>
      <c r="AB487" s="2"/>
      <c r="AC487" s="2"/>
      <c r="AD487" s="2"/>
      <c r="AE487" s="2"/>
      <c r="AF487" s="2"/>
      <c r="AG487" s="2"/>
      <c r="AH487" s="2"/>
      <c r="AI487" s="2"/>
      <c r="AJ487" s="2"/>
      <c r="AK487" s="2"/>
      <c r="AL487" s="2"/>
      <c r="AM487" s="2"/>
      <c r="AN487" s="2"/>
      <c r="AO487" s="2"/>
      <c r="AP487" s="2"/>
      <c r="AQ487" s="2"/>
      <c r="AR487" s="2"/>
      <c r="AS487" s="2"/>
    </row>
    <row r="488" spans="1:45" x14ac:dyDescent="0.25">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c r="AA488" s="2"/>
      <c r="AB488" s="2"/>
      <c r="AC488" s="2"/>
      <c r="AD488" s="2"/>
      <c r="AE488" s="2"/>
      <c r="AF488" s="2"/>
      <c r="AG488" s="2"/>
      <c r="AH488" s="2"/>
      <c r="AI488" s="2"/>
      <c r="AJ488" s="2"/>
      <c r="AK488" s="2"/>
      <c r="AL488" s="2"/>
      <c r="AM488" s="2"/>
      <c r="AN488" s="2"/>
      <c r="AO488" s="2"/>
      <c r="AP488" s="2"/>
      <c r="AQ488" s="2"/>
      <c r="AR488" s="2"/>
      <c r="AS488" s="2"/>
    </row>
    <row r="489" spans="1:45" x14ac:dyDescent="0.25">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c r="AA489" s="2"/>
      <c r="AB489" s="2"/>
      <c r="AC489" s="2"/>
      <c r="AD489" s="2"/>
      <c r="AE489" s="2"/>
      <c r="AF489" s="2"/>
      <c r="AG489" s="2"/>
      <c r="AH489" s="2"/>
      <c r="AI489" s="2"/>
      <c r="AJ489" s="2"/>
      <c r="AK489" s="2"/>
      <c r="AL489" s="2"/>
      <c r="AM489" s="2"/>
      <c r="AN489" s="2"/>
      <c r="AO489" s="2"/>
      <c r="AP489" s="2"/>
      <c r="AQ489" s="2"/>
      <c r="AR489" s="2"/>
      <c r="AS489" s="2"/>
    </row>
    <row r="490" spans="1:45" x14ac:dyDescent="0.25">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c r="AA490" s="2"/>
      <c r="AB490" s="2"/>
      <c r="AC490" s="2"/>
      <c r="AD490" s="2"/>
      <c r="AE490" s="2"/>
      <c r="AF490" s="2"/>
      <c r="AG490" s="2"/>
      <c r="AH490" s="2"/>
      <c r="AI490" s="2"/>
      <c r="AJ490" s="2"/>
      <c r="AK490" s="2"/>
      <c r="AL490" s="2"/>
      <c r="AM490" s="2"/>
      <c r="AN490" s="2"/>
      <c r="AO490" s="2"/>
      <c r="AP490" s="2"/>
      <c r="AQ490" s="2"/>
      <c r="AR490" s="2"/>
      <c r="AS490" s="2"/>
    </row>
    <row r="491" spans="1:45" x14ac:dyDescent="0.25">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c r="AA491" s="2"/>
      <c r="AB491" s="2"/>
      <c r="AC491" s="2"/>
      <c r="AD491" s="2"/>
      <c r="AE491" s="2"/>
      <c r="AF491" s="2"/>
      <c r="AG491" s="2"/>
      <c r="AH491" s="2"/>
      <c r="AI491" s="2"/>
      <c r="AJ491" s="2"/>
      <c r="AK491" s="2"/>
      <c r="AL491" s="2"/>
      <c r="AM491" s="2"/>
      <c r="AN491" s="2"/>
      <c r="AO491" s="2"/>
      <c r="AP491" s="2"/>
      <c r="AQ491" s="2"/>
      <c r="AR491" s="2"/>
      <c r="AS491" s="2"/>
    </row>
    <row r="492" spans="1:45" x14ac:dyDescent="0.25">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c r="AA492" s="2"/>
      <c r="AB492" s="2"/>
      <c r="AC492" s="2"/>
      <c r="AD492" s="2"/>
      <c r="AE492" s="2"/>
      <c r="AF492" s="2"/>
      <c r="AG492" s="2"/>
      <c r="AH492" s="2"/>
      <c r="AI492" s="2"/>
      <c r="AJ492" s="2"/>
      <c r="AK492" s="2"/>
      <c r="AL492" s="2"/>
      <c r="AM492" s="2"/>
      <c r="AN492" s="2"/>
      <c r="AO492" s="2"/>
      <c r="AP492" s="2"/>
      <c r="AQ492" s="2"/>
      <c r="AR492" s="2"/>
      <c r="AS492" s="2"/>
    </row>
    <row r="493" spans="1:45" x14ac:dyDescent="0.25">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c r="AA493" s="2"/>
      <c r="AB493" s="2"/>
      <c r="AC493" s="2"/>
      <c r="AD493" s="2"/>
      <c r="AE493" s="2"/>
      <c r="AF493" s="2"/>
      <c r="AG493" s="2"/>
      <c r="AH493" s="2"/>
      <c r="AI493" s="2"/>
      <c r="AJ493" s="2"/>
      <c r="AK493" s="2"/>
      <c r="AL493" s="2"/>
      <c r="AM493" s="2"/>
      <c r="AN493" s="2"/>
      <c r="AO493" s="2"/>
      <c r="AP493" s="2"/>
      <c r="AQ493" s="2"/>
      <c r="AR493" s="2"/>
      <c r="AS493" s="2"/>
    </row>
    <row r="494" spans="1:45" x14ac:dyDescent="0.25">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c r="AA494" s="2"/>
      <c r="AB494" s="2"/>
      <c r="AC494" s="2"/>
      <c r="AD494" s="2"/>
      <c r="AE494" s="2"/>
      <c r="AF494" s="2"/>
      <c r="AG494" s="2"/>
      <c r="AH494" s="2"/>
      <c r="AI494" s="2"/>
      <c r="AJ494" s="2"/>
      <c r="AK494" s="2"/>
      <c r="AL494" s="2"/>
      <c r="AM494" s="2"/>
      <c r="AN494" s="2"/>
      <c r="AO494" s="2"/>
      <c r="AP494" s="2"/>
      <c r="AQ494" s="2"/>
      <c r="AR494" s="2"/>
      <c r="AS494" s="2"/>
    </row>
    <row r="495" spans="1:45" x14ac:dyDescent="0.25">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c r="AA495" s="2"/>
      <c r="AB495" s="2"/>
      <c r="AC495" s="2"/>
      <c r="AD495" s="2"/>
      <c r="AE495" s="2"/>
      <c r="AF495" s="2"/>
      <c r="AG495" s="2"/>
      <c r="AH495" s="2"/>
      <c r="AI495" s="2"/>
      <c r="AJ495" s="2"/>
      <c r="AK495" s="2"/>
      <c r="AL495" s="2"/>
      <c r="AM495" s="2"/>
      <c r="AN495" s="2"/>
      <c r="AO495" s="2"/>
      <c r="AP495" s="2"/>
      <c r="AQ495" s="2"/>
      <c r="AR495" s="2"/>
      <c r="AS495" s="2"/>
    </row>
    <row r="496" spans="1:45" x14ac:dyDescent="0.25">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c r="AA496" s="2"/>
      <c r="AB496" s="2"/>
      <c r="AC496" s="2"/>
      <c r="AD496" s="2"/>
      <c r="AE496" s="2"/>
      <c r="AF496" s="2"/>
      <c r="AG496" s="2"/>
      <c r="AH496" s="2"/>
      <c r="AI496" s="2"/>
      <c r="AJ496" s="2"/>
      <c r="AK496" s="2"/>
      <c r="AL496" s="2"/>
      <c r="AM496" s="2"/>
      <c r="AN496" s="2"/>
      <c r="AO496" s="2"/>
      <c r="AP496" s="2"/>
      <c r="AQ496" s="2"/>
      <c r="AR496" s="2"/>
      <c r="AS496" s="2"/>
    </row>
    <row r="497" spans="1:45" x14ac:dyDescent="0.25">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c r="AA497" s="2"/>
      <c r="AB497" s="2"/>
      <c r="AC497" s="2"/>
      <c r="AD497" s="2"/>
      <c r="AE497" s="2"/>
      <c r="AF497" s="2"/>
      <c r="AG497" s="2"/>
      <c r="AH497" s="2"/>
      <c r="AI497" s="2"/>
      <c r="AJ497" s="2"/>
      <c r="AK497" s="2"/>
      <c r="AL497" s="2"/>
      <c r="AM497" s="2"/>
      <c r="AN497" s="2"/>
      <c r="AO497" s="2"/>
      <c r="AP497" s="2"/>
      <c r="AQ497" s="2"/>
      <c r="AR497" s="2"/>
      <c r="AS497" s="2"/>
    </row>
    <row r="498" spans="1:45" x14ac:dyDescent="0.25">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c r="AA498" s="2"/>
      <c r="AB498" s="2"/>
      <c r="AC498" s="2"/>
      <c r="AD498" s="2"/>
      <c r="AE498" s="2"/>
      <c r="AF498" s="2"/>
      <c r="AG498" s="2"/>
      <c r="AH498" s="2"/>
      <c r="AI498" s="2"/>
      <c r="AJ498" s="2"/>
      <c r="AK498" s="2"/>
      <c r="AL498" s="2"/>
      <c r="AM498" s="2"/>
      <c r="AN498" s="2"/>
      <c r="AO498" s="2"/>
      <c r="AP498" s="2"/>
      <c r="AQ498" s="2"/>
      <c r="AR498" s="2"/>
      <c r="AS498" s="2"/>
    </row>
    <row r="499" spans="1:45" x14ac:dyDescent="0.25">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c r="AA499" s="2"/>
      <c r="AB499" s="2"/>
      <c r="AC499" s="2"/>
      <c r="AD499" s="2"/>
      <c r="AE499" s="2"/>
      <c r="AF499" s="2"/>
      <c r="AG499" s="2"/>
      <c r="AH499" s="2"/>
      <c r="AI499" s="2"/>
      <c r="AJ499" s="2"/>
      <c r="AK499" s="2"/>
      <c r="AL499" s="2"/>
      <c r="AM499" s="2"/>
      <c r="AN499" s="2"/>
      <c r="AO499" s="2"/>
      <c r="AP499" s="2"/>
      <c r="AQ499" s="2"/>
      <c r="AR499" s="2"/>
      <c r="AS499" s="2"/>
    </row>
    <row r="500" spans="1:45" x14ac:dyDescent="0.25">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c r="AA500" s="2"/>
      <c r="AB500" s="2"/>
      <c r="AC500" s="2"/>
      <c r="AD500" s="2"/>
      <c r="AE500" s="2"/>
      <c r="AF500" s="2"/>
      <c r="AG500" s="2"/>
      <c r="AH500" s="2"/>
      <c r="AI500" s="2"/>
      <c r="AJ500" s="2"/>
      <c r="AK500" s="2"/>
      <c r="AL500" s="2"/>
      <c r="AM500" s="2"/>
      <c r="AN500" s="2"/>
      <c r="AO500" s="2"/>
      <c r="AP500" s="2"/>
      <c r="AQ500" s="2"/>
      <c r="AR500" s="2"/>
      <c r="AS500" s="2"/>
    </row>
    <row r="501" spans="1:45" x14ac:dyDescent="0.25">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c r="AA501" s="2"/>
      <c r="AB501" s="2"/>
      <c r="AC501" s="2"/>
      <c r="AD501" s="2"/>
      <c r="AE501" s="2"/>
      <c r="AF501" s="2"/>
      <c r="AG501" s="2"/>
      <c r="AH501" s="2"/>
      <c r="AI501" s="2"/>
      <c r="AJ501" s="2"/>
      <c r="AK501" s="2"/>
      <c r="AL501" s="2"/>
      <c r="AM501" s="2"/>
      <c r="AN501" s="2"/>
      <c r="AO501" s="2"/>
      <c r="AP501" s="2"/>
      <c r="AQ501" s="2"/>
      <c r="AR501" s="2"/>
      <c r="AS501" s="2"/>
    </row>
    <row r="502" spans="1:45" x14ac:dyDescent="0.25">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c r="AA502" s="2"/>
      <c r="AB502" s="2"/>
      <c r="AC502" s="2"/>
      <c r="AD502" s="2"/>
      <c r="AE502" s="2"/>
      <c r="AF502" s="2"/>
      <c r="AG502" s="2"/>
      <c r="AH502" s="2"/>
      <c r="AI502" s="2"/>
      <c r="AJ502" s="2"/>
      <c r="AK502" s="2"/>
      <c r="AL502" s="2"/>
      <c r="AM502" s="2"/>
      <c r="AN502" s="2"/>
      <c r="AO502" s="2"/>
      <c r="AP502" s="2"/>
      <c r="AQ502" s="2"/>
      <c r="AR502" s="2"/>
      <c r="AS502" s="2"/>
    </row>
    <row r="503" spans="1:45" x14ac:dyDescent="0.25">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c r="AA503" s="2"/>
      <c r="AB503" s="2"/>
      <c r="AC503" s="2"/>
      <c r="AD503" s="2"/>
      <c r="AE503" s="2"/>
      <c r="AF503" s="2"/>
      <c r="AG503" s="2"/>
      <c r="AH503" s="2"/>
      <c r="AI503" s="2"/>
      <c r="AJ503" s="2"/>
      <c r="AK503" s="2"/>
      <c r="AL503" s="2"/>
      <c r="AM503" s="2"/>
      <c r="AN503" s="2"/>
      <c r="AO503" s="2"/>
      <c r="AP503" s="2"/>
      <c r="AQ503" s="2"/>
      <c r="AR503" s="2"/>
      <c r="AS503" s="2"/>
    </row>
    <row r="504" spans="1:45" x14ac:dyDescent="0.25">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c r="AA504" s="2"/>
      <c r="AB504" s="2"/>
      <c r="AC504" s="2"/>
      <c r="AD504" s="2"/>
      <c r="AE504" s="2"/>
      <c r="AF504" s="2"/>
      <c r="AG504" s="2"/>
      <c r="AH504" s="2"/>
      <c r="AI504" s="2"/>
      <c r="AJ504" s="2"/>
      <c r="AK504" s="2"/>
      <c r="AL504" s="2"/>
      <c r="AM504" s="2"/>
      <c r="AN504" s="2"/>
      <c r="AO504" s="2"/>
      <c r="AP504" s="2"/>
      <c r="AQ504" s="2"/>
      <c r="AR504" s="2"/>
      <c r="AS504" s="2"/>
    </row>
    <row r="505" spans="1:45" x14ac:dyDescent="0.25">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c r="AA505" s="2"/>
      <c r="AB505" s="2"/>
      <c r="AC505" s="2"/>
      <c r="AD505" s="2"/>
      <c r="AE505" s="2"/>
      <c r="AF505" s="2"/>
      <c r="AG505" s="2"/>
      <c r="AH505" s="2"/>
      <c r="AI505" s="2"/>
      <c r="AJ505" s="2"/>
      <c r="AK505" s="2"/>
      <c r="AL505" s="2"/>
      <c r="AM505" s="2"/>
      <c r="AN505" s="2"/>
      <c r="AO505" s="2"/>
      <c r="AP505" s="2"/>
      <c r="AQ505" s="2"/>
      <c r="AR505" s="2"/>
      <c r="AS505" s="2"/>
    </row>
    <row r="506" spans="1:45" x14ac:dyDescent="0.25">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c r="AA506" s="2"/>
      <c r="AB506" s="2"/>
      <c r="AC506" s="2"/>
      <c r="AD506" s="2"/>
      <c r="AE506" s="2"/>
      <c r="AF506" s="2"/>
      <c r="AG506" s="2"/>
      <c r="AH506" s="2"/>
      <c r="AI506" s="2"/>
      <c r="AJ506" s="2"/>
      <c r="AK506" s="2"/>
      <c r="AL506" s="2"/>
      <c r="AM506" s="2"/>
      <c r="AN506" s="2"/>
      <c r="AO506" s="2"/>
      <c r="AP506" s="2"/>
      <c r="AQ506" s="2"/>
      <c r="AR506" s="2"/>
      <c r="AS506" s="2"/>
    </row>
    <row r="507" spans="1:45" x14ac:dyDescent="0.25">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c r="AA507" s="2"/>
      <c r="AB507" s="2"/>
      <c r="AC507" s="2"/>
      <c r="AD507" s="2"/>
      <c r="AE507" s="2"/>
      <c r="AF507" s="2"/>
      <c r="AG507" s="2"/>
      <c r="AH507" s="2"/>
      <c r="AI507" s="2"/>
      <c r="AJ507" s="2"/>
      <c r="AK507" s="2"/>
      <c r="AL507" s="2"/>
      <c r="AM507" s="2"/>
      <c r="AN507" s="2"/>
      <c r="AO507" s="2"/>
      <c r="AP507" s="2"/>
      <c r="AQ507" s="2"/>
      <c r="AR507" s="2"/>
      <c r="AS507" s="2"/>
    </row>
    <row r="508" spans="1:45" x14ac:dyDescent="0.25">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c r="AA508" s="2"/>
      <c r="AB508" s="2"/>
      <c r="AC508" s="2"/>
      <c r="AD508" s="2"/>
      <c r="AE508" s="2"/>
      <c r="AF508" s="2"/>
      <c r="AG508" s="2"/>
      <c r="AH508" s="2"/>
      <c r="AI508" s="2"/>
      <c r="AJ508" s="2"/>
      <c r="AK508" s="2"/>
      <c r="AL508" s="2"/>
      <c r="AM508" s="2"/>
      <c r="AN508" s="2"/>
      <c r="AO508" s="2"/>
      <c r="AP508" s="2"/>
      <c r="AQ508" s="2"/>
      <c r="AR508" s="2"/>
      <c r="AS508" s="2"/>
    </row>
    <row r="509" spans="1:45" x14ac:dyDescent="0.25">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c r="AA509" s="2"/>
      <c r="AB509" s="2"/>
      <c r="AC509" s="2"/>
      <c r="AD509" s="2"/>
      <c r="AE509" s="2"/>
      <c r="AF509" s="2"/>
      <c r="AG509" s="2"/>
      <c r="AH509" s="2"/>
      <c r="AI509" s="2"/>
      <c r="AJ509" s="2"/>
      <c r="AK509" s="2"/>
      <c r="AL509" s="2"/>
      <c r="AM509" s="2"/>
      <c r="AN509" s="2"/>
      <c r="AO509" s="2"/>
      <c r="AP509" s="2"/>
      <c r="AQ509" s="2"/>
      <c r="AR509" s="2"/>
      <c r="AS509" s="2"/>
    </row>
    <row r="510" spans="1:45" x14ac:dyDescent="0.25">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c r="AA510" s="2"/>
      <c r="AB510" s="2"/>
      <c r="AC510" s="2"/>
      <c r="AD510" s="2"/>
      <c r="AE510" s="2"/>
      <c r="AF510" s="2"/>
      <c r="AG510" s="2"/>
      <c r="AH510" s="2"/>
      <c r="AI510" s="2"/>
      <c r="AJ510" s="2"/>
      <c r="AK510" s="2"/>
      <c r="AL510" s="2"/>
      <c r="AM510" s="2"/>
      <c r="AN510" s="2"/>
      <c r="AO510" s="2"/>
      <c r="AP510" s="2"/>
      <c r="AQ510" s="2"/>
      <c r="AR510" s="2"/>
      <c r="AS510" s="2"/>
    </row>
    <row r="511" spans="1:45" x14ac:dyDescent="0.25">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c r="AA511" s="2"/>
      <c r="AB511" s="2"/>
      <c r="AC511" s="2"/>
      <c r="AD511" s="2"/>
      <c r="AE511" s="2"/>
      <c r="AF511" s="2"/>
      <c r="AG511" s="2"/>
      <c r="AH511" s="2"/>
      <c r="AI511" s="2"/>
      <c r="AJ511" s="2"/>
      <c r="AK511" s="2"/>
      <c r="AL511" s="2"/>
      <c r="AM511" s="2"/>
      <c r="AN511" s="2"/>
      <c r="AO511" s="2"/>
      <c r="AP511" s="2"/>
      <c r="AQ511" s="2"/>
      <c r="AR511" s="2"/>
      <c r="AS511" s="2"/>
    </row>
    <row r="512" spans="1:45" x14ac:dyDescent="0.25">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c r="AA512" s="2"/>
      <c r="AB512" s="2"/>
      <c r="AC512" s="2"/>
      <c r="AD512" s="2"/>
      <c r="AE512" s="2"/>
      <c r="AF512" s="2"/>
      <c r="AG512" s="2"/>
      <c r="AH512" s="2"/>
      <c r="AI512" s="2"/>
      <c r="AJ512" s="2"/>
      <c r="AK512" s="2"/>
      <c r="AL512" s="2"/>
      <c r="AM512" s="2"/>
      <c r="AN512" s="2"/>
      <c r="AO512" s="2"/>
      <c r="AP512" s="2"/>
      <c r="AQ512" s="2"/>
      <c r="AR512" s="2"/>
      <c r="AS512" s="2"/>
    </row>
    <row r="513" spans="1:45" x14ac:dyDescent="0.25">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c r="AA513" s="2"/>
      <c r="AB513" s="2"/>
      <c r="AC513" s="2"/>
      <c r="AD513" s="2"/>
      <c r="AE513" s="2"/>
      <c r="AF513" s="2"/>
      <c r="AG513" s="2"/>
      <c r="AH513" s="2"/>
      <c r="AI513" s="2"/>
      <c r="AJ513" s="2"/>
      <c r="AK513" s="2"/>
      <c r="AL513" s="2"/>
      <c r="AM513" s="2"/>
      <c r="AN513" s="2"/>
      <c r="AO513" s="2"/>
      <c r="AP513" s="2"/>
      <c r="AQ513" s="2"/>
      <c r="AR513" s="2"/>
      <c r="AS513" s="2"/>
    </row>
    <row r="514" spans="1:45" x14ac:dyDescent="0.25">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c r="AA514" s="2"/>
      <c r="AB514" s="2"/>
      <c r="AC514" s="2"/>
      <c r="AD514" s="2"/>
      <c r="AE514" s="2"/>
      <c r="AF514" s="2"/>
      <c r="AG514" s="2"/>
      <c r="AH514" s="2"/>
      <c r="AI514" s="2"/>
      <c r="AJ514" s="2"/>
      <c r="AK514" s="2"/>
      <c r="AL514" s="2"/>
      <c r="AM514" s="2"/>
      <c r="AN514" s="2"/>
      <c r="AO514" s="2"/>
      <c r="AP514" s="2"/>
      <c r="AQ514" s="2"/>
      <c r="AR514" s="2"/>
      <c r="AS514" s="2"/>
    </row>
    <row r="515" spans="1:45" x14ac:dyDescent="0.25">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c r="AA515" s="2"/>
      <c r="AB515" s="2"/>
      <c r="AC515" s="2"/>
      <c r="AD515" s="2"/>
      <c r="AE515" s="2"/>
      <c r="AF515" s="2"/>
      <c r="AG515" s="2"/>
      <c r="AH515" s="2"/>
      <c r="AI515" s="2"/>
      <c r="AJ515" s="2"/>
      <c r="AK515" s="2"/>
      <c r="AL515" s="2"/>
      <c r="AM515" s="2"/>
      <c r="AN515" s="2"/>
      <c r="AO515" s="2"/>
      <c r="AP515" s="2"/>
      <c r="AQ515" s="2"/>
      <c r="AR515" s="2"/>
      <c r="AS515" s="2"/>
    </row>
    <row r="516" spans="1:45" x14ac:dyDescent="0.25">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c r="AA516" s="2"/>
      <c r="AB516" s="2"/>
      <c r="AC516" s="2"/>
      <c r="AD516" s="2"/>
      <c r="AE516" s="2"/>
      <c r="AF516" s="2"/>
      <c r="AG516" s="2"/>
      <c r="AH516" s="2"/>
      <c r="AI516" s="2"/>
      <c r="AJ516" s="2"/>
      <c r="AK516" s="2"/>
      <c r="AL516" s="2"/>
      <c r="AM516" s="2"/>
      <c r="AN516" s="2"/>
      <c r="AO516" s="2"/>
      <c r="AP516" s="2"/>
      <c r="AQ516" s="2"/>
      <c r="AR516" s="2"/>
      <c r="AS516" s="2"/>
    </row>
    <row r="517" spans="1:45" x14ac:dyDescent="0.25">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c r="AA517" s="2"/>
      <c r="AB517" s="2"/>
      <c r="AC517" s="2"/>
      <c r="AD517" s="2"/>
      <c r="AE517" s="2"/>
      <c r="AF517" s="2"/>
      <c r="AG517" s="2"/>
      <c r="AH517" s="2"/>
      <c r="AI517" s="2"/>
      <c r="AJ517" s="2"/>
      <c r="AK517" s="2"/>
      <c r="AL517" s="2"/>
      <c r="AM517" s="2"/>
      <c r="AN517" s="2"/>
      <c r="AO517" s="2"/>
      <c r="AP517" s="2"/>
      <c r="AQ517" s="2"/>
      <c r="AR517" s="2"/>
      <c r="AS517" s="2"/>
    </row>
    <row r="518" spans="1:45" x14ac:dyDescent="0.25">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c r="AA518" s="2"/>
      <c r="AB518" s="2"/>
      <c r="AC518" s="2"/>
      <c r="AD518" s="2"/>
      <c r="AE518" s="2"/>
      <c r="AF518" s="2"/>
      <c r="AG518" s="2"/>
      <c r="AH518" s="2"/>
      <c r="AI518" s="2"/>
      <c r="AJ518" s="2"/>
      <c r="AK518" s="2"/>
      <c r="AL518" s="2"/>
      <c r="AM518" s="2"/>
      <c r="AN518" s="2"/>
      <c r="AO518" s="2"/>
      <c r="AP518" s="2"/>
      <c r="AQ518" s="2"/>
      <c r="AR518" s="2"/>
      <c r="AS518" s="2"/>
    </row>
    <row r="519" spans="1:45" x14ac:dyDescent="0.25">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c r="AA519" s="2"/>
      <c r="AB519" s="2"/>
      <c r="AC519" s="2"/>
      <c r="AD519" s="2"/>
      <c r="AE519" s="2"/>
      <c r="AF519" s="2"/>
      <c r="AG519" s="2"/>
      <c r="AH519" s="2"/>
      <c r="AI519" s="2"/>
      <c r="AJ519" s="2"/>
      <c r="AK519" s="2"/>
      <c r="AL519" s="2"/>
      <c r="AM519" s="2"/>
      <c r="AN519" s="2"/>
      <c r="AO519" s="2"/>
      <c r="AP519" s="2"/>
      <c r="AQ519" s="2"/>
      <c r="AR519" s="2"/>
      <c r="AS519" s="2"/>
    </row>
    <row r="520" spans="1:45" x14ac:dyDescent="0.25">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c r="AA520" s="2"/>
      <c r="AB520" s="2"/>
      <c r="AC520" s="2"/>
      <c r="AD520" s="2"/>
      <c r="AE520" s="2"/>
      <c r="AF520" s="2"/>
      <c r="AG520" s="2"/>
      <c r="AH520" s="2"/>
      <c r="AI520" s="2"/>
      <c r="AJ520" s="2"/>
      <c r="AK520" s="2"/>
      <c r="AL520" s="2"/>
      <c r="AM520" s="2"/>
      <c r="AN520" s="2"/>
      <c r="AO520" s="2"/>
      <c r="AP520" s="2"/>
      <c r="AQ520" s="2"/>
      <c r="AR520" s="2"/>
      <c r="AS520" s="2"/>
    </row>
    <row r="521" spans="1:45" x14ac:dyDescent="0.25">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c r="AA521" s="2"/>
      <c r="AB521" s="2"/>
      <c r="AC521" s="2"/>
      <c r="AD521" s="2"/>
      <c r="AE521" s="2"/>
      <c r="AF521" s="2"/>
      <c r="AG521" s="2"/>
      <c r="AH521" s="2"/>
      <c r="AI521" s="2"/>
      <c r="AJ521" s="2"/>
      <c r="AK521" s="2"/>
      <c r="AL521" s="2"/>
      <c r="AM521" s="2"/>
      <c r="AN521" s="2"/>
      <c r="AO521" s="2"/>
      <c r="AP521" s="2"/>
      <c r="AQ521" s="2"/>
      <c r="AR521" s="2"/>
      <c r="AS521" s="2"/>
    </row>
    <row r="522" spans="1:45" x14ac:dyDescent="0.25">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c r="AA522" s="2"/>
      <c r="AB522" s="2"/>
      <c r="AC522" s="2"/>
      <c r="AD522" s="2"/>
      <c r="AE522" s="2"/>
      <c r="AF522" s="2"/>
      <c r="AG522" s="2"/>
      <c r="AH522" s="2"/>
      <c r="AI522" s="2"/>
      <c r="AJ522" s="2"/>
      <c r="AK522" s="2"/>
      <c r="AL522" s="2"/>
      <c r="AM522" s="2"/>
      <c r="AN522" s="2"/>
      <c r="AO522" s="2"/>
      <c r="AP522" s="2"/>
      <c r="AQ522" s="2"/>
      <c r="AR522" s="2"/>
      <c r="AS522" s="2"/>
    </row>
    <row r="523" spans="1:45" x14ac:dyDescent="0.25">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c r="AA523" s="2"/>
      <c r="AB523" s="2"/>
      <c r="AC523" s="2"/>
      <c r="AD523" s="2"/>
      <c r="AE523" s="2"/>
      <c r="AF523" s="2"/>
      <c r="AG523" s="2"/>
      <c r="AH523" s="2"/>
      <c r="AI523" s="2"/>
      <c r="AJ523" s="2"/>
      <c r="AK523" s="2"/>
      <c r="AL523" s="2"/>
      <c r="AM523" s="2"/>
      <c r="AN523" s="2"/>
      <c r="AO523" s="2"/>
      <c r="AP523" s="2"/>
      <c r="AQ523" s="2"/>
      <c r="AR523" s="2"/>
      <c r="AS523" s="2"/>
    </row>
    <row r="524" spans="1:45" x14ac:dyDescent="0.25">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c r="AA524" s="2"/>
      <c r="AB524" s="2"/>
      <c r="AC524" s="2"/>
      <c r="AD524" s="2"/>
      <c r="AE524" s="2"/>
      <c r="AF524" s="2"/>
      <c r="AG524" s="2"/>
      <c r="AH524" s="2"/>
      <c r="AI524" s="2"/>
      <c r="AJ524" s="2"/>
      <c r="AK524" s="2"/>
      <c r="AL524" s="2"/>
      <c r="AM524" s="2"/>
      <c r="AN524" s="2"/>
      <c r="AO524" s="2"/>
      <c r="AP524" s="2"/>
      <c r="AQ524" s="2"/>
      <c r="AR524" s="2"/>
      <c r="AS524" s="2"/>
    </row>
    <row r="525" spans="1:45" x14ac:dyDescent="0.25">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c r="AA525" s="2"/>
      <c r="AB525" s="2"/>
      <c r="AC525" s="2"/>
      <c r="AD525" s="2"/>
      <c r="AE525" s="2"/>
      <c r="AF525" s="2"/>
      <c r="AG525" s="2"/>
      <c r="AH525" s="2"/>
      <c r="AI525" s="2"/>
      <c r="AJ525" s="2"/>
      <c r="AK525" s="2"/>
      <c r="AL525" s="2"/>
      <c r="AM525" s="2"/>
      <c r="AN525" s="2"/>
      <c r="AO525" s="2"/>
      <c r="AP525" s="2"/>
      <c r="AQ525" s="2"/>
      <c r="AR525" s="2"/>
      <c r="AS525" s="2"/>
    </row>
    <row r="526" spans="1:45" x14ac:dyDescent="0.25">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c r="AA526" s="2"/>
      <c r="AB526" s="2"/>
      <c r="AC526" s="2"/>
      <c r="AD526" s="2"/>
      <c r="AE526" s="2"/>
      <c r="AF526" s="2"/>
      <c r="AG526" s="2"/>
      <c r="AH526" s="2"/>
      <c r="AI526" s="2"/>
      <c r="AJ526" s="2"/>
      <c r="AK526" s="2"/>
      <c r="AL526" s="2"/>
      <c r="AM526" s="2"/>
      <c r="AN526" s="2"/>
      <c r="AO526" s="2"/>
      <c r="AP526" s="2"/>
      <c r="AQ526" s="2"/>
      <c r="AR526" s="2"/>
      <c r="AS526" s="2"/>
    </row>
    <row r="527" spans="1:45" x14ac:dyDescent="0.25">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c r="AA527" s="2"/>
      <c r="AB527" s="2"/>
      <c r="AC527" s="2"/>
      <c r="AD527" s="2"/>
      <c r="AE527" s="2"/>
      <c r="AF527" s="2"/>
      <c r="AG527" s="2"/>
      <c r="AH527" s="2"/>
      <c r="AI527" s="2"/>
      <c r="AJ527" s="2"/>
      <c r="AK527" s="2"/>
      <c r="AL527" s="2"/>
      <c r="AM527" s="2"/>
      <c r="AN527" s="2"/>
      <c r="AO527" s="2"/>
      <c r="AP527" s="2"/>
      <c r="AQ527" s="2"/>
      <c r="AR527" s="2"/>
      <c r="AS527" s="2"/>
    </row>
    <row r="528" spans="1:45" x14ac:dyDescent="0.25">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c r="AA528" s="2"/>
      <c r="AB528" s="2"/>
      <c r="AC528" s="2"/>
      <c r="AD528" s="2"/>
      <c r="AE528" s="2"/>
      <c r="AF528" s="2"/>
      <c r="AG528" s="2"/>
      <c r="AH528" s="2"/>
      <c r="AI528" s="2"/>
      <c r="AJ528" s="2"/>
      <c r="AK528" s="2"/>
      <c r="AL528" s="2"/>
      <c r="AM528" s="2"/>
      <c r="AN528" s="2"/>
      <c r="AO528" s="2"/>
      <c r="AP528" s="2"/>
      <c r="AQ528" s="2"/>
      <c r="AR528" s="2"/>
      <c r="AS528" s="2"/>
    </row>
    <row r="529" spans="1:45" x14ac:dyDescent="0.25">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c r="AA529" s="2"/>
      <c r="AB529" s="2"/>
      <c r="AC529" s="2"/>
      <c r="AD529" s="2"/>
      <c r="AE529" s="2"/>
      <c r="AF529" s="2"/>
      <c r="AG529" s="2"/>
      <c r="AH529" s="2"/>
      <c r="AI529" s="2"/>
      <c r="AJ529" s="2"/>
      <c r="AK529" s="2"/>
      <c r="AL529" s="2"/>
      <c r="AM529" s="2"/>
      <c r="AN529" s="2"/>
      <c r="AO529" s="2"/>
      <c r="AP529" s="2"/>
      <c r="AQ529" s="2"/>
      <c r="AR529" s="2"/>
      <c r="AS529" s="2"/>
    </row>
    <row r="530" spans="1:45" x14ac:dyDescent="0.25">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c r="AA530" s="2"/>
      <c r="AB530" s="2"/>
      <c r="AC530" s="2"/>
      <c r="AD530" s="2"/>
      <c r="AE530" s="2"/>
      <c r="AF530" s="2"/>
      <c r="AG530" s="2"/>
      <c r="AH530" s="2"/>
      <c r="AI530" s="2"/>
      <c r="AJ530" s="2"/>
      <c r="AK530" s="2"/>
      <c r="AL530" s="2"/>
      <c r="AM530" s="2"/>
      <c r="AN530" s="2"/>
      <c r="AO530" s="2"/>
      <c r="AP530" s="2"/>
      <c r="AQ530" s="2"/>
      <c r="AR530" s="2"/>
      <c r="AS530" s="2"/>
    </row>
    <row r="531" spans="1:45" x14ac:dyDescent="0.25">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c r="AA531" s="2"/>
      <c r="AB531" s="2"/>
      <c r="AC531" s="2"/>
      <c r="AD531" s="2"/>
      <c r="AE531" s="2"/>
      <c r="AF531" s="2"/>
      <c r="AG531" s="2"/>
      <c r="AH531" s="2"/>
      <c r="AI531" s="2"/>
      <c r="AJ531" s="2"/>
      <c r="AK531" s="2"/>
      <c r="AL531" s="2"/>
      <c r="AM531" s="2"/>
      <c r="AN531" s="2"/>
      <c r="AO531" s="2"/>
      <c r="AP531" s="2"/>
      <c r="AQ531" s="2"/>
      <c r="AR531" s="2"/>
      <c r="AS531" s="2"/>
    </row>
    <row r="532" spans="1:45" x14ac:dyDescent="0.25">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c r="AA532" s="2"/>
      <c r="AB532" s="2"/>
      <c r="AC532" s="2"/>
      <c r="AD532" s="2"/>
      <c r="AE532" s="2"/>
      <c r="AF532" s="2"/>
      <c r="AG532" s="2"/>
      <c r="AH532" s="2"/>
      <c r="AI532" s="2"/>
      <c r="AJ532" s="2"/>
      <c r="AK532" s="2"/>
      <c r="AL532" s="2"/>
      <c r="AM532" s="2"/>
      <c r="AN532" s="2"/>
      <c r="AO532" s="2"/>
      <c r="AP532" s="2"/>
      <c r="AQ532" s="2"/>
      <c r="AR532" s="2"/>
      <c r="AS532" s="2"/>
    </row>
    <row r="533" spans="1:45" x14ac:dyDescent="0.25">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c r="AA533" s="2"/>
      <c r="AB533" s="2"/>
      <c r="AC533" s="2"/>
      <c r="AD533" s="2"/>
      <c r="AE533" s="2"/>
      <c r="AF533" s="2"/>
      <c r="AG533" s="2"/>
      <c r="AH533" s="2"/>
      <c r="AI533" s="2"/>
      <c r="AJ533" s="2"/>
      <c r="AK533" s="2"/>
      <c r="AL533" s="2"/>
      <c r="AM533" s="2"/>
      <c r="AN533" s="2"/>
      <c r="AO533" s="2"/>
      <c r="AP533" s="2"/>
      <c r="AQ533" s="2"/>
      <c r="AR533" s="2"/>
      <c r="AS533" s="2"/>
    </row>
    <row r="534" spans="1:45" x14ac:dyDescent="0.25">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c r="AA534" s="2"/>
      <c r="AB534" s="2"/>
      <c r="AC534" s="2"/>
      <c r="AD534" s="2"/>
      <c r="AE534" s="2"/>
      <c r="AF534" s="2"/>
      <c r="AG534" s="2"/>
      <c r="AH534" s="2"/>
      <c r="AI534" s="2"/>
      <c r="AJ534" s="2"/>
      <c r="AK534" s="2"/>
      <c r="AL534" s="2"/>
      <c r="AM534" s="2"/>
      <c r="AN534" s="2"/>
      <c r="AO534" s="2"/>
      <c r="AP534" s="2"/>
      <c r="AQ534" s="2"/>
      <c r="AR534" s="2"/>
      <c r="AS534" s="2"/>
    </row>
    <row r="535" spans="1:45" x14ac:dyDescent="0.25">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c r="AA535" s="2"/>
      <c r="AB535" s="2"/>
      <c r="AC535" s="2"/>
      <c r="AD535" s="2"/>
      <c r="AE535" s="2"/>
      <c r="AF535" s="2"/>
      <c r="AG535" s="2"/>
      <c r="AH535" s="2"/>
      <c r="AI535" s="2"/>
      <c r="AJ535" s="2"/>
      <c r="AK535" s="2"/>
      <c r="AL535" s="2"/>
      <c r="AM535" s="2"/>
      <c r="AN535" s="2"/>
      <c r="AO535" s="2"/>
      <c r="AP535" s="2"/>
      <c r="AQ535" s="2"/>
      <c r="AR535" s="2"/>
      <c r="AS535" s="2"/>
    </row>
    <row r="536" spans="1:45" x14ac:dyDescent="0.25">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c r="AA536" s="2"/>
      <c r="AB536" s="2"/>
      <c r="AC536" s="2"/>
      <c r="AD536" s="2"/>
      <c r="AE536" s="2"/>
      <c r="AF536" s="2"/>
      <c r="AG536" s="2"/>
      <c r="AH536" s="2"/>
      <c r="AI536" s="2"/>
      <c r="AJ536" s="2"/>
      <c r="AK536" s="2"/>
      <c r="AL536" s="2"/>
      <c r="AM536" s="2"/>
      <c r="AN536" s="2"/>
      <c r="AO536" s="2"/>
      <c r="AP536" s="2"/>
      <c r="AQ536" s="2"/>
      <c r="AR536" s="2"/>
      <c r="AS536" s="2"/>
    </row>
  </sheetData>
  <sheetProtection algorithmName="SHA-512" hashValue="GprCB+ZriQ7adgTYgR6nwXRuzkp46T5Jqzt/94UzgMGEr7etqHLtbUEeIkU0T8Sj7yyPZzWeqSWrjO1D9zgx4w==" saltValue="UQbXr40nNOjSPsdBg7lkxA==" spinCount="100000" sheet="1" objects="1" scenarios="1" selectLockedCells="1"/>
  <mergeCells count="6">
    <mergeCell ref="C2:G2"/>
    <mergeCell ref="B32:G32"/>
    <mergeCell ref="B28:G28"/>
    <mergeCell ref="B29:G29"/>
    <mergeCell ref="B30:G30"/>
    <mergeCell ref="B31:G31"/>
  </mergeCells>
  <pageMargins left="0.7" right="0.7" top="0.75" bottom="0.75" header="0.3" footer="0.3"/>
  <pageSetup scale="75" orientation="landscape"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CA173"/>
  <sheetViews>
    <sheetView topLeftCell="A2" zoomScaleNormal="100" workbookViewId="0">
      <selection activeCell="B21" sqref="B21"/>
    </sheetView>
  </sheetViews>
  <sheetFormatPr defaultColWidth="9.33203125" defaultRowHeight="13.2" x14ac:dyDescent="0.25"/>
  <cols>
    <col min="1" max="1" width="2.6640625" style="3" customWidth="1"/>
    <col min="2" max="2" width="30.6640625" style="3" customWidth="1"/>
    <col min="3" max="8" width="15.6640625" style="3" customWidth="1"/>
    <col min="9" max="9" width="2.6640625" style="3" customWidth="1"/>
    <col min="10" max="16384" width="9.33203125" style="3"/>
  </cols>
  <sheetData>
    <row r="1" spans="1:26" ht="15" customHeight="1" x14ac:dyDescent="0.2">
      <c r="A1" s="459"/>
      <c r="B1" s="460"/>
      <c r="C1" s="460"/>
      <c r="D1" s="460"/>
      <c r="E1" s="460"/>
      <c r="F1" s="460"/>
      <c r="G1" s="460"/>
      <c r="H1" s="460"/>
      <c r="I1" s="461"/>
      <c r="J1" s="2"/>
      <c r="K1" s="2"/>
      <c r="L1" s="2"/>
      <c r="M1" s="2"/>
      <c r="N1" s="2"/>
      <c r="O1" s="2"/>
      <c r="P1" s="2"/>
      <c r="Q1" s="2"/>
      <c r="R1" s="2"/>
      <c r="S1" s="2"/>
      <c r="T1" s="2"/>
      <c r="U1" s="2"/>
      <c r="V1" s="2"/>
      <c r="W1" s="2"/>
      <c r="X1" s="2"/>
      <c r="Y1" s="2"/>
      <c r="Z1" s="2"/>
    </row>
    <row r="2" spans="1:26" ht="30" customHeight="1" x14ac:dyDescent="0.2">
      <c r="A2" s="462"/>
      <c r="B2" s="2889" t="s">
        <v>1791</v>
      </c>
      <c r="C2" s="2889"/>
      <c r="D2" s="2889"/>
      <c r="E2" s="2889"/>
      <c r="F2" s="2889"/>
      <c r="G2" s="2889"/>
      <c r="H2" s="2889"/>
      <c r="I2" s="464"/>
      <c r="J2" s="463"/>
      <c r="K2" s="2"/>
      <c r="L2" s="2"/>
      <c r="M2" s="2"/>
      <c r="N2" s="2"/>
      <c r="O2" s="2"/>
      <c r="P2" s="2"/>
      <c r="Q2" s="2"/>
      <c r="R2" s="2"/>
      <c r="S2" s="2"/>
      <c r="T2" s="2"/>
      <c r="U2" s="2"/>
      <c r="V2" s="2"/>
      <c r="W2" s="2"/>
      <c r="X2" s="2"/>
      <c r="Y2" s="2"/>
      <c r="Z2" s="2"/>
    </row>
    <row r="3" spans="1:26" ht="15" customHeight="1" x14ac:dyDescent="0.2">
      <c r="A3" s="462"/>
      <c r="B3" s="2943" t="s">
        <v>1713</v>
      </c>
      <c r="C3" s="2943"/>
      <c r="D3" s="2943"/>
      <c r="E3" s="2943"/>
      <c r="F3" s="2943"/>
      <c r="G3" s="2943"/>
      <c r="H3" s="2943"/>
      <c r="I3" s="464"/>
      <c r="J3" s="463"/>
      <c r="K3" s="2"/>
      <c r="L3" s="2"/>
      <c r="M3" s="2"/>
      <c r="N3" s="2"/>
      <c r="O3" s="2"/>
      <c r="P3" s="2"/>
      <c r="Q3" s="2"/>
      <c r="R3" s="2"/>
      <c r="S3" s="2"/>
      <c r="T3" s="2"/>
      <c r="U3" s="2"/>
      <c r="V3" s="2"/>
      <c r="W3" s="2"/>
      <c r="X3" s="2"/>
      <c r="Y3" s="2"/>
      <c r="Z3" s="2"/>
    </row>
    <row r="4" spans="1:26" ht="19.95" customHeight="1" x14ac:dyDescent="0.2">
      <c r="A4" s="462"/>
      <c r="B4" s="463"/>
      <c r="C4" s="1518" t="s">
        <v>0</v>
      </c>
      <c r="D4" s="1518" t="s">
        <v>1</v>
      </c>
      <c r="E4" s="1518" t="s">
        <v>2</v>
      </c>
      <c r="F4" s="1518" t="s">
        <v>31</v>
      </c>
      <c r="G4" s="1518" t="s">
        <v>32</v>
      </c>
      <c r="H4" s="1518" t="s">
        <v>33</v>
      </c>
      <c r="I4" s="464"/>
      <c r="J4" s="463"/>
      <c r="K4" s="2"/>
      <c r="L4" s="2"/>
      <c r="M4" s="2"/>
      <c r="N4" s="2"/>
      <c r="O4" s="2"/>
      <c r="P4" s="2"/>
      <c r="Q4" s="2"/>
      <c r="R4" s="2"/>
      <c r="S4" s="2"/>
      <c r="T4" s="2"/>
      <c r="U4" s="2"/>
      <c r="V4" s="2"/>
      <c r="W4" s="2"/>
      <c r="X4" s="2"/>
      <c r="Y4" s="2"/>
      <c r="Z4" s="2"/>
    </row>
    <row r="5" spans="1:26" ht="30" customHeight="1" x14ac:dyDescent="0.2">
      <c r="A5" s="462"/>
      <c r="B5" s="1507" t="s">
        <v>34</v>
      </c>
      <c r="C5" s="1508" t="s">
        <v>35</v>
      </c>
      <c r="D5" s="1508" t="s">
        <v>36</v>
      </c>
      <c r="E5" s="1299" t="s">
        <v>37</v>
      </c>
      <c r="F5" s="1299" t="s">
        <v>38</v>
      </c>
      <c r="G5" s="1299" t="s">
        <v>39</v>
      </c>
      <c r="H5" s="1299" t="s">
        <v>40</v>
      </c>
      <c r="I5" s="464"/>
      <c r="J5" s="463"/>
      <c r="K5" s="2"/>
      <c r="L5" s="2"/>
      <c r="M5" s="2"/>
      <c r="N5" s="2"/>
      <c r="O5" s="2"/>
      <c r="P5" s="2"/>
      <c r="Q5" s="2"/>
      <c r="R5" s="2"/>
      <c r="S5" s="2"/>
      <c r="T5" s="2"/>
      <c r="U5" s="2"/>
      <c r="V5" s="2"/>
      <c r="W5" s="2"/>
      <c r="X5" s="2"/>
      <c r="Y5" s="2"/>
      <c r="Z5" s="2"/>
    </row>
    <row r="6" spans="1:26" ht="15" customHeight="1" x14ac:dyDescent="0.2">
      <c r="A6" s="462"/>
      <c r="B6" s="1519"/>
      <c r="C6" s="1300"/>
      <c r="D6" s="1300"/>
      <c r="E6" s="1510" t="s">
        <v>41</v>
      </c>
      <c r="F6" s="1510" t="s">
        <v>42</v>
      </c>
      <c r="G6" s="1510" t="s">
        <v>43</v>
      </c>
      <c r="H6" s="1510" t="s">
        <v>44</v>
      </c>
      <c r="I6" s="464"/>
      <c r="J6" s="463"/>
      <c r="K6" s="2"/>
      <c r="L6" s="2"/>
      <c r="M6" s="2"/>
      <c r="N6" s="2"/>
      <c r="O6" s="2"/>
      <c r="P6" s="2"/>
      <c r="Q6" s="2"/>
      <c r="R6" s="2"/>
      <c r="S6" s="2"/>
      <c r="T6" s="2"/>
      <c r="U6" s="2"/>
      <c r="V6" s="2"/>
      <c r="W6" s="2"/>
      <c r="X6" s="2"/>
      <c r="Y6" s="2"/>
      <c r="Z6" s="2"/>
    </row>
    <row r="7" spans="1:26" ht="19.95" customHeight="1" x14ac:dyDescent="0.2">
      <c r="A7" s="462"/>
      <c r="B7" s="1516"/>
      <c r="C7" s="730"/>
      <c r="D7" s="730"/>
      <c r="E7" s="732">
        <f>C7 +D7</f>
        <v>0</v>
      </c>
      <c r="F7" s="1523">
        <f>C7- D7</f>
        <v>0</v>
      </c>
      <c r="G7" s="1522">
        <f>0.15 * F7</f>
        <v>0</v>
      </c>
      <c r="H7" s="1522">
        <f>0.03 * E7</f>
        <v>0</v>
      </c>
      <c r="I7" s="464"/>
      <c r="J7" s="463"/>
      <c r="K7" s="2"/>
      <c r="L7" s="2"/>
      <c r="M7" s="2"/>
      <c r="N7" s="2"/>
      <c r="O7" s="2"/>
      <c r="P7" s="2"/>
      <c r="Q7" s="2"/>
      <c r="R7" s="2"/>
      <c r="S7" s="2"/>
      <c r="T7" s="2"/>
      <c r="U7" s="2"/>
      <c r="V7" s="2"/>
      <c r="W7" s="2"/>
      <c r="X7" s="2"/>
      <c r="Y7" s="2"/>
      <c r="Z7" s="2"/>
    </row>
    <row r="8" spans="1:26" ht="19.95" customHeight="1" x14ac:dyDescent="0.2">
      <c r="A8" s="462"/>
      <c r="B8" s="1516"/>
      <c r="C8" s="730"/>
      <c r="D8" s="730"/>
      <c r="E8" s="732">
        <f t="shared" ref="E8:E26" si="0">C8 +D8</f>
        <v>0</v>
      </c>
      <c r="F8" s="1523">
        <f t="shared" ref="F8:F26" si="1">C8- D8</f>
        <v>0</v>
      </c>
      <c r="G8" s="1522">
        <f t="shared" ref="G8:G26" si="2">0.15 * F8</f>
        <v>0</v>
      </c>
      <c r="H8" s="1522">
        <f t="shared" ref="H8:H26" si="3">0.03 * E8</f>
        <v>0</v>
      </c>
      <c r="I8" s="464"/>
      <c r="J8" s="463"/>
      <c r="K8" s="2"/>
      <c r="L8" s="2"/>
      <c r="M8" s="2"/>
      <c r="N8" s="2"/>
      <c r="O8" s="2"/>
      <c r="P8" s="2"/>
      <c r="Q8" s="2"/>
      <c r="R8" s="2"/>
      <c r="S8" s="2"/>
      <c r="T8" s="2"/>
      <c r="U8" s="2"/>
      <c r="V8" s="2"/>
      <c r="W8" s="2"/>
      <c r="X8" s="2"/>
      <c r="Y8" s="2"/>
      <c r="Z8" s="2"/>
    </row>
    <row r="9" spans="1:26" ht="19.95" customHeight="1" x14ac:dyDescent="0.2">
      <c r="A9" s="462"/>
      <c r="B9" s="1516"/>
      <c r="C9" s="730"/>
      <c r="D9" s="730"/>
      <c r="E9" s="732">
        <f t="shared" si="0"/>
        <v>0</v>
      </c>
      <c r="F9" s="1523">
        <f t="shared" si="1"/>
        <v>0</v>
      </c>
      <c r="G9" s="1522">
        <f t="shared" si="2"/>
        <v>0</v>
      </c>
      <c r="H9" s="1522">
        <f t="shared" si="3"/>
        <v>0</v>
      </c>
      <c r="I9" s="464"/>
      <c r="J9" s="463"/>
      <c r="K9" s="2"/>
      <c r="L9" s="2"/>
      <c r="M9" s="2"/>
      <c r="N9" s="2"/>
      <c r="O9" s="2"/>
      <c r="P9" s="2"/>
      <c r="Q9" s="2"/>
      <c r="R9" s="2"/>
      <c r="S9" s="2"/>
      <c r="T9" s="2"/>
      <c r="U9" s="2"/>
      <c r="V9" s="2"/>
      <c r="W9" s="2"/>
      <c r="X9" s="2"/>
      <c r="Y9" s="2"/>
      <c r="Z9" s="2"/>
    </row>
    <row r="10" spans="1:26" ht="19.95" customHeight="1" x14ac:dyDescent="0.2">
      <c r="A10" s="462"/>
      <c r="B10" s="1516"/>
      <c r="C10" s="730"/>
      <c r="D10" s="730"/>
      <c r="E10" s="732">
        <f t="shared" si="0"/>
        <v>0</v>
      </c>
      <c r="F10" s="1523">
        <f t="shared" si="1"/>
        <v>0</v>
      </c>
      <c r="G10" s="1522">
        <f t="shared" si="2"/>
        <v>0</v>
      </c>
      <c r="H10" s="1522">
        <f t="shared" si="3"/>
        <v>0</v>
      </c>
      <c r="I10" s="464"/>
      <c r="J10" s="463"/>
      <c r="K10" s="2"/>
      <c r="L10" s="2"/>
      <c r="M10" s="2"/>
      <c r="N10" s="2"/>
      <c r="O10" s="2"/>
      <c r="P10" s="2"/>
      <c r="Q10" s="2"/>
      <c r="R10" s="2"/>
      <c r="S10" s="2"/>
      <c r="T10" s="2"/>
      <c r="U10" s="2"/>
      <c r="V10" s="2"/>
      <c r="W10" s="2"/>
      <c r="X10" s="2"/>
      <c r="Y10" s="2"/>
      <c r="Z10" s="2"/>
    </row>
    <row r="11" spans="1:26" ht="19.95" customHeight="1" x14ac:dyDescent="0.2">
      <c r="A11" s="462"/>
      <c r="B11" s="1516"/>
      <c r="C11" s="730"/>
      <c r="D11" s="730"/>
      <c r="E11" s="732">
        <f t="shared" si="0"/>
        <v>0</v>
      </c>
      <c r="F11" s="1523">
        <f t="shared" si="1"/>
        <v>0</v>
      </c>
      <c r="G11" s="1522">
        <f t="shared" si="2"/>
        <v>0</v>
      </c>
      <c r="H11" s="1522">
        <f t="shared" si="3"/>
        <v>0</v>
      </c>
      <c r="I11" s="464"/>
      <c r="J11" s="463"/>
      <c r="K11" s="2"/>
      <c r="L11" s="2"/>
      <c r="M11" s="2"/>
      <c r="N11" s="2"/>
      <c r="O11" s="2"/>
      <c r="P11" s="2"/>
      <c r="Q11" s="2"/>
      <c r="R11" s="2"/>
      <c r="S11" s="2"/>
      <c r="T11" s="2"/>
      <c r="U11" s="2"/>
      <c r="V11" s="2"/>
      <c r="W11" s="2"/>
      <c r="X11" s="2"/>
      <c r="Y11" s="2"/>
      <c r="Z11" s="2"/>
    </row>
    <row r="12" spans="1:26" ht="19.95" customHeight="1" x14ac:dyDescent="0.2">
      <c r="A12" s="462"/>
      <c r="B12" s="1516"/>
      <c r="C12" s="730"/>
      <c r="D12" s="730"/>
      <c r="E12" s="732">
        <f t="shared" si="0"/>
        <v>0</v>
      </c>
      <c r="F12" s="1523">
        <f t="shared" si="1"/>
        <v>0</v>
      </c>
      <c r="G12" s="1522">
        <f t="shared" si="2"/>
        <v>0</v>
      </c>
      <c r="H12" s="1522">
        <f t="shared" si="3"/>
        <v>0</v>
      </c>
      <c r="I12" s="464"/>
      <c r="J12" s="463"/>
      <c r="K12" s="2"/>
      <c r="L12" s="2"/>
      <c r="M12" s="2"/>
      <c r="N12" s="2"/>
      <c r="O12" s="2"/>
      <c r="P12" s="2"/>
      <c r="Q12" s="2"/>
      <c r="R12" s="2"/>
      <c r="S12" s="2"/>
      <c r="T12" s="2"/>
      <c r="U12" s="2"/>
      <c r="V12" s="2"/>
      <c r="W12" s="2"/>
      <c r="X12" s="2"/>
      <c r="Y12" s="2"/>
      <c r="Z12" s="2"/>
    </row>
    <row r="13" spans="1:26" ht="19.95" customHeight="1" x14ac:dyDescent="0.2">
      <c r="A13" s="462"/>
      <c r="B13" s="1516"/>
      <c r="C13" s="730"/>
      <c r="D13" s="730"/>
      <c r="E13" s="732">
        <f t="shared" si="0"/>
        <v>0</v>
      </c>
      <c r="F13" s="1523">
        <f t="shared" si="1"/>
        <v>0</v>
      </c>
      <c r="G13" s="1522">
        <f t="shared" si="2"/>
        <v>0</v>
      </c>
      <c r="H13" s="1522">
        <f t="shared" si="3"/>
        <v>0</v>
      </c>
      <c r="I13" s="464"/>
      <c r="J13" s="463"/>
      <c r="K13" s="2"/>
      <c r="L13" s="2"/>
      <c r="M13" s="2"/>
      <c r="N13" s="2"/>
      <c r="O13" s="2"/>
      <c r="P13" s="2"/>
      <c r="Q13" s="2"/>
      <c r="R13" s="2"/>
      <c r="S13" s="2"/>
      <c r="T13" s="2"/>
      <c r="U13" s="2"/>
      <c r="V13" s="2"/>
      <c r="W13" s="2"/>
      <c r="X13" s="2"/>
      <c r="Y13" s="2"/>
      <c r="Z13" s="2"/>
    </row>
    <row r="14" spans="1:26" ht="19.95" customHeight="1" x14ac:dyDescent="0.2">
      <c r="A14" s="462"/>
      <c r="B14" s="1516"/>
      <c r="C14" s="730"/>
      <c r="D14" s="730"/>
      <c r="E14" s="732">
        <f t="shared" si="0"/>
        <v>0</v>
      </c>
      <c r="F14" s="1523">
        <f t="shared" si="1"/>
        <v>0</v>
      </c>
      <c r="G14" s="1522">
        <f t="shared" si="2"/>
        <v>0</v>
      </c>
      <c r="H14" s="1522">
        <f t="shared" si="3"/>
        <v>0</v>
      </c>
      <c r="I14" s="464"/>
      <c r="J14" s="463"/>
      <c r="K14" s="2"/>
      <c r="L14" s="2"/>
      <c r="M14" s="2"/>
      <c r="N14" s="2"/>
      <c r="O14" s="2"/>
      <c r="P14" s="2"/>
      <c r="Q14" s="2"/>
      <c r="R14" s="2"/>
      <c r="S14" s="2"/>
      <c r="T14" s="2"/>
      <c r="U14" s="2"/>
      <c r="V14" s="2"/>
      <c r="W14" s="2"/>
      <c r="X14" s="2"/>
      <c r="Y14" s="2"/>
      <c r="Z14" s="2"/>
    </row>
    <row r="15" spans="1:26" ht="19.95" customHeight="1" x14ac:dyDescent="0.2">
      <c r="A15" s="462"/>
      <c r="B15" s="1516"/>
      <c r="C15" s="730"/>
      <c r="D15" s="730"/>
      <c r="E15" s="732">
        <f t="shared" si="0"/>
        <v>0</v>
      </c>
      <c r="F15" s="1523">
        <f t="shared" si="1"/>
        <v>0</v>
      </c>
      <c r="G15" s="1522">
        <f t="shared" si="2"/>
        <v>0</v>
      </c>
      <c r="H15" s="1522">
        <f t="shared" si="3"/>
        <v>0</v>
      </c>
      <c r="I15" s="464"/>
      <c r="J15" s="463"/>
      <c r="K15" s="2"/>
      <c r="L15" s="2"/>
      <c r="M15" s="2"/>
      <c r="N15" s="2"/>
      <c r="O15" s="2"/>
      <c r="P15" s="2"/>
      <c r="Q15" s="2"/>
      <c r="R15" s="2"/>
      <c r="S15" s="2"/>
      <c r="T15" s="2"/>
      <c r="U15" s="2"/>
      <c r="V15" s="2"/>
      <c r="W15" s="2"/>
      <c r="X15" s="2"/>
      <c r="Y15" s="2"/>
      <c r="Z15" s="2"/>
    </row>
    <row r="16" spans="1:26" ht="19.95" customHeight="1" x14ac:dyDescent="0.2">
      <c r="A16" s="462"/>
      <c r="B16" s="1516"/>
      <c r="C16" s="730"/>
      <c r="D16" s="730"/>
      <c r="E16" s="732">
        <f t="shared" si="0"/>
        <v>0</v>
      </c>
      <c r="F16" s="1523">
        <f t="shared" si="1"/>
        <v>0</v>
      </c>
      <c r="G16" s="1522">
        <f t="shared" si="2"/>
        <v>0</v>
      </c>
      <c r="H16" s="1522">
        <f t="shared" si="3"/>
        <v>0</v>
      </c>
      <c r="I16" s="464"/>
      <c r="J16" s="463"/>
      <c r="K16" s="2"/>
      <c r="L16" s="2"/>
      <c r="M16" s="2"/>
      <c r="N16" s="2"/>
      <c r="O16" s="2"/>
      <c r="P16" s="2"/>
      <c r="Q16" s="2"/>
      <c r="R16" s="2"/>
      <c r="S16" s="2"/>
      <c r="T16" s="2"/>
      <c r="U16" s="2"/>
      <c r="V16" s="2"/>
      <c r="W16" s="2"/>
      <c r="X16" s="2"/>
      <c r="Y16" s="2"/>
      <c r="Z16" s="2"/>
    </row>
    <row r="17" spans="1:26" ht="19.95" customHeight="1" x14ac:dyDescent="0.2">
      <c r="A17" s="462"/>
      <c r="B17" s="1516"/>
      <c r="C17" s="730"/>
      <c r="D17" s="730"/>
      <c r="E17" s="732">
        <f t="shared" si="0"/>
        <v>0</v>
      </c>
      <c r="F17" s="1523">
        <f t="shared" si="1"/>
        <v>0</v>
      </c>
      <c r="G17" s="1522">
        <f t="shared" si="2"/>
        <v>0</v>
      </c>
      <c r="H17" s="1522">
        <f t="shared" si="3"/>
        <v>0</v>
      </c>
      <c r="I17" s="464"/>
      <c r="J17" s="463"/>
      <c r="K17" s="2"/>
      <c r="L17" s="2"/>
      <c r="M17" s="2"/>
      <c r="N17" s="2"/>
      <c r="O17" s="2"/>
      <c r="P17" s="2"/>
      <c r="Q17" s="2"/>
      <c r="R17" s="2"/>
      <c r="S17" s="2"/>
      <c r="T17" s="2"/>
      <c r="U17" s="2"/>
      <c r="V17" s="2"/>
      <c r="W17" s="2"/>
      <c r="X17" s="2"/>
      <c r="Y17" s="2"/>
      <c r="Z17" s="2"/>
    </row>
    <row r="18" spans="1:26" ht="19.95" customHeight="1" x14ac:dyDescent="0.25">
      <c r="A18" s="462"/>
      <c r="B18" s="1516"/>
      <c r="C18" s="730"/>
      <c r="D18" s="730"/>
      <c r="E18" s="732">
        <f t="shared" si="0"/>
        <v>0</v>
      </c>
      <c r="F18" s="1523">
        <f t="shared" si="1"/>
        <v>0</v>
      </c>
      <c r="G18" s="1522">
        <f t="shared" si="2"/>
        <v>0</v>
      </c>
      <c r="H18" s="1522">
        <f t="shared" si="3"/>
        <v>0</v>
      </c>
      <c r="I18" s="464"/>
      <c r="J18" s="463"/>
      <c r="K18" s="2"/>
      <c r="L18" s="2"/>
      <c r="M18" s="2"/>
      <c r="N18" s="2"/>
      <c r="O18" s="2"/>
      <c r="P18" s="2"/>
      <c r="Q18" s="2"/>
      <c r="R18" s="2"/>
      <c r="S18" s="2"/>
      <c r="T18" s="2"/>
      <c r="U18" s="2"/>
      <c r="V18" s="2"/>
      <c r="W18" s="2"/>
      <c r="X18" s="2"/>
      <c r="Y18" s="2"/>
      <c r="Z18" s="2"/>
    </row>
    <row r="19" spans="1:26" ht="19.95" customHeight="1" x14ac:dyDescent="0.25">
      <c r="A19" s="462"/>
      <c r="B19" s="1516"/>
      <c r="C19" s="730"/>
      <c r="D19" s="730"/>
      <c r="E19" s="732">
        <f t="shared" si="0"/>
        <v>0</v>
      </c>
      <c r="F19" s="1523">
        <f t="shared" si="1"/>
        <v>0</v>
      </c>
      <c r="G19" s="1522">
        <f t="shared" si="2"/>
        <v>0</v>
      </c>
      <c r="H19" s="1522">
        <f t="shared" si="3"/>
        <v>0</v>
      </c>
      <c r="I19" s="464"/>
      <c r="J19" s="463"/>
      <c r="K19" s="2"/>
      <c r="L19" s="2"/>
      <c r="M19" s="2"/>
      <c r="N19" s="2"/>
      <c r="O19" s="2"/>
      <c r="P19" s="2"/>
      <c r="Q19" s="2"/>
      <c r="R19" s="2"/>
      <c r="S19" s="2"/>
      <c r="T19" s="2"/>
      <c r="U19" s="2"/>
      <c r="V19" s="2"/>
      <c r="W19" s="2"/>
      <c r="X19" s="2"/>
      <c r="Y19" s="2"/>
      <c r="Z19" s="2"/>
    </row>
    <row r="20" spans="1:26" ht="19.95" customHeight="1" x14ac:dyDescent="0.25">
      <c r="A20" s="462"/>
      <c r="B20" s="1516"/>
      <c r="C20" s="730"/>
      <c r="D20" s="730"/>
      <c r="E20" s="732">
        <f t="shared" si="0"/>
        <v>0</v>
      </c>
      <c r="F20" s="1523">
        <f t="shared" si="1"/>
        <v>0</v>
      </c>
      <c r="G20" s="1522">
        <f t="shared" si="2"/>
        <v>0</v>
      </c>
      <c r="H20" s="1522">
        <f t="shared" si="3"/>
        <v>0</v>
      </c>
      <c r="I20" s="464"/>
      <c r="J20" s="463"/>
      <c r="K20" s="2"/>
      <c r="L20" s="2"/>
      <c r="M20" s="2"/>
      <c r="N20" s="2"/>
      <c r="O20" s="2"/>
      <c r="P20" s="2"/>
      <c r="Q20" s="2"/>
      <c r="R20" s="2"/>
      <c r="S20" s="2"/>
      <c r="T20" s="2"/>
      <c r="U20" s="2"/>
      <c r="V20" s="2"/>
      <c r="W20" s="2"/>
      <c r="X20" s="2"/>
      <c r="Y20" s="2"/>
      <c r="Z20" s="2"/>
    </row>
    <row r="21" spans="1:26" ht="19.95" customHeight="1" x14ac:dyDescent="0.25">
      <c r="A21" s="462"/>
      <c r="B21" s="1516"/>
      <c r="C21" s="730"/>
      <c r="D21" s="730"/>
      <c r="E21" s="732">
        <f t="shared" si="0"/>
        <v>0</v>
      </c>
      <c r="F21" s="1523">
        <f t="shared" si="1"/>
        <v>0</v>
      </c>
      <c r="G21" s="1522">
        <f t="shared" si="2"/>
        <v>0</v>
      </c>
      <c r="H21" s="1522">
        <f t="shared" si="3"/>
        <v>0</v>
      </c>
      <c r="I21" s="464"/>
      <c r="J21" s="463"/>
      <c r="K21" s="2"/>
      <c r="L21" s="2"/>
      <c r="M21" s="2"/>
      <c r="N21" s="2"/>
      <c r="O21" s="2"/>
      <c r="P21" s="2"/>
      <c r="Q21" s="2"/>
      <c r="R21" s="2"/>
      <c r="S21" s="2"/>
      <c r="T21" s="2"/>
      <c r="U21" s="2"/>
      <c r="V21" s="2"/>
      <c r="W21" s="2"/>
      <c r="X21" s="2"/>
      <c r="Y21" s="2"/>
      <c r="Z21" s="2"/>
    </row>
    <row r="22" spans="1:26" ht="19.95" customHeight="1" x14ac:dyDescent="0.25">
      <c r="A22" s="462"/>
      <c r="B22" s="1516"/>
      <c r="C22" s="730"/>
      <c r="D22" s="730"/>
      <c r="E22" s="732">
        <f t="shared" si="0"/>
        <v>0</v>
      </c>
      <c r="F22" s="1523">
        <f t="shared" si="1"/>
        <v>0</v>
      </c>
      <c r="G22" s="1522">
        <f t="shared" si="2"/>
        <v>0</v>
      </c>
      <c r="H22" s="1522">
        <f t="shared" si="3"/>
        <v>0</v>
      </c>
      <c r="I22" s="464"/>
      <c r="J22" s="463"/>
      <c r="K22" s="2"/>
      <c r="L22" s="2"/>
      <c r="M22" s="2"/>
      <c r="N22" s="2"/>
      <c r="O22" s="2"/>
      <c r="P22" s="2"/>
      <c r="Q22" s="2"/>
      <c r="R22" s="2"/>
      <c r="S22" s="2"/>
      <c r="T22" s="2"/>
      <c r="U22" s="2"/>
      <c r="V22" s="2"/>
      <c r="W22" s="2"/>
      <c r="X22" s="2"/>
      <c r="Y22" s="2"/>
      <c r="Z22" s="2"/>
    </row>
    <row r="23" spans="1:26" ht="19.95" customHeight="1" x14ac:dyDescent="0.25">
      <c r="A23" s="462"/>
      <c r="B23" s="1516"/>
      <c r="C23" s="730"/>
      <c r="D23" s="730"/>
      <c r="E23" s="732">
        <f t="shared" si="0"/>
        <v>0</v>
      </c>
      <c r="F23" s="1523">
        <f t="shared" si="1"/>
        <v>0</v>
      </c>
      <c r="G23" s="1522">
        <f t="shared" si="2"/>
        <v>0</v>
      </c>
      <c r="H23" s="1522">
        <f t="shared" si="3"/>
        <v>0</v>
      </c>
      <c r="I23" s="464"/>
      <c r="J23" s="463"/>
      <c r="K23" s="2"/>
      <c r="L23" s="2"/>
      <c r="M23" s="2"/>
      <c r="N23" s="2"/>
      <c r="O23" s="2"/>
      <c r="P23" s="2"/>
      <c r="Q23" s="2"/>
      <c r="R23" s="2"/>
      <c r="S23" s="2"/>
      <c r="T23" s="2"/>
      <c r="U23" s="2"/>
      <c r="V23" s="2"/>
      <c r="W23" s="2"/>
      <c r="X23" s="2"/>
      <c r="Y23" s="2"/>
      <c r="Z23" s="2"/>
    </row>
    <row r="24" spans="1:26" ht="19.95" customHeight="1" x14ac:dyDescent="0.25">
      <c r="A24" s="462"/>
      <c r="B24" s="1516"/>
      <c r="C24" s="730"/>
      <c r="D24" s="730"/>
      <c r="E24" s="732">
        <f t="shared" si="0"/>
        <v>0</v>
      </c>
      <c r="F24" s="1523">
        <f t="shared" si="1"/>
        <v>0</v>
      </c>
      <c r="G24" s="1522">
        <f t="shared" si="2"/>
        <v>0</v>
      </c>
      <c r="H24" s="1522">
        <f t="shared" si="3"/>
        <v>0</v>
      </c>
      <c r="I24" s="464"/>
      <c r="J24" s="463"/>
      <c r="K24" s="2"/>
      <c r="L24" s="2"/>
      <c r="M24" s="2"/>
      <c r="N24" s="2"/>
      <c r="O24" s="2"/>
      <c r="P24" s="2"/>
      <c r="Q24" s="2"/>
      <c r="R24" s="2"/>
      <c r="S24" s="2"/>
      <c r="T24" s="2"/>
      <c r="U24" s="2"/>
      <c r="V24" s="2"/>
      <c r="W24" s="2"/>
      <c r="X24" s="2"/>
      <c r="Y24" s="2"/>
      <c r="Z24" s="2"/>
    </row>
    <row r="25" spans="1:26" ht="19.95" customHeight="1" x14ac:dyDescent="0.25">
      <c r="A25" s="462"/>
      <c r="B25" s="1516"/>
      <c r="C25" s="730"/>
      <c r="D25" s="730"/>
      <c r="E25" s="732">
        <f t="shared" si="0"/>
        <v>0</v>
      </c>
      <c r="F25" s="1523">
        <f t="shared" si="1"/>
        <v>0</v>
      </c>
      <c r="G25" s="1522">
        <f t="shared" si="2"/>
        <v>0</v>
      </c>
      <c r="H25" s="1522">
        <f t="shared" si="3"/>
        <v>0</v>
      </c>
      <c r="I25" s="464"/>
      <c r="J25" s="463"/>
      <c r="K25" s="2"/>
      <c r="L25" s="2"/>
      <c r="M25" s="2"/>
      <c r="N25" s="2"/>
      <c r="O25" s="2"/>
      <c r="P25" s="2"/>
      <c r="Q25" s="2"/>
      <c r="R25" s="2"/>
      <c r="S25" s="2"/>
      <c r="T25" s="2"/>
      <c r="U25" s="2"/>
      <c r="V25" s="2"/>
      <c r="W25" s="2"/>
      <c r="X25" s="2"/>
      <c r="Y25" s="2"/>
      <c r="Z25" s="2"/>
    </row>
    <row r="26" spans="1:26" ht="19.95" customHeight="1" x14ac:dyDescent="0.25">
      <c r="A26" s="462"/>
      <c r="B26" s="1516"/>
      <c r="C26" s="730"/>
      <c r="D26" s="730"/>
      <c r="E26" s="732">
        <f t="shared" si="0"/>
        <v>0</v>
      </c>
      <c r="F26" s="1523">
        <f t="shared" si="1"/>
        <v>0</v>
      </c>
      <c r="G26" s="1522">
        <f t="shared" si="2"/>
        <v>0</v>
      </c>
      <c r="H26" s="1522">
        <f t="shared" si="3"/>
        <v>0</v>
      </c>
      <c r="I26" s="464"/>
      <c r="J26" s="463"/>
      <c r="K26" s="2"/>
      <c r="L26" s="2"/>
      <c r="M26" s="2"/>
      <c r="N26" s="2"/>
      <c r="O26" s="2"/>
      <c r="P26" s="2"/>
      <c r="Q26" s="2"/>
      <c r="R26" s="2"/>
      <c r="S26" s="2"/>
      <c r="T26" s="2"/>
      <c r="U26" s="2"/>
      <c r="V26" s="2"/>
      <c r="W26" s="2"/>
      <c r="X26" s="2"/>
      <c r="Y26" s="2"/>
      <c r="Z26" s="2"/>
    </row>
    <row r="27" spans="1:26" ht="19.95" customHeight="1" x14ac:dyDescent="0.25">
      <c r="A27" s="462"/>
      <c r="B27" s="1511" t="s">
        <v>1789</v>
      </c>
      <c r="C27" s="1512">
        <f>SUM(C7:C26)</f>
        <v>0</v>
      </c>
      <c r="D27" s="1512">
        <f>SUM(D7:D26)</f>
        <v>0</v>
      </c>
      <c r="E27" s="1512">
        <f>SUM(C27 + D27)</f>
        <v>0</v>
      </c>
      <c r="F27" s="1512">
        <f>SUM(C27 - D27)</f>
        <v>0</v>
      </c>
      <c r="G27" s="1512">
        <f>0.15 * F27</f>
        <v>0</v>
      </c>
      <c r="H27" s="1512">
        <f>0.03 * E27</f>
        <v>0</v>
      </c>
      <c r="I27" s="464"/>
      <c r="J27" s="463"/>
      <c r="K27" s="2"/>
      <c r="L27" s="2"/>
      <c r="M27" s="2"/>
      <c r="N27" s="2"/>
      <c r="O27" s="2"/>
      <c r="P27" s="2"/>
      <c r="Q27" s="2"/>
      <c r="R27" s="2"/>
      <c r="S27" s="2"/>
      <c r="T27" s="2"/>
      <c r="U27" s="2"/>
      <c r="V27" s="2"/>
      <c r="W27" s="2"/>
      <c r="X27" s="2"/>
      <c r="Y27" s="2"/>
      <c r="Z27" s="2"/>
    </row>
    <row r="28" spans="1:26" ht="19.95" customHeight="1" x14ac:dyDescent="0.25">
      <c r="A28" s="462"/>
      <c r="B28" s="2937" t="s">
        <v>1796</v>
      </c>
      <c r="C28" s="2938"/>
      <c r="D28" s="2938"/>
      <c r="E28" s="2938"/>
      <c r="F28" s="2938"/>
      <c r="G28" s="2939"/>
      <c r="H28" s="1520">
        <f>G27</f>
        <v>0</v>
      </c>
      <c r="I28" s="464"/>
      <c r="J28" s="463"/>
      <c r="K28" s="2"/>
      <c r="L28" s="2"/>
      <c r="M28" s="2"/>
      <c r="N28" s="2"/>
      <c r="O28" s="2"/>
      <c r="P28" s="2"/>
      <c r="Q28" s="2"/>
      <c r="R28" s="2"/>
      <c r="S28" s="2"/>
      <c r="T28" s="2"/>
      <c r="U28" s="2"/>
      <c r="V28" s="2"/>
      <c r="W28" s="2"/>
      <c r="X28" s="2"/>
      <c r="Y28" s="2"/>
      <c r="Z28" s="2"/>
    </row>
    <row r="29" spans="1:26" ht="19.95" customHeight="1" x14ac:dyDescent="0.25">
      <c r="A29" s="462"/>
      <c r="B29" s="2940" t="s">
        <v>1795</v>
      </c>
      <c r="C29" s="2941"/>
      <c r="D29" s="2941"/>
      <c r="E29" s="2941"/>
      <c r="F29" s="2941"/>
      <c r="G29" s="2942"/>
      <c r="H29" s="1520">
        <f xml:space="preserve"> H27</f>
        <v>0</v>
      </c>
      <c r="I29" s="464"/>
      <c r="J29" s="463"/>
      <c r="K29" s="2"/>
      <c r="L29" s="2"/>
      <c r="M29" s="2"/>
      <c r="N29" s="2"/>
      <c r="O29" s="2"/>
      <c r="P29" s="2"/>
      <c r="Q29" s="2"/>
      <c r="R29" s="2"/>
      <c r="S29" s="2"/>
      <c r="T29" s="2"/>
      <c r="U29" s="2"/>
      <c r="V29" s="2"/>
      <c r="W29" s="2"/>
      <c r="X29" s="2"/>
      <c r="Y29" s="2"/>
      <c r="Z29" s="2"/>
    </row>
    <row r="30" spans="1:26" ht="19.95" customHeight="1" x14ac:dyDescent="0.25">
      <c r="A30" s="462"/>
      <c r="B30" s="2940" t="s">
        <v>2075</v>
      </c>
      <c r="C30" s="2941"/>
      <c r="D30" s="2941"/>
      <c r="E30" s="2941"/>
      <c r="F30" s="2941"/>
      <c r="G30" s="2942"/>
      <c r="H30" s="1520">
        <f>'Equity Forex Commodity OptionP3'!G50</f>
        <v>0</v>
      </c>
      <c r="I30" s="464"/>
      <c r="J30" s="463"/>
      <c r="K30" s="2"/>
      <c r="L30" s="2"/>
      <c r="M30" s="2"/>
      <c r="N30" s="2"/>
      <c r="O30" s="2"/>
      <c r="P30" s="2"/>
      <c r="Q30" s="2"/>
      <c r="R30" s="2"/>
      <c r="S30" s="2"/>
      <c r="T30" s="2"/>
      <c r="U30" s="2"/>
      <c r="V30" s="2"/>
      <c r="W30" s="2"/>
      <c r="X30" s="2"/>
      <c r="Y30" s="2"/>
      <c r="Z30" s="2"/>
    </row>
    <row r="31" spans="1:26" ht="19.95" customHeight="1" x14ac:dyDescent="0.25">
      <c r="A31" s="462"/>
      <c r="B31" s="2940" t="s">
        <v>1794</v>
      </c>
      <c r="C31" s="2941"/>
      <c r="D31" s="2941"/>
      <c r="E31" s="2941"/>
      <c r="F31" s="2941"/>
      <c r="G31" s="2942"/>
      <c r="H31" s="1520">
        <f>SUM(H28 + H29 + H30)</f>
        <v>0</v>
      </c>
      <c r="I31" s="464"/>
      <c r="J31" s="463"/>
      <c r="K31" s="2"/>
      <c r="L31" s="2"/>
      <c r="M31" s="2"/>
      <c r="N31" s="2"/>
      <c r="O31" s="2"/>
      <c r="P31" s="2"/>
      <c r="Q31" s="2"/>
      <c r="R31" s="2"/>
      <c r="S31" s="2"/>
      <c r="T31" s="2"/>
      <c r="U31" s="2"/>
      <c r="V31" s="2"/>
      <c r="W31" s="2"/>
      <c r="X31" s="2"/>
      <c r="Y31" s="2"/>
      <c r="Z31" s="2"/>
    </row>
    <row r="32" spans="1:26" ht="19.95" customHeight="1" x14ac:dyDescent="0.25">
      <c r="A32" s="462"/>
      <c r="B32" s="2934" t="s">
        <v>1793</v>
      </c>
      <c r="C32" s="2935"/>
      <c r="D32" s="2935"/>
      <c r="E32" s="2935"/>
      <c r="F32" s="2935"/>
      <c r="G32" s="2936"/>
      <c r="H32" s="1521">
        <f>H31 * 12.5</f>
        <v>0</v>
      </c>
      <c r="I32" s="464"/>
      <c r="J32" s="463"/>
      <c r="K32" s="2"/>
      <c r="L32" s="2"/>
      <c r="M32" s="2"/>
      <c r="N32" s="2"/>
      <c r="O32" s="2"/>
      <c r="P32" s="2"/>
      <c r="Q32" s="2"/>
      <c r="R32" s="2"/>
      <c r="S32" s="2"/>
      <c r="T32" s="2"/>
      <c r="U32" s="2"/>
      <c r="V32" s="2"/>
      <c r="W32" s="2"/>
      <c r="X32" s="2"/>
      <c r="Y32" s="2"/>
      <c r="Z32" s="2"/>
    </row>
    <row r="33" spans="1:79" ht="15" customHeight="1" x14ac:dyDescent="0.25">
      <c r="A33" s="462"/>
      <c r="B33" s="674"/>
      <c r="C33" s="463"/>
      <c r="D33" s="463"/>
      <c r="E33" s="463"/>
      <c r="F33" s="463"/>
      <c r="G33" s="463"/>
      <c r="H33" s="463"/>
      <c r="I33" s="464"/>
      <c r="J33" s="463"/>
      <c r="K33" s="2"/>
      <c r="L33" s="2"/>
      <c r="M33" s="2"/>
      <c r="N33" s="2"/>
      <c r="O33" s="2"/>
      <c r="P33" s="2"/>
      <c r="Q33" s="2"/>
      <c r="R33" s="2"/>
      <c r="S33" s="2"/>
      <c r="T33" s="2"/>
      <c r="U33" s="2"/>
      <c r="V33" s="2"/>
      <c r="W33" s="2"/>
      <c r="X33" s="2"/>
      <c r="Y33" s="2"/>
      <c r="Z33" s="2"/>
    </row>
    <row r="34" spans="1:79" ht="15" customHeight="1" x14ac:dyDescent="0.25">
      <c r="A34" s="462"/>
      <c r="B34" s="2944" t="s">
        <v>1792</v>
      </c>
      <c r="C34" s="2944"/>
      <c r="D34" s="2944"/>
      <c r="E34" s="2944"/>
      <c r="F34" s="2944"/>
      <c r="G34" s="2944"/>
      <c r="H34" s="2944"/>
      <c r="I34" s="464"/>
      <c r="J34" s="463"/>
      <c r="K34" s="2"/>
      <c r="L34" s="2"/>
      <c r="M34" s="2"/>
      <c r="N34" s="2"/>
      <c r="O34" s="2"/>
      <c r="P34" s="2"/>
      <c r="Q34" s="2"/>
      <c r="R34" s="2"/>
      <c r="S34" s="2"/>
      <c r="T34" s="2"/>
      <c r="U34" s="2"/>
      <c r="V34" s="2"/>
      <c r="W34" s="2"/>
      <c r="X34" s="2"/>
      <c r="Y34" s="2"/>
      <c r="Z34" s="2"/>
    </row>
    <row r="35" spans="1:79" ht="15" customHeight="1" x14ac:dyDescent="0.25">
      <c r="A35" s="462"/>
      <c r="B35" s="2944"/>
      <c r="C35" s="2944"/>
      <c r="D35" s="2944"/>
      <c r="E35" s="2944"/>
      <c r="F35" s="2944"/>
      <c r="G35" s="2944"/>
      <c r="H35" s="2944"/>
      <c r="I35" s="464"/>
      <c r="J35" s="463"/>
      <c r="K35" s="2"/>
      <c r="L35" s="2"/>
      <c r="M35" s="2"/>
      <c r="N35" s="2"/>
      <c r="O35" s="2"/>
      <c r="P35" s="2"/>
      <c r="Q35" s="2"/>
      <c r="R35" s="2"/>
      <c r="S35" s="2"/>
      <c r="T35" s="2"/>
      <c r="U35" s="2"/>
      <c r="V35" s="2"/>
      <c r="W35" s="2"/>
      <c r="X35" s="2"/>
      <c r="Y35" s="2"/>
      <c r="Z35" s="2"/>
    </row>
    <row r="36" spans="1:79" ht="15" customHeight="1" thickBot="1" x14ac:dyDescent="0.3">
      <c r="A36" s="467"/>
      <c r="B36" s="468"/>
      <c r="C36" s="468"/>
      <c r="D36" s="468"/>
      <c r="E36" s="468"/>
      <c r="F36" s="468"/>
      <c r="G36" s="468"/>
      <c r="H36" s="468"/>
      <c r="I36" s="469"/>
      <c r="J36" s="463"/>
      <c r="K36" s="2"/>
      <c r="L36" s="2"/>
      <c r="M36" s="2"/>
      <c r="N36" s="2"/>
      <c r="O36" s="2"/>
      <c r="P36" s="2"/>
      <c r="Q36" s="2"/>
      <c r="R36" s="2"/>
      <c r="S36" s="2"/>
      <c r="T36" s="2"/>
      <c r="U36" s="2"/>
      <c r="V36" s="2"/>
      <c r="W36" s="2"/>
      <c r="X36" s="2"/>
      <c r="Y36" s="2"/>
      <c r="Z36" s="2"/>
    </row>
    <row r="37" spans="1:79" ht="15" customHeight="1" x14ac:dyDescent="0.25">
      <c r="A37" s="463"/>
      <c r="B37" s="463"/>
      <c r="C37" s="463"/>
      <c r="D37" s="463"/>
      <c r="E37" s="463"/>
      <c r="F37" s="463"/>
      <c r="G37" s="463"/>
      <c r="H37" s="463"/>
      <c r="I37" s="463"/>
      <c r="J37" s="463"/>
      <c r="K37" s="2"/>
      <c r="L37" s="2"/>
      <c r="M37" s="2"/>
      <c r="N37" s="2"/>
      <c r="O37" s="2"/>
      <c r="P37" s="2"/>
      <c r="Q37" s="2"/>
      <c r="R37" s="2"/>
      <c r="S37" s="2"/>
      <c r="T37" s="2"/>
      <c r="U37" s="2"/>
      <c r="V37" s="2"/>
      <c r="W37" s="2"/>
      <c r="X37" s="2"/>
      <c r="Y37" s="2"/>
      <c r="Z37" s="2"/>
    </row>
    <row r="38" spans="1:79" ht="15" customHeight="1" x14ac:dyDescent="0.25">
      <c r="A38" s="463"/>
      <c r="B38" s="463"/>
      <c r="C38" s="463"/>
      <c r="D38" s="463"/>
      <c r="E38" s="463"/>
      <c r="F38" s="463"/>
      <c r="G38" s="463"/>
      <c r="H38" s="463"/>
      <c r="I38" s="463"/>
      <c r="J38" s="463"/>
      <c r="K38" s="2"/>
      <c r="L38" s="2"/>
      <c r="M38" s="2"/>
      <c r="N38" s="2"/>
      <c r="O38" s="2"/>
      <c r="P38" s="2"/>
      <c r="Q38" s="2"/>
      <c r="R38" s="2"/>
      <c r="S38" s="2"/>
      <c r="T38" s="2"/>
      <c r="U38" s="2"/>
      <c r="V38" s="2"/>
      <c r="W38" s="2"/>
      <c r="X38" s="2"/>
      <c r="Y38" s="2"/>
      <c r="Z38" s="2"/>
    </row>
    <row r="39" spans="1:79" x14ac:dyDescent="0.25">
      <c r="A39" s="296"/>
      <c r="B39" s="463"/>
      <c r="C39" s="463"/>
      <c r="D39" s="463"/>
      <c r="E39" s="463"/>
      <c r="F39" s="463"/>
      <c r="G39" s="463"/>
      <c r="H39" s="463"/>
      <c r="I39" s="463"/>
      <c r="J39" s="463"/>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H39" s="2"/>
      <c r="BI39" s="2"/>
      <c r="BJ39" s="2"/>
      <c r="BK39" s="2"/>
      <c r="BL39" s="2"/>
      <c r="BM39" s="2"/>
      <c r="BN39" s="2"/>
      <c r="BO39" s="2"/>
      <c r="BP39" s="2"/>
      <c r="BQ39" s="2"/>
      <c r="BR39" s="2"/>
      <c r="BS39" s="2"/>
      <c r="BT39" s="2"/>
      <c r="BU39" s="2"/>
      <c r="BV39" s="2"/>
      <c r="BW39" s="2"/>
      <c r="BX39" s="2"/>
      <c r="BY39" s="2"/>
      <c r="BZ39" s="2"/>
      <c r="CA39" s="2"/>
    </row>
    <row r="40" spans="1:79" x14ac:dyDescent="0.25">
      <c r="A40" s="463"/>
      <c r="B40" s="463"/>
      <c r="C40" s="463"/>
      <c r="D40" s="463"/>
      <c r="E40" s="463"/>
      <c r="F40" s="463"/>
      <c r="G40" s="463"/>
      <c r="H40" s="463"/>
      <c r="I40" s="463"/>
      <c r="J40" s="463"/>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c r="BB40" s="2"/>
      <c r="BC40" s="2"/>
      <c r="BD40" s="2"/>
      <c r="BE40" s="2"/>
      <c r="BF40" s="2"/>
      <c r="BG40" s="2"/>
      <c r="BH40" s="2"/>
      <c r="BI40" s="2"/>
      <c r="BJ40" s="2"/>
      <c r="BK40" s="2"/>
      <c r="BL40" s="2"/>
      <c r="BM40" s="2"/>
      <c r="BN40" s="2"/>
      <c r="BO40" s="2"/>
      <c r="BP40" s="2"/>
      <c r="BQ40" s="2"/>
      <c r="BR40" s="2"/>
      <c r="BS40" s="2"/>
      <c r="BT40" s="2"/>
      <c r="BU40" s="2"/>
      <c r="BV40" s="2"/>
      <c r="BW40" s="2"/>
      <c r="BX40" s="2"/>
      <c r="BY40" s="2"/>
      <c r="BZ40" s="2"/>
      <c r="CA40" s="2"/>
    </row>
    <row r="41" spans="1:79" x14ac:dyDescent="0.25">
      <c r="A41" s="2"/>
      <c r="B41" s="2"/>
      <c r="C41" s="2"/>
      <c r="D41" s="2"/>
      <c r="E41" s="2"/>
      <c r="F41" s="2"/>
      <c r="G41" s="2"/>
      <c r="H41" s="2"/>
      <c r="I41" s="463"/>
      <c r="J41" s="463"/>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c r="BD41" s="2"/>
      <c r="BE41" s="2"/>
      <c r="BF41" s="2"/>
      <c r="BG41" s="2"/>
      <c r="BH41" s="2"/>
      <c r="BI41" s="2"/>
      <c r="BJ41" s="2"/>
      <c r="BK41" s="2"/>
      <c r="BL41" s="2"/>
      <c r="BM41" s="2"/>
      <c r="BN41" s="2"/>
      <c r="BO41" s="2"/>
      <c r="BP41" s="2"/>
      <c r="BQ41" s="2"/>
      <c r="BR41" s="2"/>
      <c r="BS41" s="2"/>
      <c r="BT41" s="2"/>
      <c r="BU41" s="2"/>
      <c r="BV41" s="2"/>
      <c r="BW41" s="2"/>
      <c r="BX41" s="2"/>
      <c r="BY41" s="2"/>
      <c r="BZ41" s="2"/>
      <c r="CA41" s="2"/>
    </row>
    <row r="42" spans="1:79" x14ac:dyDescent="0.25">
      <c r="A42" s="2"/>
      <c r="B42" s="2"/>
      <c r="C42" s="2"/>
      <c r="D42" s="2"/>
      <c r="E42" s="2"/>
      <c r="F42" s="2"/>
      <c r="G42" s="2"/>
      <c r="H42" s="2"/>
      <c r="I42" s="463"/>
      <c r="J42" s="463"/>
      <c r="K42" s="2"/>
      <c r="L42" s="2"/>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2"/>
      <c r="AW42" s="2"/>
      <c r="AX42" s="2"/>
      <c r="AY42" s="2"/>
      <c r="AZ42" s="2"/>
      <c r="BA42" s="2"/>
      <c r="BB42" s="2"/>
      <c r="BC42" s="2"/>
      <c r="BD42" s="2"/>
      <c r="BE42" s="2"/>
      <c r="BF42" s="2"/>
      <c r="BG42" s="2"/>
      <c r="BH42" s="2"/>
      <c r="BI42" s="2"/>
      <c r="BJ42" s="2"/>
      <c r="BK42" s="2"/>
      <c r="BL42" s="2"/>
      <c r="BM42" s="2"/>
      <c r="BN42" s="2"/>
      <c r="BO42" s="2"/>
      <c r="BP42" s="2"/>
      <c r="BQ42" s="2"/>
      <c r="BR42" s="2"/>
      <c r="BS42" s="2"/>
      <c r="BT42" s="2"/>
      <c r="BU42" s="2"/>
      <c r="BV42" s="2"/>
      <c r="BW42" s="2"/>
      <c r="BX42" s="2"/>
      <c r="BY42" s="2"/>
      <c r="BZ42" s="2"/>
      <c r="CA42" s="2"/>
    </row>
    <row r="43" spans="1:79" x14ac:dyDescent="0.25">
      <c r="A43" s="2"/>
      <c r="B43" s="2"/>
      <c r="C43" s="2"/>
      <c r="D43" s="2"/>
      <c r="E43" s="2"/>
      <c r="F43" s="2"/>
      <c r="G43" s="2"/>
      <c r="H43" s="2"/>
      <c r="I43" s="463"/>
      <c r="J43" s="463"/>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c r="AY43" s="2"/>
      <c r="AZ43" s="2"/>
      <c r="BA43" s="2"/>
      <c r="BB43" s="2"/>
      <c r="BC43" s="2"/>
      <c r="BD43" s="2"/>
      <c r="BE43" s="2"/>
      <c r="BF43" s="2"/>
      <c r="BG43" s="2"/>
      <c r="BH43" s="2"/>
      <c r="BI43" s="2"/>
      <c r="BJ43" s="2"/>
      <c r="BK43" s="2"/>
      <c r="BL43" s="2"/>
      <c r="BM43" s="2"/>
      <c r="BN43" s="2"/>
      <c r="BO43" s="2"/>
      <c r="BP43" s="2"/>
      <c r="BQ43" s="2"/>
      <c r="BR43" s="2"/>
      <c r="BS43" s="2"/>
      <c r="BT43" s="2"/>
      <c r="BU43" s="2"/>
      <c r="BV43" s="2"/>
      <c r="BW43" s="2"/>
      <c r="BX43" s="2"/>
      <c r="BY43" s="2"/>
      <c r="BZ43" s="2"/>
      <c r="CA43" s="2"/>
    </row>
    <row r="44" spans="1:79" x14ac:dyDescent="0.25">
      <c r="A44" s="2"/>
      <c r="B44" s="2"/>
      <c r="C44" s="2"/>
      <c r="D44" s="2"/>
      <c r="E44" s="2"/>
      <c r="F44" s="2"/>
      <c r="G44" s="2"/>
      <c r="H44" s="2"/>
      <c r="I44" s="463"/>
      <c r="J44" s="463"/>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c r="AY44" s="2"/>
      <c r="AZ44" s="2"/>
      <c r="BA44" s="2"/>
      <c r="BB44" s="2"/>
      <c r="BC44" s="2"/>
      <c r="BD44" s="2"/>
      <c r="BE44" s="2"/>
      <c r="BF44" s="2"/>
      <c r="BG44" s="2"/>
      <c r="BH44" s="2"/>
      <c r="BI44" s="2"/>
      <c r="BJ44" s="2"/>
      <c r="BK44" s="2"/>
      <c r="BL44" s="2"/>
      <c r="BM44" s="2"/>
      <c r="BN44" s="2"/>
      <c r="BO44" s="2"/>
      <c r="BP44" s="2"/>
      <c r="BQ44" s="2"/>
      <c r="BR44" s="2"/>
      <c r="BS44" s="2"/>
      <c r="BT44" s="2"/>
      <c r="BU44" s="2"/>
      <c r="BV44" s="2"/>
      <c r="BW44" s="2"/>
      <c r="BX44" s="2"/>
      <c r="BY44" s="2"/>
      <c r="BZ44" s="2"/>
      <c r="CA44" s="2"/>
    </row>
    <row r="45" spans="1:79" x14ac:dyDescent="0.25">
      <c r="A45" s="2"/>
      <c r="B45" s="2"/>
      <c r="C45" s="2"/>
      <c r="D45" s="2"/>
      <c r="E45" s="2"/>
      <c r="F45" s="2"/>
      <c r="G45" s="2"/>
      <c r="H45" s="2"/>
      <c r="I45" s="463"/>
      <c r="J45" s="463"/>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c r="AY45" s="2"/>
      <c r="AZ45" s="2"/>
      <c r="BA45" s="2"/>
      <c r="BB45" s="2"/>
      <c r="BC45" s="2"/>
      <c r="BD45" s="2"/>
      <c r="BE45" s="2"/>
      <c r="BF45" s="2"/>
      <c r="BG45" s="2"/>
      <c r="BH45" s="2"/>
      <c r="BI45" s="2"/>
      <c r="BJ45" s="2"/>
      <c r="BK45" s="2"/>
      <c r="BL45" s="2"/>
      <c r="BM45" s="2"/>
      <c r="BN45" s="2"/>
      <c r="BO45" s="2"/>
      <c r="BP45" s="2"/>
      <c r="BQ45" s="2"/>
      <c r="BR45" s="2"/>
      <c r="BS45" s="2"/>
      <c r="BT45" s="2"/>
      <c r="BU45" s="2"/>
      <c r="BV45" s="2"/>
      <c r="BW45" s="2"/>
      <c r="BX45" s="2"/>
      <c r="BY45" s="2"/>
      <c r="BZ45" s="2"/>
      <c r="CA45" s="2"/>
    </row>
    <row r="46" spans="1:79" x14ac:dyDescent="0.25">
      <c r="A46" s="2"/>
      <c r="B46" s="2"/>
      <c r="C46" s="2"/>
      <c r="D46" s="2"/>
      <c r="E46" s="2"/>
      <c r="F46" s="2"/>
      <c r="G46" s="2"/>
      <c r="H46" s="2"/>
      <c r="I46" s="463"/>
      <c r="J46" s="463"/>
      <c r="K46" s="2"/>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2"/>
      <c r="AY46" s="2"/>
      <c r="AZ46" s="2"/>
      <c r="BA46" s="2"/>
      <c r="BB46" s="2"/>
      <c r="BC46" s="2"/>
      <c r="BD46" s="2"/>
      <c r="BE46" s="2"/>
      <c r="BF46" s="2"/>
      <c r="BG46" s="2"/>
      <c r="BH46" s="2"/>
      <c r="BI46" s="2"/>
      <c r="BJ46" s="2"/>
      <c r="BK46" s="2"/>
      <c r="BL46" s="2"/>
      <c r="BM46" s="2"/>
      <c r="BN46" s="2"/>
      <c r="BO46" s="2"/>
      <c r="BP46" s="2"/>
      <c r="BQ46" s="2"/>
      <c r="BR46" s="2"/>
      <c r="BS46" s="2"/>
      <c r="BT46" s="2"/>
      <c r="BU46" s="2"/>
      <c r="BV46" s="2"/>
      <c r="BW46" s="2"/>
      <c r="BX46" s="2"/>
      <c r="BY46" s="2"/>
      <c r="BZ46" s="2"/>
      <c r="CA46" s="2"/>
    </row>
    <row r="47" spans="1:79" x14ac:dyDescent="0.25">
      <c r="A47" s="2"/>
      <c r="B47" s="2"/>
      <c r="C47" s="2"/>
      <c r="D47" s="2"/>
      <c r="E47" s="2"/>
      <c r="F47" s="2"/>
      <c r="G47" s="2"/>
      <c r="H47" s="2"/>
      <c r="I47" s="463"/>
      <c r="J47" s="463"/>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c r="BD47" s="2"/>
      <c r="BE47" s="2"/>
      <c r="BF47" s="2"/>
      <c r="BG47" s="2"/>
      <c r="BH47" s="2"/>
      <c r="BI47" s="2"/>
      <c r="BJ47" s="2"/>
      <c r="BK47" s="2"/>
      <c r="BL47" s="2"/>
      <c r="BM47" s="2"/>
      <c r="BN47" s="2"/>
      <c r="BO47" s="2"/>
      <c r="BP47" s="2"/>
      <c r="BQ47" s="2"/>
      <c r="BR47" s="2"/>
      <c r="BS47" s="2"/>
      <c r="BT47" s="2"/>
      <c r="BU47" s="2"/>
      <c r="BV47" s="2"/>
      <c r="BW47" s="2"/>
      <c r="BX47" s="2"/>
      <c r="BY47" s="2"/>
      <c r="BZ47" s="2"/>
      <c r="CA47" s="2"/>
    </row>
    <row r="48" spans="1:79" x14ac:dyDescent="0.25">
      <c r="A48" s="2"/>
      <c r="B48" s="2"/>
      <c r="C48" s="2"/>
      <c r="D48" s="2"/>
      <c r="E48" s="2"/>
      <c r="F48" s="2"/>
      <c r="G48" s="2"/>
      <c r="H48" s="2"/>
      <c r="I48" s="463"/>
      <c r="J48" s="463"/>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2"/>
      <c r="BF48" s="2"/>
      <c r="BG48" s="2"/>
      <c r="BH48" s="2"/>
      <c r="BI48" s="2"/>
      <c r="BJ48" s="2"/>
      <c r="BK48" s="2"/>
      <c r="BL48" s="2"/>
      <c r="BM48" s="2"/>
      <c r="BN48" s="2"/>
      <c r="BO48" s="2"/>
      <c r="BP48" s="2"/>
      <c r="BQ48" s="2"/>
      <c r="BR48" s="2"/>
      <c r="BS48" s="2"/>
      <c r="BT48" s="2"/>
      <c r="BU48" s="2"/>
      <c r="BV48" s="2"/>
      <c r="BW48" s="2"/>
      <c r="BX48" s="2"/>
      <c r="BY48" s="2"/>
      <c r="BZ48" s="2"/>
      <c r="CA48" s="2"/>
    </row>
    <row r="49" spans="1:79" x14ac:dyDescent="0.25">
      <c r="A49" s="2"/>
      <c r="B49" s="2"/>
      <c r="C49" s="2"/>
      <c r="D49" s="2"/>
      <c r="E49" s="2"/>
      <c r="F49" s="2"/>
      <c r="G49" s="2"/>
      <c r="H49" s="2"/>
      <c r="I49" s="463"/>
      <c r="J49" s="463"/>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c r="BG49" s="2"/>
      <c r="BH49" s="2"/>
      <c r="BI49" s="2"/>
      <c r="BJ49" s="2"/>
      <c r="BK49" s="2"/>
      <c r="BL49" s="2"/>
      <c r="BM49" s="2"/>
      <c r="BN49" s="2"/>
      <c r="BO49" s="2"/>
      <c r="BP49" s="2"/>
      <c r="BQ49" s="2"/>
      <c r="BR49" s="2"/>
      <c r="BS49" s="2"/>
      <c r="BT49" s="2"/>
      <c r="BU49" s="2"/>
      <c r="BV49" s="2"/>
      <c r="BW49" s="2"/>
      <c r="BX49" s="2"/>
      <c r="BY49" s="2"/>
      <c r="BZ49" s="2"/>
      <c r="CA49" s="2"/>
    </row>
    <row r="50" spans="1:79" x14ac:dyDescent="0.25">
      <c r="A50" s="2"/>
      <c r="B50" s="2"/>
      <c r="C50" s="2"/>
      <c r="D50" s="2"/>
      <c r="E50" s="2"/>
      <c r="F50" s="2"/>
      <c r="G50" s="2"/>
      <c r="H50" s="2"/>
      <c r="I50" s="463"/>
      <c r="J50" s="463"/>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2"/>
      <c r="BP50" s="2"/>
      <c r="BQ50" s="2"/>
      <c r="BR50" s="2"/>
      <c r="BS50" s="2"/>
      <c r="BT50" s="2"/>
      <c r="BU50" s="2"/>
      <c r="BV50" s="2"/>
      <c r="BW50" s="2"/>
      <c r="BX50" s="2"/>
      <c r="BY50" s="2"/>
      <c r="BZ50" s="2"/>
      <c r="CA50" s="2"/>
    </row>
    <row r="51" spans="1:79" x14ac:dyDescent="0.25">
      <c r="A51" s="2"/>
      <c r="B51" s="2"/>
      <c r="C51" s="2"/>
      <c r="D51" s="2"/>
      <c r="E51" s="2"/>
      <c r="F51" s="2"/>
      <c r="G51" s="2"/>
      <c r="H51" s="2"/>
      <c r="I51" s="463"/>
      <c r="J51" s="463"/>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c r="BT51" s="2"/>
      <c r="BU51" s="2"/>
      <c r="BV51" s="2"/>
      <c r="BW51" s="2"/>
      <c r="BX51" s="2"/>
      <c r="BY51" s="2"/>
      <c r="BZ51" s="2"/>
      <c r="CA51" s="2"/>
    </row>
    <row r="52" spans="1:79" x14ac:dyDescent="0.25">
      <c r="A52" s="2"/>
      <c r="B52" s="2"/>
      <c r="C52" s="2"/>
      <c r="D52" s="2"/>
      <c r="E52" s="2"/>
      <c r="F52" s="2"/>
      <c r="G52" s="2"/>
      <c r="H52" s="2"/>
      <c r="I52" s="463"/>
      <c r="J52" s="463"/>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c r="BT52" s="2"/>
      <c r="BU52" s="2"/>
      <c r="BV52" s="2"/>
      <c r="BW52" s="2"/>
      <c r="BX52" s="2"/>
      <c r="BY52" s="2"/>
      <c r="BZ52" s="2"/>
      <c r="CA52" s="2"/>
    </row>
    <row r="53" spans="1:79" x14ac:dyDescent="0.25">
      <c r="A53" s="2"/>
      <c r="B53" s="2"/>
      <c r="C53" s="2"/>
      <c r="D53" s="2"/>
      <c r="E53" s="2"/>
      <c r="F53" s="2"/>
      <c r="G53" s="2"/>
      <c r="H53" s="2"/>
      <c r="I53" s="463"/>
      <c r="J53" s="463"/>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
      <c r="BW53" s="2"/>
      <c r="BX53" s="2"/>
      <c r="BY53" s="2"/>
      <c r="BZ53" s="2"/>
      <c r="CA53" s="2"/>
    </row>
    <row r="54" spans="1:79" x14ac:dyDescent="0.25">
      <c r="A54" s="2"/>
      <c r="B54" s="2"/>
      <c r="C54" s="2"/>
      <c r="D54" s="2"/>
      <c r="E54" s="2"/>
      <c r="F54" s="2"/>
      <c r="G54" s="2"/>
      <c r="H54" s="2"/>
      <c r="I54" s="463"/>
      <c r="J54" s="463"/>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
      <c r="BX54" s="2"/>
      <c r="BY54" s="2"/>
      <c r="BZ54" s="2"/>
      <c r="CA54" s="2"/>
    </row>
    <row r="55" spans="1:79" x14ac:dyDescent="0.25">
      <c r="A55" s="2"/>
      <c r="B55" s="2"/>
      <c r="C55" s="2"/>
      <c r="D55" s="2"/>
      <c r="E55" s="2"/>
      <c r="F55" s="2"/>
      <c r="G55" s="2"/>
      <c r="H55" s="2"/>
      <c r="I55" s="463"/>
      <c r="J55" s="463"/>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c r="BZ55" s="2"/>
      <c r="CA55" s="2"/>
    </row>
    <row r="56" spans="1:79" x14ac:dyDescent="0.25">
      <c r="A56" s="2"/>
      <c r="B56" s="2"/>
      <c r="C56" s="2"/>
      <c r="D56" s="2"/>
      <c r="E56" s="2"/>
      <c r="F56" s="2"/>
      <c r="G56" s="2"/>
      <c r="H56" s="2"/>
      <c r="I56" s="463"/>
      <c r="J56" s="463"/>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c r="BZ56" s="2"/>
      <c r="CA56" s="2"/>
    </row>
    <row r="57" spans="1:79" x14ac:dyDescent="0.25">
      <c r="A57" s="2"/>
      <c r="B57" s="2"/>
      <c r="C57" s="2"/>
      <c r="D57" s="2"/>
      <c r="E57" s="2"/>
      <c r="F57" s="2"/>
      <c r="G57" s="2"/>
      <c r="H57" s="2"/>
      <c r="I57" s="463"/>
      <c r="J57" s="463"/>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c r="BW57" s="2"/>
      <c r="BX57" s="2"/>
      <c r="BY57" s="2"/>
      <c r="BZ57" s="2"/>
      <c r="CA57" s="2"/>
    </row>
    <row r="58" spans="1:79" x14ac:dyDescent="0.25">
      <c r="A58" s="2"/>
      <c r="B58" s="2"/>
      <c r="C58" s="2"/>
      <c r="D58" s="2"/>
      <c r="E58" s="2"/>
      <c r="F58" s="2"/>
      <c r="G58" s="2"/>
      <c r="H58" s="2"/>
      <c r="I58" s="463"/>
      <c r="J58" s="463"/>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S58" s="2"/>
      <c r="BT58" s="2"/>
      <c r="BU58" s="2"/>
      <c r="BV58" s="2"/>
      <c r="BW58" s="2"/>
      <c r="BX58" s="2"/>
      <c r="BY58" s="2"/>
      <c r="BZ58" s="2"/>
      <c r="CA58" s="2"/>
    </row>
    <row r="59" spans="1:79" x14ac:dyDescent="0.25">
      <c r="A59" s="2"/>
      <c r="B59" s="2"/>
      <c r="C59" s="2"/>
      <c r="D59" s="2"/>
      <c r="E59" s="2"/>
      <c r="F59" s="2"/>
      <c r="G59" s="2"/>
      <c r="H59" s="2"/>
      <c r="I59" s="463"/>
      <c r="J59" s="463"/>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S59" s="2"/>
      <c r="BT59" s="2"/>
      <c r="BU59" s="2"/>
      <c r="BV59" s="2"/>
      <c r="BW59" s="2"/>
      <c r="BX59" s="2"/>
      <c r="BY59" s="2"/>
      <c r="BZ59" s="2"/>
      <c r="CA59" s="2"/>
    </row>
    <row r="60" spans="1:79" x14ac:dyDescent="0.25">
      <c r="A60" s="2"/>
      <c r="B60" s="2"/>
      <c r="C60" s="2"/>
      <c r="D60" s="2"/>
      <c r="E60" s="2"/>
      <c r="F60" s="2"/>
      <c r="G60" s="2"/>
      <c r="H60" s="2"/>
      <c r="I60" s="463"/>
      <c r="J60" s="463"/>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2"/>
      <c r="BW60" s="2"/>
      <c r="BX60" s="2"/>
      <c r="BY60" s="2"/>
      <c r="BZ60" s="2"/>
      <c r="CA60" s="2"/>
    </row>
    <row r="61" spans="1:79" x14ac:dyDescent="0.25">
      <c r="A61" s="2"/>
      <c r="B61" s="2"/>
      <c r="C61" s="2"/>
      <c r="D61" s="2"/>
      <c r="E61" s="2"/>
      <c r="F61" s="2"/>
      <c r="G61" s="2"/>
      <c r="H61" s="2"/>
      <c r="I61" s="463"/>
      <c r="J61" s="463"/>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S61" s="2"/>
      <c r="BT61" s="2"/>
      <c r="BU61" s="2"/>
      <c r="BV61" s="2"/>
      <c r="BW61" s="2"/>
      <c r="BX61" s="2"/>
      <c r="BY61" s="2"/>
      <c r="BZ61" s="2"/>
      <c r="CA61" s="2"/>
    </row>
    <row r="62" spans="1:79" x14ac:dyDescent="0.25">
      <c r="A62" s="2"/>
      <c r="B62" s="2"/>
      <c r="C62" s="2"/>
      <c r="D62" s="2"/>
      <c r="E62" s="2"/>
      <c r="F62" s="2"/>
      <c r="G62" s="2"/>
      <c r="H62" s="2"/>
      <c r="I62" s="463"/>
      <c r="J62" s="463"/>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S62" s="2"/>
      <c r="BT62" s="2"/>
      <c r="BU62" s="2"/>
      <c r="BV62" s="2"/>
      <c r="BW62" s="2"/>
      <c r="BX62" s="2"/>
      <c r="BY62" s="2"/>
      <c r="BZ62" s="2"/>
      <c r="CA62" s="2"/>
    </row>
    <row r="63" spans="1:79" x14ac:dyDescent="0.25">
      <c r="A63" s="2"/>
      <c r="B63" s="2"/>
      <c r="C63" s="2"/>
      <c r="D63" s="2"/>
      <c r="E63" s="2"/>
      <c r="F63" s="2"/>
      <c r="G63" s="2"/>
      <c r="H63" s="2"/>
      <c r="I63" s="463"/>
      <c r="J63" s="463"/>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S63" s="2"/>
      <c r="BT63" s="2"/>
      <c r="BU63" s="2"/>
      <c r="BV63" s="2"/>
      <c r="BW63" s="2"/>
      <c r="BX63" s="2"/>
      <c r="BY63" s="2"/>
      <c r="BZ63" s="2"/>
      <c r="CA63" s="2"/>
    </row>
    <row r="64" spans="1:79" x14ac:dyDescent="0.25">
      <c r="A64" s="2"/>
      <c r="B64" s="2"/>
      <c r="C64" s="2"/>
      <c r="D64" s="2"/>
      <c r="E64" s="2"/>
      <c r="F64" s="2"/>
      <c r="G64" s="2"/>
      <c r="H64" s="2"/>
      <c r="I64" s="463"/>
      <c r="J64" s="463"/>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S64" s="2"/>
      <c r="BT64" s="2"/>
      <c r="BU64" s="2"/>
      <c r="BV64" s="2"/>
      <c r="BW64" s="2"/>
      <c r="BX64" s="2"/>
      <c r="BY64" s="2"/>
      <c r="BZ64" s="2"/>
      <c r="CA64" s="2"/>
    </row>
    <row r="65" spans="1:79" x14ac:dyDescent="0.25">
      <c r="A65" s="2"/>
      <c r="B65" s="2"/>
      <c r="C65" s="2"/>
      <c r="D65" s="2"/>
      <c r="E65" s="2"/>
      <c r="F65" s="2"/>
      <c r="G65" s="2"/>
      <c r="H65" s="2"/>
      <c r="I65" s="463"/>
      <c r="J65" s="463"/>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c r="BP65" s="2"/>
      <c r="BQ65" s="2"/>
      <c r="BR65" s="2"/>
      <c r="BS65" s="2"/>
      <c r="BT65" s="2"/>
      <c r="BU65" s="2"/>
      <c r="BV65" s="2"/>
      <c r="BW65" s="2"/>
      <c r="BX65" s="2"/>
      <c r="BY65" s="2"/>
      <c r="BZ65" s="2"/>
      <c r="CA65" s="2"/>
    </row>
    <row r="66" spans="1:79" x14ac:dyDescent="0.25">
      <c r="A66" s="2"/>
      <c r="B66" s="2"/>
      <c r="C66" s="2"/>
      <c r="D66" s="2"/>
      <c r="E66" s="2"/>
      <c r="F66" s="2"/>
      <c r="G66" s="2"/>
      <c r="H66" s="2"/>
      <c r="I66" s="463"/>
      <c r="J66" s="463"/>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c r="BG66" s="2"/>
      <c r="BH66" s="2"/>
      <c r="BI66" s="2"/>
      <c r="BJ66" s="2"/>
      <c r="BK66" s="2"/>
      <c r="BL66" s="2"/>
      <c r="BM66" s="2"/>
      <c r="BN66" s="2"/>
      <c r="BO66" s="2"/>
      <c r="BP66" s="2"/>
      <c r="BQ66" s="2"/>
      <c r="BR66" s="2"/>
      <c r="BS66" s="2"/>
      <c r="BT66" s="2"/>
      <c r="BU66" s="2"/>
      <c r="BV66" s="2"/>
      <c r="BW66" s="2"/>
      <c r="BX66" s="2"/>
      <c r="BY66" s="2"/>
      <c r="BZ66" s="2"/>
      <c r="CA66" s="2"/>
    </row>
    <row r="67" spans="1:79" x14ac:dyDescent="0.25">
      <c r="A67" s="2"/>
      <c r="B67" s="2"/>
      <c r="C67" s="2"/>
      <c r="D67" s="2"/>
      <c r="E67" s="2"/>
      <c r="F67" s="2"/>
      <c r="G67" s="2"/>
      <c r="H67" s="2"/>
      <c r="I67" s="463"/>
      <c r="J67" s="463"/>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c r="BF67" s="2"/>
      <c r="BG67" s="2"/>
      <c r="BH67" s="2"/>
      <c r="BI67" s="2"/>
      <c r="BJ67" s="2"/>
      <c r="BK67" s="2"/>
      <c r="BL67" s="2"/>
      <c r="BM67" s="2"/>
      <c r="BN67" s="2"/>
      <c r="BO67" s="2"/>
      <c r="BP67" s="2"/>
      <c r="BQ67" s="2"/>
      <c r="BR67" s="2"/>
      <c r="BS67" s="2"/>
      <c r="BT67" s="2"/>
      <c r="BU67" s="2"/>
      <c r="BV67" s="2"/>
      <c r="BW67" s="2"/>
      <c r="BX67" s="2"/>
      <c r="BY67" s="2"/>
      <c r="BZ67" s="2"/>
      <c r="CA67" s="2"/>
    </row>
    <row r="68" spans="1:79" x14ac:dyDescent="0.25">
      <c r="A68" s="2"/>
      <c r="B68" s="2"/>
      <c r="C68" s="2"/>
      <c r="D68" s="2"/>
      <c r="E68" s="2"/>
      <c r="F68" s="2"/>
      <c r="G68" s="2"/>
      <c r="H68" s="2"/>
      <c r="I68" s="463"/>
      <c r="J68" s="463"/>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c r="AW68" s="2"/>
      <c r="AX68" s="2"/>
      <c r="AY68" s="2"/>
      <c r="AZ68" s="2"/>
      <c r="BA68" s="2"/>
      <c r="BB68" s="2"/>
      <c r="BC68" s="2"/>
      <c r="BD68" s="2"/>
      <c r="BE68" s="2"/>
      <c r="BF68" s="2"/>
      <c r="BG68" s="2"/>
      <c r="BH68" s="2"/>
      <c r="BI68" s="2"/>
      <c r="BJ68" s="2"/>
      <c r="BK68" s="2"/>
      <c r="BL68" s="2"/>
      <c r="BM68" s="2"/>
      <c r="BN68" s="2"/>
      <c r="BO68" s="2"/>
      <c r="BP68" s="2"/>
      <c r="BQ68" s="2"/>
      <c r="BR68" s="2"/>
      <c r="BS68" s="2"/>
      <c r="BT68" s="2"/>
      <c r="BU68" s="2"/>
      <c r="BV68" s="2"/>
      <c r="BW68" s="2"/>
      <c r="BX68" s="2"/>
      <c r="BY68" s="2"/>
      <c r="BZ68" s="2"/>
      <c r="CA68" s="2"/>
    </row>
    <row r="69" spans="1:79" x14ac:dyDescent="0.25">
      <c r="A69" s="2"/>
      <c r="B69" s="2"/>
      <c r="C69" s="2"/>
      <c r="D69" s="2"/>
      <c r="E69" s="2"/>
      <c r="F69" s="2"/>
      <c r="G69" s="2"/>
      <c r="H69" s="2"/>
      <c r="I69" s="463"/>
      <c r="J69" s="463"/>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c r="BM69" s="2"/>
      <c r="BN69" s="2"/>
      <c r="BO69" s="2"/>
      <c r="BP69" s="2"/>
      <c r="BQ69" s="2"/>
      <c r="BR69" s="2"/>
      <c r="BS69" s="2"/>
      <c r="BT69" s="2"/>
      <c r="BU69" s="2"/>
      <c r="BV69" s="2"/>
      <c r="BW69" s="2"/>
      <c r="BX69" s="2"/>
      <c r="BY69" s="2"/>
      <c r="BZ69" s="2"/>
      <c r="CA69" s="2"/>
    </row>
    <row r="70" spans="1:79" x14ac:dyDescent="0.25">
      <c r="A70" s="2"/>
      <c r="B70" s="2"/>
      <c r="C70" s="2"/>
      <c r="D70" s="2"/>
      <c r="E70" s="2"/>
      <c r="F70" s="2"/>
      <c r="G70" s="2"/>
      <c r="H70" s="2"/>
      <c r="I70" s="463"/>
      <c r="J70" s="463"/>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c r="BL70" s="2"/>
      <c r="BM70" s="2"/>
      <c r="BN70" s="2"/>
      <c r="BO70" s="2"/>
      <c r="BP70" s="2"/>
      <c r="BQ70" s="2"/>
      <c r="BR70" s="2"/>
      <c r="BS70" s="2"/>
      <c r="BT70" s="2"/>
      <c r="BU70" s="2"/>
      <c r="BV70" s="2"/>
      <c r="BW70" s="2"/>
      <c r="BX70" s="2"/>
      <c r="BY70" s="2"/>
      <c r="BZ70" s="2"/>
      <c r="CA70" s="2"/>
    </row>
    <row r="71" spans="1:79" x14ac:dyDescent="0.25">
      <c r="A71" s="2"/>
      <c r="B71" s="2"/>
      <c r="C71" s="2"/>
      <c r="D71" s="2"/>
      <c r="E71" s="2"/>
      <c r="F71" s="2"/>
      <c r="G71" s="2"/>
      <c r="H71" s="2"/>
      <c r="I71" s="463"/>
      <c r="J71" s="463"/>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c r="BM71" s="2"/>
      <c r="BN71" s="2"/>
      <c r="BO71" s="2"/>
      <c r="BP71" s="2"/>
      <c r="BQ71" s="2"/>
      <c r="BR71" s="2"/>
      <c r="BS71" s="2"/>
      <c r="BT71" s="2"/>
      <c r="BU71" s="2"/>
      <c r="BV71" s="2"/>
      <c r="BW71" s="2"/>
      <c r="BX71" s="2"/>
      <c r="BY71" s="2"/>
      <c r="BZ71" s="2"/>
      <c r="CA71" s="2"/>
    </row>
    <row r="72" spans="1:79" x14ac:dyDescent="0.25">
      <c r="A72" s="2"/>
      <c r="B72" s="2"/>
      <c r="C72" s="2"/>
      <c r="D72" s="2"/>
      <c r="E72" s="2"/>
      <c r="F72" s="2"/>
      <c r="G72" s="2"/>
      <c r="H72" s="2"/>
      <c r="I72" s="463"/>
      <c r="J72" s="463"/>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c r="BG72" s="2"/>
      <c r="BH72" s="2"/>
      <c r="BI72" s="2"/>
      <c r="BJ72" s="2"/>
      <c r="BK72" s="2"/>
      <c r="BL72" s="2"/>
      <c r="BM72" s="2"/>
      <c r="BN72" s="2"/>
      <c r="BO72" s="2"/>
      <c r="BP72" s="2"/>
      <c r="BQ72" s="2"/>
      <c r="BR72" s="2"/>
      <c r="BS72" s="2"/>
      <c r="BT72" s="2"/>
      <c r="BU72" s="2"/>
      <c r="BV72" s="2"/>
      <c r="BW72" s="2"/>
      <c r="BX72" s="2"/>
      <c r="BY72" s="2"/>
      <c r="BZ72" s="2"/>
      <c r="CA72" s="2"/>
    </row>
    <row r="73" spans="1:79" x14ac:dyDescent="0.25">
      <c r="A73" s="2"/>
      <c r="B73" s="2"/>
      <c r="C73" s="2"/>
      <c r="D73" s="2"/>
      <c r="E73" s="2"/>
      <c r="F73" s="2"/>
      <c r="G73" s="2"/>
      <c r="H73" s="2"/>
      <c r="I73" s="463"/>
      <c r="J73" s="463"/>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c r="BI73" s="2"/>
      <c r="BJ73" s="2"/>
      <c r="BK73" s="2"/>
      <c r="BL73" s="2"/>
      <c r="BM73" s="2"/>
      <c r="BN73" s="2"/>
      <c r="BO73" s="2"/>
      <c r="BP73" s="2"/>
      <c r="BQ73" s="2"/>
      <c r="BR73" s="2"/>
      <c r="BS73" s="2"/>
      <c r="BT73" s="2"/>
      <c r="BU73" s="2"/>
      <c r="BV73" s="2"/>
      <c r="BW73" s="2"/>
      <c r="BX73" s="2"/>
      <c r="BY73" s="2"/>
      <c r="BZ73" s="2"/>
      <c r="CA73" s="2"/>
    </row>
    <row r="74" spans="1:79" x14ac:dyDescent="0.25">
      <c r="A74" s="2"/>
      <c r="B74" s="2"/>
      <c r="C74" s="2"/>
      <c r="D74" s="2"/>
      <c r="E74" s="2"/>
      <c r="F74" s="2"/>
      <c r="G74" s="2"/>
      <c r="H74" s="2"/>
      <c r="I74" s="463"/>
      <c r="J74" s="463"/>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c r="BG74" s="2"/>
      <c r="BH74" s="2"/>
      <c r="BI74" s="2"/>
      <c r="BJ74" s="2"/>
      <c r="BK74" s="2"/>
      <c r="BL74" s="2"/>
      <c r="BM74" s="2"/>
      <c r="BN74" s="2"/>
      <c r="BO74" s="2"/>
      <c r="BP74" s="2"/>
      <c r="BQ74" s="2"/>
      <c r="BR74" s="2"/>
      <c r="BS74" s="2"/>
      <c r="BT74" s="2"/>
      <c r="BU74" s="2"/>
      <c r="BV74" s="2"/>
      <c r="BW74" s="2"/>
      <c r="BX74" s="2"/>
      <c r="BY74" s="2"/>
      <c r="BZ74" s="2"/>
      <c r="CA74" s="2"/>
    </row>
    <row r="75" spans="1:79" x14ac:dyDescent="0.25">
      <c r="A75" s="2"/>
      <c r="B75" s="2"/>
      <c r="C75" s="2"/>
      <c r="D75" s="2"/>
      <c r="E75" s="2"/>
      <c r="F75" s="2"/>
      <c r="G75" s="2"/>
      <c r="H75" s="2"/>
      <c r="I75" s="463"/>
      <c r="J75" s="463"/>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2"/>
      <c r="BG75" s="2"/>
      <c r="BH75" s="2"/>
      <c r="BI75" s="2"/>
      <c r="BJ75" s="2"/>
      <c r="BK75" s="2"/>
      <c r="BL75" s="2"/>
      <c r="BM75" s="2"/>
      <c r="BN75" s="2"/>
      <c r="BO75" s="2"/>
      <c r="BP75" s="2"/>
      <c r="BQ75" s="2"/>
      <c r="BR75" s="2"/>
      <c r="BS75" s="2"/>
      <c r="BT75" s="2"/>
      <c r="BU75" s="2"/>
      <c r="BV75" s="2"/>
      <c r="BW75" s="2"/>
      <c r="BX75" s="2"/>
      <c r="BY75" s="2"/>
      <c r="BZ75" s="2"/>
      <c r="CA75" s="2"/>
    </row>
    <row r="76" spans="1:79" x14ac:dyDescent="0.25">
      <c r="A76" s="2"/>
      <c r="B76" s="2"/>
      <c r="C76" s="2"/>
      <c r="D76" s="2"/>
      <c r="E76" s="2"/>
      <c r="F76" s="2"/>
      <c r="G76" s="2"/>
      <c r="H76" s="2"/>
      <c r="I76" s="463"/>
      <c r="J76" s="463"/>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c r="BG76" s="2"/>
      <c r="BH76" s="2"/>
      <c r="BI76" s="2"/>
      <c r="BJ76" s="2"/>
      <c r="BK76" s="2"/>
      <c r="BL76" s="2"/>
      <c r="BM76" s="2"/>
      <c r="BN76" s="2"/>
      <c r="BO76" s="2"/>
      <c r="BP76" s="2"/>
      <c r="BQ76" s="2"/>
      <c r="BR76" s="2"/>
      <c r="BS76" s="2"/>
      <c r="BT76" s="2"/>
      <c r="BU76" s="2"/>
      <c r="BV76" s="2"/>
      <c r="BW76" s="2"/>
      <c r="BX76" s="2"/>
      <c r="BY76" s="2"/>
      <c r="BZ76" s="2"/>
      <c r="CA76" s="2"/>
    </row>
    <row r="77" spans="1:79" x14ac:dyDescent="0.25">
      <c r="A77" s="2"/>
      <c r="B77" s="2"/>
      <c r="C77" s="2"/>
      <c r="D77" s="2"/>
      <c r="E77" s="2"/>
      <c r="F77" s="2"/>
      <c r="G77" s="2"/>
      <c r="H77" s="2"/>
      <c r="I77" s="463"/>
      <c r="J77" s="463"/>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c r="BG77" s="2"/>
      <c r="BH77" s="2"/>
      <c r="BI77" s="2"/>
      <c r="BJ77" s="2"/>
      <c r="BK77" s="2"/>
      <c r="BL77" s="2"/>
      <c r="BM77" s="2"/>
      <c r="BN77" s="2"/>
      <c r="BO77" s="2"/>
      <c r="BP77" s="2"/>
      <c r="BQ77" s="2"/>
      <c r="BR77" s="2"/>
      <c r="BS77" s="2"/>
      <c r="BT77" s="2"/>
      <c r="BU77" s="2"/>
      <c r="BV77" s="2"/>
      <c r="BW77" s="2"/>
      <c r="BX77" s="2"/>
      <c r="BY77" s="2"/>
      <c r="BZ77" s="2"/>
      <c r="CA77" s="2"/>
    </row>
    <row r="78" spans="1:79" x14ac:dyDescent="0.25">
      <c r="A78" s="2"/>
      <c r="B78" s="2"/>
      <c r="C78" s="2"/>
      <c r="D78" s="2"/>
      <c r="E78" s="2"/>
      <c r="F78" s="2"/>
      <c r="G78" s="2"/>
      <c r="H78" s="2"/>
      <c r="I78" s="463"/>
      <c r="J78" s="463"/>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c r="BG78" s="2"/>
      <c r="BH78" s="2"/>
      <c r="BI78" s="2"/>
      <c r="BJ78" s="2"/>
      <c r="BK78" s="2"/>
      <c r="BL78" s="2"/>
      <c r="BM78" s="2"/>
      <c r="BN78" s="2"/>
      <c r="BO78" s="2"/>
      <c r="BP78" s="2"/>
      <c r="BQ78" s="2"/>
      <c r="BR78" s="2"/>
      <c r="BS78" s="2"/>
      <c r="BT78" s="2"/>
      <c r="BU78" s="2"/>
      <c r="BV78" s="2"/>
      <c r="BW78" s="2"/>
      <c r="BX78" s="2"/>
      <c r="BY78" s="2"/>
      <c r="BZ78" s="2"/>
      <c r="CA78" s="2"/>
    </row>
    <row r="79" spans="1:79" x14ac:dyDescent="0.25">
      <c r="A79" s="2"/>
      <c r="B79" s="2"/>
      <c r="C79" s="2"/>
      <c r="D79" s="2"/>
      <c r="E79" s="2"/>
      <c r="F79" s="2"/>
      <c r="G79" s="2"/>
      <c r="H79" s="2"/>
      <c r="I79" s="463"/>
      <c r="J79" s="463"/>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c r="BI79" s="2"/>
      <c r="BJ79" s="2"/>
      <c r="BK79" s="2"/>
      <c r="BL79" s="2"/>
      <c r="BM79" s="2"/>
      <c r="BN79" s="2"/>
      <c r="BO79" s="2"/>
      <c r="BP79" s="2"/>
      <c r="BQ79" s="2"/>
      <c r="BR79" s="2"/>
      <c r="BS79" s="2"/>
      <c r="BT79" s="2"/>
      <c r="BU79" s="2"/>
      <c r="BV79" s="2"/>
      <c r="BW79" s="2"/>
      <c r="BX79" s="2"/>
      <c r="BY79" s="2"/>
      <c r="BZ79" s="2"/>
      <c r="CA79" s="2"/>
    </row>
    <row r="80" spans="1:79" x14ac:dyDescent="0.25">
      <c r="A80" s="2"/>
      <c r="B80" s="2"/>
      <c r="C80" s="2"/>
      <c r="D80" s="2"/>
      <c r="E80" s="2"/>
      <c r="F80" s="2"/>
      <c r="G80" s="2"/>
      <c r="H80" s="2"/>
      <c r="I80" s="463"/>
      <c r="J80" s="463"/>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c r="BI80" s="2"/>
      <c r="BJ80" s="2"/>
      <c r="BK80" s="2"/>
      <c r="BL80" s="2"/>
      <c r="BM80" s="2"/>
      <c r="BN80" s="2"/>
      <c r="BO80" s="2"/>
      <c r="BP80" s="2"/>
      <c r="BQ80" s="2"/>
      <c r="BR80" s="2"/>
      <c r="BS80" s="2"/>
      <c r="BT80" s="2"/>
      <c r="BU80" s="2"/>
      <c r="BV80" s="2"/>
      <c r="BW80" s="2"/>
      <c r="BX80" s="2"/>
      <c r="BY80" s="2"/>
      <c r="BZ80" s="2"/>
      <c r="CA80" s="2"/>
    </row>
    <row r="81" spans="1:79" x14ac:dyDescent="0.25">
      <c r="A81" s="2"/>
      <c r="B81" s="2"/>
      <c r="C81" s="2"/>
      <c r="D81" s="2"/>
      <c r="E81" s="2"/>
      <c r="F81" s="2"/>
      <c r="G81" s="2"/>
      <c r="H81" s="2"/>
      <c r="I81" s="463"/>
      <c r="J81" s="463"/>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c r="BK81" s="2"/>
      <c r="BL81" s="2"/>
      <c r="BM81" s="2"/>
      <c r="BN81" s="2"/>
      <c r="BO81" s="2"/>
      <c r="BP81" s="2"/>
      <c r="BQ81" s="2"/>
      <c r="BR81" s="2"/>
      <c r="BS81" s="2"/>
      <c r="BT81" s="2"/>
      <c r="BU81" s="2"/>
      <c r="BV81" s="2"/>
      <c r="BW81" s="2"/>
      <c r="BX81" s="2"/>
      <c r="BY81" s="2"/>
      <c r="BZ81" s="2"/>
      <c r="CA81" s="2"/>
    </row>
    <row r="82" spans="1:79" x14ac:dyDescent="0.25">
      <c r="A82" s="2"/>
      <c r="B82" s="2"/>
      <c r="C82" s="2"/>
      <c r="D82" s="2"/>
      <c r="E82" s="2"/>
      <c r="F82" s="2"/>
      <c r="G82" s="2"/>
      <c r="H82" s="2"/>
      <c r="I82" s="463"/>
      <c r="J82" s="463"/>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c r="BM82" s="2"/>
      <c r="BN82" s="2"/>
      <c r="BO82" s="2"/>
      <c r="BP82" s="2"/>
      <c r="BQ82" s="2"/>
      <c r="BR82" s="2"/>
      <c r="BS82" s="2"/>
      <c r="BT82" s="2"/>
      <c r="BU82" s="2"/>
      <c r="BV82" s="2"/>
      <c r="BW82" s="2"/>
      <c r="BX82" s="2"/>
      <c r="BY82" s="2"/>
      <c r="BZ82" s="2"/>
      <c r="CA82" s="2"/>
    </row>
    <row r="83" spans="1:79" x14ac:dyDescent="0.25">
      <c r="A83" s="2"/>
      <c r="B83" s="2"/>
      <c r="C83" s="2"/>
      <c r="D83" s="2"/>
      <c r="E83" s="2"/>
      <c r="F83" s="2"/>
      <c r="G83" s="2"/>
      <c r="H83" s="2"/>
      <c r="I83" s="463"/>
      <c r="J83" s="463"/>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c r="BM83" s="2"/>
      <c r="BN83" s="2"/>
      <c r="BO83" s="2"/>
      <c r="BP83" s="2"/>
      <c r="BQ83" s="2"/>
      <c r="BR83" s="2"/>
      <c r="BS83" s="2"/>
      <c r="BT83" s="2"/>
      <c r="BU83" s="2"/>
      <c r="BV83" s="2"/>
      <c r="BW83" s="2"/>
      <c r="BX83" s="2"/>
      <c r="BY83" s="2"/>
      <c r="BZ83" s="2"/>
      <c r="CA83" s="2"/>
    </row>
    <row r="84" spans="1:79" x14ac:dyDescent="0.25">
      <c r="A84" s="2"/>
      <c r="B84" s="2"/>
      <c r="C84" s="2"/>
      <c r="D84" s="2"/>
      <c r="E84" s="2"/>
      <c r="F84" s="2"/>
      <c r="G84" s="2"/>
      <c r="H84" s="2"/>
      <c r="I84" s="463"/>
      <c r="J84" s="463"/>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c r="BM84" s="2"/>
      <c r="BN84" s="2"/>
      <c r="BO84" s="2"/>
      <c r="BP84" s="2"/>
      <c r="BQ84" s="2"/>
      <c r="BR84" s="2"/>
      <c r="BS84" s="2"/>
      <c r="BT84" s="2"/>
      <c r="BU84" s="2"/>
      <c r="BV84" s="2"/>
      <c r="BW84" s="2"/>
      <c r="BX84" s="2"/>
      <c r="BY84" s="2"/>
      <c r="BZ84" s="2"/>
      <c r="CA84" s="2"/>
    </row>
    <row r="85" spans="1:79" x14ac:dyDescent="0.25">
      <c r="A85" s="2"/>
      <c r="B85" s="2"/>
      <c r="C85" s="2"/>
      <c r="D85" s="2"/>
      <c r="E85" s="2"/>
      <c r="F85" s="2"/>
      <c r="G85" s="2"/>
      <c r="H85" s="2"/>
      <c r="I85" s="463"/>
      <c r="J85" s="463"/>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c r="BM85" s="2"/>
      <c r="BN85" s="2"/>
      <c r="BO85" s="2"/>
      <c r="BP85" s="2"/>
      <c r="BQ85" s="2"/>
      <c r="BR85" s="2"/>
      <c r="BS85" s="2"/>
      <c r="BT85" s="2"/>
      <c r="BU85" s="2"/>
      <c r="BV85" s="2"/>
      <c r="BW85" s="2"/>
      <c r="BX85" s="2"/>
      <c r="BY85" s="2"/>
      <c r="BZ85" s="2"/>
      <c r="CA85" s="2"/>
    </row>
    <row r="86" spans="1:79" x14ac:dyDescent="0.25">
      <c r="A86" s="2"/>
      <c r="B86" s="2"/>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c r="BM86" s="2"/>
      <c r="BN86" s="2"/>
      <c r="BO86" s="2"/>
      <c r="BP86" s="2"/>
      <c r="BQ86" s="2"/>
      <c r="BR86" s="2"/>
      <c r="BS86" s="2"/>
      <c r="BT86" s="2"/>
      <c r="BU86" s="2"/>
      <c r="BV86" s="2"/>
      <c r="BW86" s="2"/>
      <c r="BX86" s="2"/>
      <c r="BY86" s="2"/>
      <c r="BZ86" s="2"/>
      <c r="CA86" s="2"/>
    </row>
    <row r="87" spans="1:79" x14ac:dyDescent="0.25">
      <c r="A87" s="2"/>
      <c r="B87" s="2"/>
      <c r="C87" s="2"/>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c r="BM87" s="2"/>
      <c r="BN87" s="2"/>
      <c r="BO87" s="2"/>
      <c r="BP87" s="2"/>
      <c r="BQ87" s="2"/>
      <c r="BR87" s="2"/>
      <c r="BS87" s="2"/>
      <c r="BT87" s="2"/>
      <c r="BU87" s="2"/>
      <c r="BV87" s="2"/>
      <c r="BW87" s="2"/>
      <c r="BX87" s="2"/>
      <c r="BY87" s="2"/>
      <c r="BZ87" s="2"/>
      <c r="CA87" s="2"/>
    </row>
    <row r="88" spans="1:79" x14ac:dyDescent="0.25">
      <c r="A88" s="2"/>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c r="BM88" s="2"/>
      <c r="BN88" s="2"/>
      <c r="BO88" s="2"/>
      <c r="BP88" s="2"/>
      <c r="BQ88" s="2"/>
      <c r="BR88" s="2"/>
      <c r="BS88" s="2"/>
      <c r="BT88" s="2"/>
      <c r="BU88" s="2"/>
      <c r="BV88" s="2"/>
      <c r="BW88" s="2"/>
      <c r="BX88" s="2"/>
      <c r="BY88" s="2"/>
      <c r="BZ88" s="2"/>
      <c r="CA88" s="2"/>
    </row>
    <row r="89" spans="1:79" x14ac:dyDescent="0.25">
      <c r="A89" s="2"/>
      <c r="B89" s="2"/>
      <c r="C89" s="2"/>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c r="BM89" s="2"/>
      <c r="BN89" s="2"/>
      <c r="BO89" s="2"/>
      <c r="BP89" s="2"/>
      <c r="BQ89" s="2"/>
      <c r="BR89" s="2"/>
      <c r="BS89" s="2"/>
      <c r="BT89" s="2"/>
      <c r="BU89" s="2"/>
      <c r="BV89" s="2"/>
      <c r="BW89" s="2"/>
      <c r="BX89" s="2"/>
      <c r="BY89" s="2"/>
      <c r="BZ89" s="2"/>
      <c r="CA89" s="2"/>
    </row>
    <row r="90" spans="1:79" x14ac:dyDescent="0.25">
      <c r="A90" s="2"/>
      <c r="B90" s="2"/>
      <c r="C90" s="2"/>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c r="BM90" s="2"/>
      <c r="BN90" s="2"/>
      <c r="BO90" s="2"/>
      <c r="BP90" s="2"/>
      <c r="BQ90" s="2"/>
      <c r="BR90" s="2"/>
      <c r="BS90" s="2"/>
      <c r="BT90" s="2"/>
      <c r="BU90" s="2"/>
      <c r="BV90" s="2"/>
      <c r="BW90" s="2"/>
      <c r="BX90" s="2"/>
      <c r="BY90" s="2"/>
      <c r="BZ90" s="2"/>
      <c r="CA90" s="2"/>
    </row>
    <row r="91" spans="1:79" x14ac:dyDescent="0.25">
      <c r="A91" s="2"/>
      <c r="B91" s="2"/>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c r="BP91" s="2"/>
      <c r="BQ91" s="2"/>
      <c r="BR91" s="2"/>
      <c r="BS91" s="2"/>
      <c r="BT91" s="2"/>
      <c r="BU91" s="2"/>
      <c r="BV91" s="2"/>
      <c r="BW91" s="2"/>
      <c r="BX91" s="2"/>
      <c r="BY91" s="2"/>
      <c r="BZ91" s="2"/>
      <c r="CA91" s="2"/>
    </row>
    <row r="92" spans="1:79" x14ac:dyDescent="0.25">
      <c r="A92" s="2"/>
      <c r="B92" s="2"/>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c r="BM92" s="2"/>
      <c r="BN92" s="2"/>
      <c r="BO92" s="2"/>
      <c r="BP92" s="2"/>
      <c r="BQ92" s="2"/>
      <c r="BR92" s="2"/>
      <c r="BS92" s="2"/>
      <c r="BT92" s="2"/>
      <c r="BU92" s="2"/>
      <c r="BV92" s="2"/>
      <c r="BW92" s="2"/>
      <c r="BX92" s="2"/>
      <c r="BY92" s="2"/>
      <c r="BZ92" s="2"/>
      <c r="CA92" s="2"/>
    </row>
    <row r="93" spans="1:79" x14ac:dyDescent="0.25">
      <c r="A93" s="2"/>
      <c r="B93" s="2"/>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c r="BP93" s="2"/>
      <c r="BQ93" s="2"/>
      <c r="BR93" s="2"/>
      <c r="BS93" s="2"/>
      <c r="BT93" s="2"/>
      <c r="BU93" s="2"/>
      <c r="BV93" s="2"/>
      <c r="BW93" s="2"/>
      <c r="BX93" s="2"/>
      <c r="BY93" s="2"/>
      <c r="BZ93" s="2"/>
      <c r="CA93" s="2"/>
    </row>
    <row r="94" spans="1:79" x14ac:dyDescent="0.25">
      <c r="A94" s="2"/>
      <c r="B94" s="2"/>
      <c r="C94" s="2"/>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c r="BP94" s="2"/>
      <c r="BQ94" s="2"/>
      <c r="BR94" s="2"/>
      <c r="BS94" s="2"/>
      <c r="BT94" s="2"/>
      <c r="BU94" s="2"/>
      <c r="BV94" s="2"/>
      <c r="BW94" s="2"/>
      <c r="BX94" s="2"/>
      <c r="BY94" s="2"/>
      <c r="BZ94" s="2"/>
      <c r="CA94" s="2"/>
    </row>
    <row r="95" spans="1:79" x14ac:dyDescent="0.25">
      <c r="A95" s="2"/>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c r="BY95" s="2"/>
      <c r="BZ95" s="2"/>
      <c r="CA95" s="2"/>
    </row>
    <row r="96" spans="1:79" x14ac:dyDescent="0.25">
      <c r="A96" s="2"/>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c r="BW96" s="2"/>
      <c r="BX96" s="2"/>
      <c r="BY96" s="2"/>
      <c r="BZ96" s="2"/>
      <c r="CA96" s="2"/>
    </row>
    <row r="97" spans="1:79" x14ac:dyDescent="0.25">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c r="BQ97" s="2"/>
      <c r="BR97" s="2"/>
      <c r="BS97" s="2"/>
      <c r="BT97" s="2"/>
      <c r="BU97" s="2"/>
      <c r="BV97" s="2"/>
      <c r="BW97" s="2"/>
      <c r="BX97" s="2"/>
      <c r="BY97" s="2"/>
      <c r="BZ97" s="2"/>
      <c r="CA97" s="2"/>
    </row>
    <row r="98" spans="1:79" x14ac:dyDescent="0.25">
      <c r="A98" s="2"/>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c r="BT98" s="2"/>
      <c r="BU98" s="2"/>
      <c r="BV98" s="2"/>
      <c r="BW98" s="2"/>
      <c r="BX98" s="2"/>
      <c r="BY98" s="2"/>
      <c r="BZ98" s="2"/>
      <c r="CA98" s="2"/>
    </row>
    <row r="99" spans="1:79" x14ac:dyDescent="0.25">
      <c r="A99" s="2"/>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c r="BQ99" s="2"/>
      <c r="BR99" s="2"/>
      <c r="BS99" s="2"/>
      <c r="BT99" s="2"/>
      <c r="BU99" s="2"/>
      <c r="BV99" s="2"/>
      <c r="BW99" s="2"/>
      <c r="BX99" s="2"/>
      <c r="BY99" s="2"/>
      <c r="BZ99" s="2"/>
      <c r="CA99" s="2"/>
    </row>
    <row r="100" spans="1:79" x14ac:dyDescent="0.25">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c r="BQ100" s="2"/>
      <c r="BR100" s="2"/>
      <c r="BS100" s="2"/>
      <c r="BT100" s="2"/>
      <c r="BU100" s="2"/>
      <c r="BV100" s="2"/>
      <c r="BW100" s="2"/>
      <c r="BX100" s="2"/>
      <c r="BY100" s="2"/>
      <c r="BZ100" s="2"/>
      <c r="CA100" s="2"/>
    </row>
    <row r="101" spans="1:79" x14ac:dyDescent="0.25">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c r="BR101" s="2"/>
      <c r="BS101" s="2"/>
      <c r="BT101" s="2"/>
      <c r="BU101" s="2"/>
      <c r="BV101" s="2"/>
      <c r="BW101" s="2"/>
      <c r="BX101" s="2"/>
      <c r="BY101" s="2"/>
      <c r="BZ101" s="2"/>
      <c r="CA101" s="2"/>
    </row>
    <row r="102" spans="1:79" x14ac:dyDescent="0.25">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2"/>
      <c r="BQ102" s="2"/>
      <c r="BR102" s="2"/>
      <c r="BS102" s="2"/>
      <c r="BT102" s="2"/>
      <c r="BU102" s="2"/>
      <c r="BV102" s="2"/>
      <c r="BW102" s="2"/>
      <c r="BX102" s="2"/>
      <c r="BY102" s="2"/>
      <c r="BZ102" s="2"/>
      <c r="CA102" s="2"/>
    </row>
    <row r="103" spans="1:79" x14ac:dyDescent="0.25">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c r="BM103" s="2"/>
      <c r="BN103" s="2"/>
      <c r="BO103" s="2"/>
      <c r="BP103" s="2"/>
      <c r="BQ103" s="2"/>
      <c r="BR103" s="2"/>
      <c r="BS103" s="2"/>
      <c r="BT103" s="2"/>
      <c r="BU103" s="2"/>
      <c r="BV103" s="2"/>
      <c r="BW103" s="2"/>
      <c r="BX103" s="2"/>
      <c r="BY103" s="2"/>
      <c r="BZ103" s="2"/>
      <c r="CA103" s="2"/>
    </row>
    <row r="104" spans="1:79" x14ac:dyDescent="0.25">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c r="BM104" s="2"/>
      <c r="BN104" s="2"/>
      <c r="BO104" s="2"/>
      <c r="BP104" s="2"/>
      <c r="BQ104" s="2"/>
      <c r="BR104" s="2"/>
      <c r="BS104" s="2"/>
      <c r="BT104" s="2"/>
      <c r="BU104" s="2"/>
      <c r="BV104" s="2"/>
      <c r="BW104" s="2"/>
      <c r="BX104" s="2"/>
      <c r="BY104" s="2"/>
      <c r="BZ104" s="2"/>
      <c r="CA104" s="2"/>
    </row>
    <row r="105" spans="1:79" x14ac:dyDescent="0.25">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c r="BN105" s="2"/>
      <c r="BO105" s="2"/>
      <c r="BP105" s="2"/>
      <c r="BQ105" s="2"/>
      <c r="BR105" s="2"/>
      <c r="BS105" s="2"/>
      <c r="BT105" s="2"/>
      <c r="BU105" s="2"/>
      <c r="BV105" s="2"/>
      <c r="BW105" s="2"/>
      <c r="BX105" s="2"/>
      <c r="BY105" s="2"/>
      <c r="BZ105" s="2"/>
      <c r="CA105" s="2"/>
    </row>
    <row r="106" spans="1:79" x14ac:dyDescent="0.25">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c r="BP106" s="2"/>
      <c r="BQ106" s="2"/>
      <c r="BR106" s="2"/>
      <c r="BS106" s="2"/>
      <c r="BT106" s="2"/>
      <c r="BU106" s="2"/>
      <c r="BV106" s="2"/>
      <c r="BW106" s="2"/>
      <c r="BX106" s="2"/>
      <c r="BY106" s="2"/>
      <c r="BZ106" s="2"/>
      <c r="CA106" s="2"/>
    </row>
    <row r="107" spans="1:79" x14ac:dyDescent="0.25">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c r="BR107" s="2"/>
      <c r="BS107" s="2"/>
      <c r="BT107" s="2"/>
      <c r="BU107" s="2"/>
      <c r="BV107" s="2"/>
      <c r="BW107" s="2"/>
      <c r="BX107" s="2"/>
      <c r="BY107" s="2"/>
      <c r="BZ107" s="2"/>
      <c r="CA107" s="2"/>
    </row>
    <row r="108" spans="1:79" x14ac:dyDescent="0.25">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2"/>
      <c r="BS108" s="2"/>
      <c r="BT108" s="2"/>
      <c r="BU108" s="2"/>
      <c r="BV108" s="2"/>
      <c r="BW108" s="2"/>
      <c r="BX108" s="2"/>
      <c r="BY108" s="2"/>
      <c r="BZ108" s="2"/>
      <c r="CA108" s="2"/>
    </row>
    <row r="109" spans="1:79" x14ac:dyDescent="0.25">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2"/>
      <c r="BW109" s="2"/>
      <c r="BX109" s="2"/>
      <c r="BY109" s="2"/>
      <c r="BZ109" s="2"/>
      <c r="CA109" s="2"/>
    </row>
    <row r="110" spans="1:79" x14ac:dyDescent="0.25">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c r="BV110" s="2"/>
      <c r="BW110" s="2"/>
      <c r="BX110" s="2"/>
      <c r="BY110" s="2"/>
      <c r="BZ110" s="2"/>
      <c r="CA110" s="2"/>
    </row>
    <row r="111" spans="1:79" x14ac:dyDescent="0.25">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c r="BM111" s="2"/>
      <c r="BN111" s="2"/>
      <c r="BO111" s="2"/>
      <c r="BP111" s="2"/>
      <c r="BQ111" s="2"/>
      <c r="BR111" s="2"/>
      <c r="BS111" s="2"/>
      <c r="BT111" s="2"/>
      <c r="BU111" s="2"/>
      <c r="BV111" s="2"/>
      <c r="BW111" s="2"/>
      <c r="BX111" s="2"/>
      <c r="BY111" s="2"/>
      <c r="BZ111" s="2"/>
      <c r="CA111" s="2"/>
    </row>
    <row r="112" spans="1:79" x14ac:dyDescent="0.25">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c r="BP112" s="2"/>
      <c r="BQ112" s="2"/>
      <c r="BR112" s="2"/>
      <c r="BS112" s="2"/>
      <c r="BT112" s="2"/>
      <c r="BU112" s="2"/>
      <c r="BV112" s="2"/>
      <c r="BW112" s="2"/>
      <c r="BX112" s="2"/>
      <c r="BY112" s="2"/>
      <c r="BZ112" s="2"/>
      <c r="CA112" s="2"/>
    </row>
    <row r="113" spans="1:79" x14ac:dyDescent="0.25">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c r="BP113" s="2"/>
      <c r="BQ113" s="2"/>
      <c r="BR113" s="2"/>
      <c r="BS113" s="2"/>
      <c r="BT113" s="2"/>
      <c r="BU113" s="2"/>
      <c r="BV113" s="2"/>
      <c r="BW113" s="2"/>
      <c r="BX113" s="2"/>
      <c r="BY113" s="2"/>
      <c r="BZ113" s="2"/>
      <c r="CA113" s="2"/>
    </row>
    <row r="114" spans="1:79" x14ac:dyDescent="0.25">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c r="BT114" s="2"/>
      <c r="BU114" s="2"/>
      <c r="BV114" s="2"/>
      <c r="BW114" s="2"/>
      <c r="BX114" s="2"/>
      <c r="BY114" s="2"/>
      <c r="BZ114" s="2"/>
      <c r="CA114" s="2"/>
    </row>
    <row r="115" spans="1:79" x14ac:dyDescent="0.25">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c r="BM115" s="2"/>
      <c r="BN115" s="2"/>
      <c r="BO115" s="2"/>
      <c r="BP115" s="2"/>
      <c r="BQ115" s="2"/>
      <c r="BR115" s="2"/>
      <c r="BS115" s="2"/>
      <c r="BT115" s="2"/>
      <c r="BU115" s="2"/>
      <c r="BV115" s="2"/>
      <c r="BW115" s="2"/>
      <c r="BX115" s="2"/>
      <c r="BY115" s="2"/>
      <c r="BZ115" s="2"/>
      <c r="CA115" s="2"/>
    </row>
    <row r="116" spans="1:79" x14ac:dyDescent="0.25">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c r="BO116" s="2"/>
      <c r="BP116" s="2"/>
      <c r="BQ116" s="2"/>
      <c r="BR116" s="2"/>
      <c r="BS116" s="2"/>
      <c r="BT116" s="2"/>
      <c r="BU116" s="2"/>
      <c r="BV116" s="2"/>
      <c r="BW116" s="2"/>
      <c r="BX116" s="2"/>
      <c r="BY116" s="2"/>
      <c r="BZ116" s="2"/>
      <c r="CA116" s="2"/>
    </row>
    <row r="117" spans="1:79" x14ac:dyDescent="0.25">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c r="BM117" s="2"/>
      <c r="BN117" s="2"/>
      <c r="BO117" s="2"/>
      <c r="BP117" s="2"/>
      <c r="BQ117" s="2"/>
      <c r="BR117" s="2"/>
      <c r="BS117" s="2"/>
      <c r="BT117" s="2"/>
      <c r="BU117" s="2"/>
      <c r="BV117" s="2"/>
      <c r="BW117" s="2"/>
      <c r="BX117" s="2"/>
      <c r="BY117" s="2"/>
      <c r="BZ117" s="2"/>
      <c r="CA117" s="2"/>
    </row>
    <row r="118" spans="1:79" x14ac:dyDescent="0.25">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c r="BM118" s="2"/>
      <c r="BN118" s="2"/>
      <c r="BO118" s="2"/>
      <c r="BP118" s="2"/>
      <c r="BQ118" s="2"/>
      <c r="BR118" s="2"/>
      <c r="BS118" s="2"/>
      <c r="BT118" s="2"/>
      <c r="BU118" s="2"/>
      <c r="BV118" s="2"/>
      <c r="BW118" s="2"/>
      <c r="BX118" s="2"/>
      <c r="BY118" s="2"/>
      <c r="BZ118" s="2"/>
      <c r="CA118" s="2"/>
    </row>
    <row r="119" spans="1:79" x14ac:dyDescent="0.25">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c r="BM119" s="2"/>
      <c r="BN119" s="2"/>
      <c r="BO119" s="2"/>
      <c r="BP119" s="2"/>
      <c r="BQ119" s="2"/>
      <c r="BR119" s="2"/>
      <c r="BS119" s="2"/>
      <c r="BT119" s="2"/>
      <c r="BU119" s="2"/>
      <c r="BV119" s="2"/>
      <c r="BW119" s="2"/>
      <c r="BX119" s="2"/>
      <c r="BY119" s="2"/>
      <c r="BZ119" s="2"/>
      <c r="CA119" s="2"/>
    </row>
    <row r="120" spans="1:79" x14ac:dyDescent="0.25">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c r="BM120" s="2"/>
      <c r="BN120" s="2"/>
      <c r="BO120" s="2"/>
      <c r="BP120" s="2"/>
      <c r="BQ120" s="2"/>
      <c r="BR120" s="2"/>
      <c r="BS120" s="2"/>
      <c r="BT120" s="2"/>
      <c r="BU120" s="2"/>
      <c r="BV120" s="2"/>
      <c r="BW120" s="2"/>
      <c r="BX120" s="2"/>
      <c r="BY120" s="2"/>
      <c r="BZ120" s="2"/>
      <c r="CA120" s="2"/>
    </row>
    <row r="121" spans="1:79" x14ac:dyDescent="0.25">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c r="BM121" s="2"/>
      <c r="BN121" s="2"/>
      <c r="BO121" s="2"/>
      <c r="BP121" s="2"/>
      <c r="BQ121" s="2"/>
      <c r="BR121" s="2"/>
      <c r="BS121" s="2"/>
      <c r="BT121" s="2"/>
      <c r="BU121" s="2"/>
      <c r="BV121" s="2"/>
      <c r="BW121" s="2"/>
      <c r="BX121" s="2"/>
      <c r="BY121" s="2"/>
      <c r="BZ121" s="2"/>
      <c r="CA121" s="2"/>
    </row>
    <row r="122" spans="1:79" x14ac:dyDescent="0.25">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c r="BM122" s="2"/>
      <c r="BN122" s="2"/>
      <c r="BO122" s="2"/>
      <c r="BP122" s="2"/>
      <c r="BQ122" s="2"/>
      <c r="BR122" s="2"/>
      <c r="BS122" s="2"/>
      <c r="BT122" s="2"/>
      <c r="BU122" s="2"/>
      <c r="BV122" s="2"/>
      <c r="BW122" s="2"/>
      <c r="BX122" s="2"/>
      <c r="BY122" s="2"/>
      <c r="BZ122" s="2"/>
      <c r="CA122" s="2"/>
    </row>
    <row r="123" spans="1:79" x14ac:dyDescent="0.25">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c r="BM123" s="2"/>
      <c r="BN123" s="2"/>
      <c r="BO123" s="2"/>
      <c r="BP123" s="2"/>
      <c r="BQ123" s="2"/>
      <c r="BR123" s="2"/>
      <c r="BS123" s="2"/>
      <c r="BT123" s="2"/>
      <c r="BU123" s="2"/>
      <c r="BV123" s="2"/>
      <c r="BW123" s="2"/>
      <c r="BX123" s="2"/>
      <c r="BY123" s="2"/>
      <c r="BZ123" s="2"/>
      <c r="CA123" s="2"/>
    </row>
    <row r="124" spans="1:79" x14ac:dyDescent="0.25">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c r="BM124" s="2"/>
      <c r="BN124" s="2"/>
      <c r="BO124" s="2"/>
      <c r="BP124" s="2"/>
      <c r="BQ124" s="2"/>
      <c r="BR124" s="2"/>
      <c r="BS124" s="2"/>
      <c r="BT124" s="2"/>
      <c r="BU124" s="2"/>
      <c r="BV124" s="2"/>
      <c r="BW124" s="2"/>
      <c r="BX124" s="2"/>
      <c r="BY124" s="2"/>
      <c r="BZ124" s="2"/>
      <c r="CA124" s="2"/>
    </row>
    <row r="125" spans="1:79" x14ac:dyDescent="0.25">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c r="BM125" s="2"/>
      <c r="BN125" s="2"/>
      <c r="BO125" s="2"/>
      <c r="BP125" s="2"/>
      <c r="BQ125" s="2"/>
      <c r="BR125" s="2"/>
      <c r="BS125" s="2"/>
      <c r="BT125" s="2"/>
      <c r="BU125" s="2"/>
      <c r="BV125" s="2"/>
      <c r="BW125" s="2"/>
      <c r="BX125" s="2"/>
      <c r="BY125" s="2"/>
      <c r="BZ125" s="2"/>
      <c r="CA125" s="2"/>
    </row>
    <row r="126" spans="1:79" x14ac:dyDescent="0.25">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c r="BM126" s="2"/>
      <c r="BN126" s="2"/>
      <c r="BO126" s="2"/>
      <c r="BP126" s="2"/>
      <c r="BQ126" s="2"/>
      <c r="BR126" s="2"/>
      <c r="BS126" s="2"/>
      <c r="BT126" s="2"/>
      <c r="BU126" s="2"/>
      <c r="BV126" s="2"/>
      <c r="BW126" s="2"/>
      <c r="BX126" s="2"/>
      <c r="BY126" s="2"/>
      <c r="BZ126" s="2"/>
      <c r="CA126" s="2"/>
    </row>
    <row r="127" spans="1:79" x14ac:dyDescent="0.25">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c r="BM127" s="2"/>
      <c r="BN127" s="2"/>
      <c r="BO127" s="2"/>
      <c r="BP127" s="2"/>
      <c r="BQ127" s="2"/>
      <c r="BR127" s="2"/>
      <c r="BS127" s="2"/>
      <c r="BT127" s="2"/>
      <c r="BU127" s="2"/>
      <c r="BV127" s="2"/>
      <c r="BW127" s="2"/>
      <c r="BX127" s="2"/>
      <c r="BY127" s="2"/>
      <c r="BZ127" s="2"/>
      <c r="CA127" s="2"/>
    </row>
    <row r="128" spans="1:79" x14ac:dyDescent="0.25">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c r="BM128" s="2"/>
      <c r="BN128" s="2"/>
      <c r="BO128" s="2"/>
      <c r="BP128" s="2"/>
      <c r="BQ128" s="2"/>
      <c r="BR128" s="2"/>
      <c r="BS128" s="2"/>
      <c r="BT128" s="2"/>
      <c r="BU128" s="2"/>
      <c r="BV128" s="2"/>
      <c r="BW128" s="2"/>
      <c r="BX128" s="2"/>
      <c r="BY128" s="2"/>
      <c r="BZ128" s="2"/>
      <c r="CA128" s="2"/>
    </row>
    <row r="129" spans="1:79" x14ac:dyDescent="0.25">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c r="BN129" s="2"/>
      <c r="BO129" s="2"/>
      <c r="BP129" s="2"/>
      <c r="BQ129" s="2"/>
      <c r="BR129" s="2"/>
      <c r="BS129" s="2"/>
      <c r="BT129" s="2"/>
      <c r="BU129" s="2"/>
      <c r="BV129" s="2"/>
      <c r="BW129" s="2"/>
      <c r="BX129" s="2"/>
      <c r="BY129" s="2"/>
      <c r="BZ129" s="2"/>
      <c r="CA129" s="2"/>
    </row>
    <row r="130" spans="1:79" x14ac:dyDescent="0.25">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c r="BM130" s="2"/>
      <c r="BN130" s="2"/>
      <c r="BO130" s="2"/>
      <c r="BP130" s="2"/>
      <c r="BQ130" s="2"/>
      <c r="BR130" s="2"/>
      <c r="BS130" s="2"/>
      <c r="BT130" s="2"/>
      <c r="BU130" s="2"/>
      <c r="BV130" s="2"/>
      <c r="BW130" s="2"/>
      <c r="BX130" s="2"/>
      <c r="BY130" s="2"/>
      <c r="BZ130" s="2"/>
      <c r="CA130" s="2"/>
    </row>
    <row r="131" spans="1:79" x14ac:dyDescent="0.25">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c r="BM131" s="2"/>
      <c r="BN131" s="2"/>
      <c r="BO131" s="2"/>
      <c r="BP131" s="2"/>
      <c r="BQ131" s="2"/>
      <c r="BR131" s="2"/>
      <c r="BS131" s="2"/>
      <c r="BT131" s="2"/>
      <c r="BU131" s="2"/>
      <c r="BV131" s="2"/>
      <c r="BW131" s="2"/>
      <c r="BX131" s="2"/>
      <c r="BY131" s="2"/>
      <c r="BZ131" s="2"/>
      <c r="CA131" s="2"/>
    </row>
    <row r="132" spans="1:79" x14ac:dyDescent="0.25">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c r="BM132" s="2"/>
      <c r="BN132" s="2"/>
      <c r="BO132" s="2"/>
      <c r="BP132" s="2"/>
      <c r="BQ132" s="2"/>
      <c r="BR132" s="2"/>
      <c r="BS132" s="2"/>
      <c r="BT132" s="2"/>
      <c r="BU132" s="2"/>
      <c r="BV132" s="2"/>
      <c r="BW132" s="2"/>
      <c r="BX132" s="2"/>
      <c r="BY132" s="2"/>
      <c r="BZ132" s="2"/>
      <c r="CA132" s="2"/>
    </row>
    <row r="133" spans="1:79" x14ac:dyDescent="0.25">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c r="BM133" s="2"/>
      <c r="BN133" s="2"/>
      <c r="BO133" s="2"/>
      <c r="BP133" s="2"/>
      <c r="BQ133" s="2"/>
      <c r="BR133" s="2"/>
      <c r="BS133" s="2"/>
      <c r="BT133" s="2"/>
      <c r="BU133" s="2"/>
      <c r="BV133" s="2"/>
      <c r="BW133" s="2"/>
      <c r="BX133" s="2"/>
      <c r="BY133" s="2"/>
      <c r="BZ133" s="2"/>
      <c r="CA133" s="2"/>
    </row>
    <row r="134" spans="1:79" x14ac:dyDescent="0.25">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c r="BM134" s="2"/>
      <c r="BN134" s="2"/>
      <c r="BO134" s="2"/>
      <c r="BP134" s="2"/>
      <c r="BQ134" s="2"/>
      <c r="BR134" s="2"/>
      <c r="BS134" s="2"/>
      <c r="BT134" s="2"/>
      <c r="BU134" s="2"/>
      <c r="BV134" s="2"/>
      <c r="BW134" s="2"/>
      <c r="BX134" s="2"/>
      <c r="BY134" s="2"/>
      <c r="BZ134" s="2"/>
      <c r="CA134" s="2"/>
    </row>
    <row r="135" spans="1:79" x14ac:dyDescent="0.25">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c r="BM135" s="2"/>
      <c r="BN135" s="2"/>
      <c r="BO135" s="2"/>
      <c r="BP135" s="2"/>
      <c r="BQ135" s="2"/>
      <c r="BR135" s="2"/>
      <c r="BS135" s="2"/>
      <c r="BT135" s="2"/>
      <c r="BU135" s="2"/>
      <c r="BV135" s="2"/>
      <c r="BW135" s="2"/>
      <c r="BX135" s="2"/>
      <c r="BY135" s="2"/>
      <c r="BZ135" s="2"/>
      <c r="CA135" s="2"/>
    </row>
    <row r="136" spans="1:79" x14ac:dyDescent="0.25">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c r="BM136" s="2"/>
      <c r="BN136" s="2"/>
      <c r="BO136" s="2"/>
      <c r="BP136" s="2"/>
      <c r="BQ136" s="2"/>
      <c r="BR136" s="2"/>
      <c r="BS136" s="2"/>
      <c r="BT136" s="2"/>
      <c r="BU136" s="2"/>
      <c r="BV136" s="2"/>
      <c r="BW136" s="2"/>
      <c r="BX136" s="2"/>
      <c r="BY136" s="2"/>
      <c r="BZ136" s="2"/>
      <c r="CA136" s="2"/>
    </row>
    <row r="137" spans="1:79" x14ac:dyDescent="0.25">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c r="BM137" s="2"/>
      <c r="BN137" s="2"/>
      <c r="BO137" s="2"/>
      <c r="BP137" s="2"/>
      <c r="BQ137" s="2"/>
      <c r="BR137" s="2"/>
      <c r="BS137" s="2"/>
      <c r="BT137" s="2"/>
      <c r="BU137" s="2"/>
      <c r="BV137" s="2"/>
      <c r="BW137" s="2"/>
      <c r="BX137" s="2"/>
      <c r="BY137" s="2"/>
      <c r="BZ137" s="2"/>
      <c r="CA137" s="2"/>
    </row>
    <row r="138" spans="1:79" x14ac:dyDescent="0.25">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c r="BM138" s="2"/>
      <c r="BN138" s="2"/>
      <c r="BO138" s="2"/>
      <c r="BP138" s="2"/>
      <c r="BQ138" s="2"/>
      <c r="BR138" s="2"/>
      <c r="BS138" s="2"/>
      <c r="BT138" s="2"/>
      <c r="BU138" s="2"/>
      <c r="BV138" s="2"/>
      <c r="BW138" s="2"/>
      <c r="BX138" s="2"/>
      <c r="BY138" s="2"/>
      <c r="BZ138" s="2"/>
      <c r="CA138" s="2"/>
    </row>
    <row r="139" spans="1:79" x14ac:dyDescent="0.25">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c r="BM139" s="2"/>
      <c r="BN139" s="2"/>
      <c r="BO139" s="2"/>
      <c r="BP139" s="2"/>
      <c r="BQ139" s="2"/>
      <c r="BR139" s="2"/>
      <c r="BS139" s="2"/>
      <c r="BT139" s="2"/>
      <c r="BU139" s="2"/>
      <c r="BV139" s="2"/>
      <c r="BW139" s="2"/>
      <c r="BX139" s="2"/>
      <c r="BY139" s="2"/>
      <c r="BZ139" s="2"/>
      <c r="CA139" s="2"/>
    </row>
    <row r="140" spans="1:79" x14ac:dyDescent="0.25">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c r="BM140" s="2"/>
      <c r="BN140" s="2"/>
      <c r="BO140" s="2"/>
      <c r="BP140" s="2"/>
      <c r="BQ140" s="2"/>
      <c r="BR140" s="2"/>
      <c r="BS140" s="2"/>
      <c r="BT140" s="2"/>
      <c r="BU140" s="2"/>
      <c r="BV140" s="2"/>
      <c r="BW140" s="2"/>
      <c r="BX140" s="2"/>
      <c r="BY140" s="2"/>
      <c r="BZ140" s="2"/>
      <c r="CA140" s="2"/>
    </row>
    <row r="141" spans="1:79" x14ac:dyDescent="0.25">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c r="BN141" s="2"/>
      <c r="BO141" s="2"/>
      <c r="BP141" s="2"/>
      <c r="BQ141" s="2"/>
      <c r="BR141" s="2"/>
      <c r="BS141" s="2"/>
      <c r="BT141" s="2"/>
      <c r="BU141" s="2"/>
      <c r="BV141" s="2"/>
      <c r="BW141" s="2"/>
      <c r="BX141" s="2"/>
      <c r="BY141" s="2"/>
      <c r="BZ141" s="2"/>
      <c r="CA141" s="2"/>
    </row>
    <row r="142" spans="1:79" x14ac:dyDescent="0.25">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c r="BM142" s="2"/>
      <c r="BN142" s="2"/>
      <c r="BO142" s="2"/>
      <c r="BP142" s="2"/>
      <c r="BQ142" s="2"/>
      <c r="BR142" s="2"/>
      <c r="BS142" s="2"/>
      <c r="BT142" s="2"/>
      <c r="BU142" s="2"/>
      <c r="BV142" s="2"/>
      <c r="BW142" s="2"/>
      <c r="BX142" s="2"/>
      <c r="BY142" s="2"/>
      <c r="BZ142" s="2"/>
      <c r="CA142" s="2"/>
    </row>
    <row r="143" spans="1:79" x14ac:dyDescent="0.25">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c r="BM143" s="2"/>
      <c r="BN143" s="2"/>
      <c r="BO143" s="2"/>
      <c r="BP143" s="2"/>
      <c r="BQ143" s="2"/>
      <c r="BR143" s="2"/>
      <c r="BS143" s="2"/>
      <c r="BT143" s="2"/>
      <c r="BU143" s="2"/>
      <c r="BV143" s="2"/>
      <c r="BW143" s="2"/>
      <c r="BX143" s="2"/>
      <c r="BY143" s="2"/>
      <c r="BZ143" s="2"/>
      <c r="CA143" s="2"/>
    </row>
    <row r="144" spans="1:79" x14ac:dyDescent="0.25">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c r="BM144" s="2"/>
      <c r="BN144" s="2"/>
      <c r="BO144" s="2"/>
      <c r="BP144" s="2"/>
      <c r="BQ144" s="2"/>
      <c r="BR144" s="2"/>
      <c r="BS144" s="2"/>
      <c r="BT144" s="2"/>
      <c r="BU144" s="2"/>
      <c r="BV144" s="2"/>
      <c r="BW144" s="2"/>
      <c r="BX144" s="2"/>
      <c r="BY144" s="2"/>
      <c r="BZ144" s="2"/>
      <c r="CA144" s="2"/>
    </row>
    <row r="145" spans="1:79" x14ac:dyDescent="0.25">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c r="BM145" s="2"/>
      <c r="BN145" s="2"/>
      <c r="BO145" s="2"/>
      <c r="BP145" s="2"/>
      <c r="BQ145" s="2"/>
      <c r="BR145" s="2"/>
      <c r="BS145" s="2"/>
      <c r="BT145" s="2"/>
      <c r="BU145" s="2"/>
      <c r="BV145" s="2"/>
      <c r="BW145" s="2"/>
      <c r="BX145" s="2"/>
      <c r="BY145" s="2"/>
      <c r="BZ145" s="2"/>
      <c r="CA145" s="2"/>
    </row>
    <row r="146" spans="1:79" x14ac:dyDescent="0.25">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c r="BO146" s="2"/>
      <c r="BP146" s="2"/>
      <c r="BQ146" s="2"/>
      <c r="BR146" s="2"/>
      <c r="BS146" s="2"/>
      <c r="BT146" s="2"/>
      <c r="BU146" s="2"/>
      <c r="BV146" s="2"/>
      <c r="BW146" s="2"/>
      <c r="BX146" s="2"/>
      <c r="BY146" s="2"/>
      <c r="BZ146" s="2"/>
      <c r="CA146" s="2"/>
    </row>
    <row r="147" spans="1:79" x14ac:dyDescent="0.25">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c r="BY147" s="2"/>
      <c r="BZ147" s="2"/>
      <c r="CA147" s="2"/>
    </row>
    <row r="148" spans="1:79" x14ac:dyDescent="0.25">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c r="BM148" s="2"/>
      <c r="BN148" s="2"/>
      <c r="BO148" s="2"/>
      <c r="BP148" s="2"/>
      <c r="BQ148" s="2"/>
      <c r="BR148" s="2"/>
      <c r="BS148" s="2"/>
      <c r="BT148" s="2"/>
      <c r="BU148" s="2"/>
      <c r="BV148" s="2"/>
      <c r="BW148" s="2"/>
      <c r="BX148" s="2"/>
      <c r="BY148" s="2"/>
      <c r="BZ148" s="2"/>
      <c r="CA148" s="2"/>
    </row>
    <row r="149" spans="1:79" x14ac:dyDescent="0.25">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c r="BM149" s="2"/>
      <c r="BN149" s="2"/>
      <c r="BO149" s="2"/>
      <c r="BP149" s="2"/>
      <c r="BQ149" s="2"/>
      <c r="BR149" s="2"/>
      <c r="BS149" s="2"/>
      <c r="BT149" s="2"/>
      <c r="BU149" s="2"/>
      <c r="BV149" s="2"/>
      <c r="BW149" s="2"/>
      <c r="BX149" s="2"/>
      <c r="BY149" s="2"/>
      <c r="BZ149" s="2"/>
      <c r="CA149" s="2"/>
    </row>
    <row r="150" spans="1:79" x14ac:dyDescent="0.25">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c r="BM150" s="2"/>
      <c r="BN150" s="2"/>
      <c r="BO150" s="2"/>
      <c r="BP150" s="2"/>
      <c r="BQ150" s="2"/>
      <c r="BR150" s="2"/>
      <c r="BS150" s="2"/>
      <c r="BT150" s="2"/>
      <c r="BU150" s="2"/>
      <c r="BV150" s="2"/>
      <c r="BW150" s="2"/>
      <c r="BX150" s="2"/>
      <c r="BY150" s="2"/>
      <c r="BZ150" s="2"/>
      <c r="CA150" s="2"/>
    </row>
    <row r="151" spans="1:79" x14ac:dyDescent="0.25">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c r="BM151" s="2"/>
      <c r="BN151" s="2"/>
      <c r="BO151" s="2"/>
      <c r="BP151" s="2"/>
      <c r="BQ151" s="2"/>
      <c r="BR151" s="2"/>
      <c r="BS151" s="2"/>
      <c r="BT151" s="2"/>
      <c r="BU151" s="2"/>
      <c r="BV151" s="2"/>
      <c r="BW151" s="2"/>
      <c r="BX151" s="2"/>
      <c r="BY151" s="2"/>
      <c r="BZ151" s="2"/>
      <c r="CA151" s="2"/>
    </row>
    <row r="152" spans="1:79" x14ac:dyDescent="0.25">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c r="BM152" s="2"/>
      <c r="BN152" s="2"/>
      <c r="BO152" s="2"/>
      <c r="BP152" s="2"/>
      <c r="BQ152" s="2"/>
      <c r="BR152" s="2"/>
      <c r="BS152" s="2"/>
      <c r="BT152" s="2"/>
      <c r="BU152" s="2"/>
      <c r="BV152" s="2"/>
      <c r="BW152" s="2"/>
      <c r="BX152" s="2"/>
      <c r="BY152" s="2"/>
      <c r="BZ152" s="2"/>
      <c r="CA152" s="2"/>
    </row>
    <row r="153" spans="1:79" x14ac:dyDescent="0.25">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c r="BM153" s="2"/>
      <c r="BN153" s="2"/>
      <c r="BO153" s="2"/>
      <c r="BP153" s="2"/>
      <c r="BQ153" s="2"/>
      <c r="BR153" s="2"/>
      <c r="BS153" s="2"/>
      <c r="BT153" s="2"/>
      <c r="BU153" s="2"/>
      <c r="BV153" s="2"/>
      <c r="BW153" s="2"/>
      <c r="BX153" s="2"/>
      <c r="BY153" s="2"/>
      <c r="BZ153" s="2"/>
      <c r="CA153" s="2"/>
    </row>
    <row r="154" spans="1:79" x14ac:dyDescent="0.25">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c r="BM154" s="2"/>
      <c r="BN154" s="2"/>
      <c r="BO154" s="2"/>
      <c r="BP154" s="2"/>
      <c r="BQ154" s="2"/>
      <c r="BR154" s="2"/>
      <c r="BS154" s="2"/>
      <c r="BT154" s="2"/>
      <c r="BU154" s="2"/>
      <c r="BV154" s="2"/>
      <c r="BW154" s="2"/>
      <c r="BX154" s="2"/>
      <c r="BY154" s="2"/>
      <c r="BZ154" s="2"/>
      <c r="CA154" s="2"/>
    </row>
    <row r="155" spans="1:79" x14ac:dyDescent="0.25">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c r="BM155" s="2"/>
      <c r="BN155" s="2"/>
      <c r="BO155" s="2"/>
      <c r="BP155" s="2"/>
      <c r="BQ155" s="2"/>
      <c r="BR155" s="2"/>
      <c r="BS155" s="2"/>
      <c r="BT155" s="2"/>
      <c r="BU155" s="2"/>
      <c r="BV155" s="2"/>
      <c r="BW155" s="2"/>
      <c r="BX155" s="2"/>
      <c r="BY155" s="2"/>
      <c r="BZ155" s="2"/>
      <c r="CA155" s="2"/>
    </row>
    <row r="156" spans="1:79" x14ac:dyDescent="0.25">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c r="BM156" s="2"/>
      <c r="BN156" s="2"/>
      <c r="BO156" s="2"/>
      <c r="BP156" s="2"/>
      <c r="BQ156" s="2"/>
      <c r="BR156" s="2"/>
      <c r="BS156" s="2"/>
      <c r="BT156" s="2"/>
      <c r="BU156" s="2"/>
      <c r="BV156" s="2"/>
      <c r="BW156" s="2"/>
      <c r="BX156" s="2"/>
      <c r="BY156" s="2"/>
      <c r="BZ156" s="2"/>
      <c r="CA156" s="2"/>
    </row>
    <row r="157" spans="1:79" x14ac:dyDescent="0.25">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c r="BM157" s="2"/>
      <c r="BN157" s="2"/>
      <c r="BO157" s="2"/>
      <c r="BP157" s="2"/>
      <c r="BQ157" s="2"/>
      <c r="BR157" s="2"/>
      <c r="BS157" s="2"/>
      <c r="BT157" s="2"/>
      <c r="BU157" s="2"/>
      <c r="BV157" s="2"/>
      <c r="BW157" s="2"/>
      <c r="BX157" s="2"/>
      <c r="BY157" s="2"/>
      <c r="BZ157" s="2"/>
      <c r="CA157" s="2"/>
    </row>
    <row r="158" spans="1:79" x14ac:dyDescent="0.25">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c r="BM158" s="2"/>
      <c r="BN158" s="2"/>
      <c r="BO158" s="2"/>
      <c r="BP158" s="2"/>
      <c r="BQ158" s="2"/>
      <c r="BR158" s="2"/>
      <c r="BS158" s="2"/>
      <c r="BT158" s="2"/>
      <c r="BU158" s="2"/>
      <c r="BV158" s="2"/>
      <c r="BW158" s="2"/>
      <c r="BX158" s="2"/>
      <c r="BY158" s="2"/>
      <c r="BZ158" s="2"/>
      <c r="CA158" s="2"/>
    </row>
    <row r="159" spans="1:79" x14ac:dyDescent="0.25">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c r="BM159" s="2"/>
      <c r="BN159" s="2"/>
      <c r="BO159" s="2"/>
      <c r="BP159" s="2"/>
      <c r="BQ159" s="2"/>
      <c r="BR159" s="2"/>
      <c r="BS159" s="2"/>
      <c r="BT159" s="2"/>
      <c r="BU159" s="2"/>
      <c r="BV159" s="2"/>
      <c r="BW159" s="2"/>
      <c r="BX159" s="2"/>
      <c r="BY159" s="2"/>
      <c r="BZ159" s="2"/>
      <c r="CA159" s="2"/>
    </row>
    <row r="160" spans="1:79" x14ac:dyDescent="0.25">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c r="BM160" s="2"/>
      <c r="BN160" s="2"/>
      <c r="BO160" s="2"/>
      <c r="BP160" s="2"/>
      <c r="BQ160" s="2"/>
      <c r="BR160" s="2"/>
      <c r="BS160" s="2"/>
      <c r="BT160" s="2"/>
      <c r="BU160" s="2"/>
      <c r="BV160" s="2"/>
      <c r="BW160" s="2"/>
      <c r="BX160" s="2"/>
      <c r="BY160" s="2"/>
      <c r="BZ160" s="2"/>
      <c r="CA160" s="2"/>
    </row>
    <row r="161" spans="1:79" x14ac:dyDescent="0.25">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c r="BM161" s="2"/>
      <c r="BN161" s="2"/>
      <c r="BO161" s="2"/>
      <c r="BP161" s="2"/>
      <c r="BQ161" s="2"/>
      <c r="BR161" s="2"/>
      <c r="BS161" s="2"/>
      <c r="BT161" s="2"/>
      <c r="BU161" s="2"/>
      <c r="BV161" s="2"/>
      <c r="BW161" s="2"/>
      <c r="BX161" s="2"/>
      <c r="BY161" s="2"/>
      <c r="BZ161" s="2"/>
      <c r="CA161" s="2"/>
    </row>
    <row r="162" spans="1:79" x14ac:dyDescent="0.25">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c r="BM162" s="2"/>
      <c r="BN162" s="2"/>
      <c r="BO162" s="2"/>
      <c r="BP162" s="2"/>
      <c r="BQ162" s="2"/>
      <c r="BR162" s="2"/>
      <c r="BS162" s="2"/>
      <c r="BT162" s="2"/>
      <c r="BU162" s="2"/>
      <c r="BV162" s="2"/>
      <c r="BW162" s="2"/>
      <c r="BX162" s="2"/>
      <c r="BY162" s="2"/>
      <c r="BZ162" s="2"/>
      <c r="CA162" s="2"/>
    </row>
    <row r="163" spans="1:79" x14ac:dyDescent="0.25">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c r="BM163" s="2"/>
      <c r="BN163" s="2"/>
      <c r="BO163" s="2"/>
      <c r="BP163" s="2"/>
      <c r="BQ163" s="2"/>
      <c r="BR163" s="2"/>
      <c r="BS163" s="2"/>
      <c r="BT163" s="2"/>
      <c r="BU163" s="2"/>
      <c r="BV163" s="2"/>
      <c r="BW163" s="2"/>
      <c r="BX163" s="2"/>
      <c r="BY163" s="2"/>
      <c r="BZ163" s="2"/>
      <c r="CA163" s="2"/>
    </row>
    <row r="164" spans="1:79" x14ac:dyDescent="0.25">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c r="BM164" s="2"/>
      <c r="BN164" s="2"/>
      <c r="BO164" s="2"/>
      <c r="BP164" s="2"/>
      <c r="BQ164" s="2"/>
      <c r="BR164" s="2"/>
      <c r="BS164" s="2"/>
      <c r="BT164" s="2"/>
      <c r="BU164" s="2"/>
      <c r="BV164" s="2"/>
      <c r="BW164" s="2"/>
      <c r="BX164" s="2"/>
      <c r="BY164" s="2"/>
      <c r="BZ164" s="2"/>
      <c r="CA164" s="2"/>
    </row>
    <row r="165" spans="1:79" x14ac:dyDescent="0.25">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c r="BM165" s="2"/>
      <c r="BN165" s="2"/>
      <c r="BO165" s="2"/>
      <c r="BP165" s="2"/>
      <c r="BQ165" s="2"/>
      <c r="BR165" s="2"/>
      <c r="BS165" s="2"/>
      <c r="BT165" s="2"/>
      <c r="BU165" s="2"/>
      <c r="BV165" s="2"/>
      <c r="BW165" s="2"/>
      <c r="BX165" s="2"/>
      <c r="BY165" s="2"/>
      <c r="BZ165" s="2"/>
      <c r="CA165" s="2"/>
    </row>
    <row r="166" spans="1:79" x14ac:dyDescent="0.25">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c r="BM166" s="2"/>
      <c r="BN166" s="2"/>
      <c r="BO166" s="2"/>
      <c r="BP166" s="2"/>
      <c r="BQ166" s="2"/>
      <c r="BR166" s="2"/>
      <c r="BS166" s="2"/>
      <c r="BT166" s="2"/>
      <c r="BU166" s="2"/>
      <c r="BV166" s="2"/>
      <c r="BW166" s="2"/>
      <c r="BX166" s="2"/>
      <c r="BY166" s="2"/>
      <c r="BZ166" s="2"/>
      <c r="CA166" s="2"/>
    </row>
    <row r="167" spans="1:79" x14ac:dyDescent="0.25">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c r="BM167" s="2"/>
      <c r="BN167" s="2"/>
      <c r="BO167" s="2"/>
      <c r="BP167" s="2"/>
      <c r="BQ167" s="2"/>
      <c r="BR167" s="2"/>
      <c r="BS167" s="2"/>
      <c r="BT167" s="2"/>
      <c r="BU167" s="2"/>
      <c r="BV167" s="2"/>
      <c r="BW167" s="2"/>
      <c r="BX167" s="2"/>
      <c r="BY167" s="2"/>
      <c r="BZ167" s="2"/>
      <c r="CA167" s="2"/>
    </row>
    <row r="168" spans="1:79" x14ac:dyDescent="0.25">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c r="BM168" s="2"/>
      <c r="BN168" s="2"/>
      <c r="BO168" s="2"/>
      <c r="BP168" s="2"/>
      <c r="BQ168" s="2"/>
      <c r="BR168" s="2"/>
      <c r="BS168" s="2"/>
      <c r="BT168" s="2"/>
      <c r="BU168" s="2"/>
      <c r="BV168" s="2"/>
      <c r="BW168" s="2"/>
      <c r="BX168" s="2"/>
      <c r="BY168" s="2"/>
      <c r="BZ168" s="2"/>
      <c r="CA168" s="2"/>
    </row>
    <row r="169" spans="1:79" x14ac:dyDescent="0.25">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c r="BM169" s="2"/>
      <c r="BN169" s="2"/>
      <c r="BO169" s="2"/>
      <c r="BP169" s="2"/>
      <c r="BQ169" s="2"/>
      <c r="BR169" s="2"/>
      <c r="BS169" s="2"/>
      <c r="BT169" s="2"/>
      <c r="BU169" s="2"/>
      <c r="BV169" s="2"/>
      <c r="BW169" s="2"/>
      <c r="BX169" s="2"/>
      <c r="BY169" s="2"/>
      <c r="BZ169" s="2"/>
      <c r="CA169" s="2"/>
    </row>
    <row r="170" spans="1:79" x14ac:dyDescent="0.25">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c r="BM170" s="2"/>
      <c r="BN170" s="2"/>
      <c r="BO170" s="2"/>
      <c r="BP170" s="2"/>
      <c r="BQ170" s="2"/>
      <c r="BR170" s="2"/>
      <c r="BS170" s="2"/>
      <c r="BT170" s="2"/>
      <c r="BU170" s="2"/>
      <c r="BV170" s="2"/>
      <c r="BW170" s="2"/>
      <c r="BX170" s="2"/>
      <c r="BY170" s="2"/>
      <c r="BZ170" s="2"/>
      <c r="CA170" s="2"/>
    </row>
    <row r="171" spans="1:79" x14ac:dyDescent="0.25">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c r="BM171" s="2"/>
      <c r="BN171" s="2"/>
      <c r="BO171" s="2"/>
      <c r="BP171" s="2"/>
      <c r="BQ171" s="2"/>
      <c r="BR171" s="2"/>
      <c r="BS171" s="2"/>
      <c r="BT171" s="2"/>
      <c r="BU171" s="2"/>
      <c r="BV171" s="2"/>
      <c r="BW171" s="2"/>
      <c r="BX171" s="2"/>
      <c r="BY171" s="2"/>
      <c r="BZ171" s="2"/>
      <c r="CA171" s="2"/>
    </row>
    <row r="172" spans="1:79" x14ac:dyDescent="0.25">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c r="BM172" s="2"/>
      <c r="BN172" s="2"/>
      <c r="BO172" s="2"/>
      <c r="BP172" s="2"/>
      <c r="BQ172" s="2"/>
      <c r="BR172" s="2"/>
      <c r="BS172" s="2"/>
      <c r="BT172" s="2"/>
      <c r="BU172" s="2"/>
      <c r="BV172" s="2"/>
      <c r="BW172" s="2"/>
      <c r="BX172" s="2"/>
      <c r="BY172" s="2"/>
      <c r="BZ172" s="2"/>
      <c r="CA172" s="2"/>
    </row>
    <row r="173" spans="1:79" x14ac:dyDescent="0.25">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c r="BM173" s="2"/>
      <c r="BN173" s="2"/>
      <c r="BO173" s="2"/>
      <c r="BP173" s="2"/>
      <c r="BQ173" s="2"/>
      <c r="BR173" s="2"/>
      <c r="BS173" s="2"/>
      <c r="BT173" s="2"/>
      <c r="BU173" s="2"/>
      <c r="BV173" s="2"/>
      <c r="BW173" s="2"/>
      <c r="BX173" s="2"/>
      <c r="BY173" s="2"/>
      <c r="BZ173" s="2"/>
      <c r="CA173" s="2"/>
    </row>
  </sheetData>
  <sheetProtection algorithmName="SHA-512" hashValue="BgDz/6YJTPTkkJGhfEPSEzgO4jzY5YuNj8B8nLN66ykXEfmyQFH/F+yCwe7T8jV1+hTOYgacp5QoSgwIeFZZLw==" saltValue="tGDTlmH21ezF+jUwHfvtpg==" spinCount="100000" sheet="1" objects="1" scenarios="1" selectLockedCells="1"/>
  <mergeCells count="8">
    <mergeCell ref="B2:H2"/>
    <mergeCell ref="B3:H3"/>
    <mergeCell ref="B34:H35"/>
    <mergeCell ref="B32:G32"/>
    <mergeCell ref="B28:G28"/>
    <mergeCell ref="B29:G29"/>
    <mergeCell ref="B30:G30"/>
    <mergeCell ref="B31:G31"/>
  </mergeCells>
  <pageMargins left="1" right="0.7" top="0.75" bottom="0.75" header="0.3" footer="0.3"/>
  <pageSetup scale="70" orientation="landscape"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BY328"/>
  <sheetViews>
    <sheetView showGridLines="0" zoomScaleNormal="100" workbookViewId="0">
      <selection activeCell="B14" sqref="B14"/>
    </sheetView>
  </sheetViews>
  <sheetFormatPr defaultColWidth="9.33203125" defaultRowHeight="13.2" x14ac:dyDescent="0.25"/>
  <cols>
    <col min="1" max="1" width="2.6640625" style="3" customWidth="1"/>
    <col min="2" max="2" width="40.6640625" style="3" customWidth="1"/>
    <col min="3" max="3" width="3" style="3" hidden="1" customWidth="1"/>
    <col min="4" max="18" width="15.6640625" style="3" customWidth="1"/>
    <col min="19" max="19" width="2.6640625" style="3" customWidth="1"/>
    <col min="20" max="16384" width="9.33203125" style="3"/>
  </cols>
  <sheetData>
    <row r="1" spans="1:73" ht="15" customHeight="1" x14ac:dyDescent="0.2">
      <c r="A1" s="63"/>
      <c r="B1" s="62"/>
      <c r="C1" s="62"/>
      <c r="D1" s="62"/>
      <c r="E1" s="62"/>
      <c r="F1" s="62"/>
      <c r="G1" s="62"/>
      <c r="H1" s="62"/>
      <c r="I1" s="62"/>
      <c r="J1" s="62"/>
      <c r="K1" s="62"/>
      <c r="L1" s="62"/>
      <c r="M1" s="62"/>
      <c r="N1" s="62"/>
      <c r="O1" s="62"/>
      <c r="P1" s="62"/>
      <c r="Q1" s="62"/>
      <c r="R1" s="62"/>
      <c r="S1" s="61"/>
    </row>
    <row r="2" spans="1:73" ht="30" customHeight="1" x14ac:dyDescent="0.2">
      <c r="A2" s="2945" t="s">
        <v>874</v>
      </c>
      <c r="B2" s="2933"/>
      <c r="C2" s="2933"/>
      <c r="D2" s="2933"/>
      <c r="E2" s="2933"/>
      <c r="F2" s="2933"/>
      <c r="G2" s="2933"/>
      <c r="H2" s="2933"/>
      <c r="I2" s="2933"/>
      <c r="J2" s="2933"/>
      <c r="K2" s="2933"/>
      <c r="L2" s="2933"/>
      <c r="M2" s="2933"/>
      <c r="N2" s="2933"/>
      <c r="O2" s="2933"/>
      <c r="P2" s="2933"/>
      <c r="Q2" s="2933"/>
      <c r="R2" s="2933"/>
      <c r="S2" s="2946"/>
    </row>
    <row r="3" spans="1:73" ht="15" customHeight="1" x14ac:dyDescent="0.25">
      <c r="A3" s="52"/>
      <c r="B3" s="60"/>
      <c r="C3" s="60"/>
      <c r="D3" s="676"/>
      <c r="E3" s="676"/>
      <c r="F3" s="677"/>
      <c r="G3" s="676"/>
      <c r="S3" s="51"/>
    </row>
    <row r="4" spans="1:73" ht="15" customHeight="1" x14ac:dyDescent="0.2">
      <c r="A4" s="52"/>
      <c r="B4" s="1751" t="s">
        <v>873</v>
      </c>
      <c r="C4" s="935"/>
      <c r="D4" s="2947" t="s">
        <v>872</v>
      </c>
      <c r="E4" s="2947"/>
      <c r="F4" s="2947"/>
      <c r="G4" s="2947"/>
      <c r="H4" s="2947" t="s">
        <v>871</v>
      </c>
      <c r="I4" s="2947"/>
      <c r="J4" s="2947"/>
      <c r="K4" s="2947" t="s">
        <v>870</v>
      </c>
      <c r="L4" s="2947"/>
      <c r="M4" s="2947"/>
      <c r="N4" s="2947"/>
      <c r="O4" s="2947"/>
      <c r="P4" s="2947"/>
      <c r="Q4" s="2947"/>
      <c r="R4" s="2947"/>
      <c r="S4" s="51"/>
    </row>
    <row r="5" spans="1:73" ht="15" customHeight="1" x14ac:dyDescent="0.2">
      <c r="A5" s="52"/>
      <c r="B5" s="1752" t="s">
        <v>1853</v>
      </c>
      <c r="C5" s="936"/>
      <c r="D5" s="1746" t="s">
        <v>1854</v>
      </c>
      <c r="E5" s="1747" t="s">
        <v>1855</v>
      </c>
      <c r="F5" s="1746" t="s">
        <v>1856</v>
      </c>
      <c r="G5" s="1746" t="s">
        <v>1857</v>
      </c>
      <c r="H5" s="1748" t="s">
        <v>1858</v>
      </c>
      <c r="I5" s="1748" t="s">
        <v>1859</v>
      </c>
      <c r="J5" s="1748" t="s">
        <v>1860</v>
      </c>
      <c r="K5" s="1748" t="s">
        <v>1861</v>
      </c>
      <c r="L5" s="1748" t="s">
        <v>1862</v>
      </c>
      <c r="M5" s="1748" t="s">
        <v>1863</v>
      </c>
      <c r="N5" s="1748" t="s">
        <v>1864</v>
      </c>
      <c r="O5" s="1748" t="s">
        <v>1865</v>
      </c>
      <c r="P5" s="1748" t="s">
        <v>1868</v>
      </c>
      <c r="Q5" s="1748" t="s">
        <v>1867</v>
      </c>
      <c r="R5" s="1748" t="s">
        <v>1866</v>
      </c>
      <c r="S5" s="51"/>
    </row>
    <row r="6" spans="1:73" ht="15" customHeight="1" x14ac:dyDescent="0.2">
      <c r="A6" s="52"/>
      <c r="B6" s="1753" t="s">
        <v>869</v>
      </c>
      <c r="C6" s="934"/>
      <c r="D6" s="1749">
        <v>0</v>
      </c>
      <c r="E6" s="1749">
        <v>0</v>
      </c>
      <c r="F6" s="1749">
        <v>0</v>
      </c>
      <c r="G6" s="1749">
        <v>0</v>
      </c>
      <c r="H6" s="1750">
        <v>0</v>
      </c>
      <c r="I6" s="1749">
        <v>0</v>
      </c>
      <c r="J6" s="1749">
        <v>0</v>
      </c>
      <c r="K6" s="1749">
        <v>0</v>
      </c>
      <c r="L6" s="1749">
        <v>0</v>
      </c>
      <c r="M6" s="1749">
        <v>0</v>
      </c>
      <c r="N6" s="1749">
        <v>0</v>
      </c>
      <c r="O6" s="1749">
        <v>0</v>
      </c>
      <c r="P6" s="1749">
        <v>0</v>
      </c>
      <c r="Q6" s="1749">
        <v>0</v>
      </c>
      <c r="R6" s="1749">
        <v>0</v>
      </c>
      <c r="S6" s="51"/>
    </row>
    <row r="7" spans="1:73" ht="15" customHeight="1" x14ac:dyDescent="0.2">
      <c r="A7" s="52"/>
      <c r="B7" s="1753" t="s">
        <v>868</v>
      </c>
      <c r="C7" s="934"/>
      <c r="D7" s="1749">
        <v>2.5000000000000001E-3</v>
      </c>
      <c r="E7" s="1749">
        <v>2.5000000000000001E-3</v>
      </c>
      <c r="F7" s="1749">
        <v>2.5000000000000001E-3</v>
      </c>
      <c r="G7" s="1749">
        <v>0.01</v>
      </c>
      <c r="H7" s="1750">
        <v>0.01</v>
      </c>
      <c r="I7" s="1749">
        <v>1.6E-2</v>
      </c>
      <c r="J7" s="1749">
        <v>1.6E-2</v>
      </c>
      <c r="K7" s="1749">
        <v>1.6E-2</v>
      </c>
      <c r="L7" s="1749">
        <v>1.6E-2</v>
      </c>
      <c r="M7" s="1749">
        <v>1.6E-2</v>
      </c>
      <c r="N7" s="1749">
        <v>1.6E-2</v>
      </c>
      <c r="O7" s="1749">
        <v>1.6E-2</v>
      </c>
      <c r="P7" s="1749">
        <v>1.6E-2</v>
      </c>
      <c r="Q7" s="1749">
        <v>1.6E-2</v>
      </c>
      <c r="R7" s="1749">
        <v>1.6E-2</v>
      </c>
      <c r="S7" s="51"/>
    </row>
    <row r="8" spans="1:73" ht="15" customHeight="1" x14ac:dyDescent="0.2">
      <c r="A8" s="52"/>
      <c r="B8" s="1753" t="s">
        <v>867</v>
      </c>
      <c r="C8" s="934"/>
      <c r="D8" s="1749">
        <v>0.08</v>
      </c>
      <c r="E8" s="1749">
        <v>0.08</v>
      </c>
      <c r="F8" s="1749">
        <v>0.08</v>
      </c>
      <c r="G8" s="1749">
        <v>0.08</v>
      </c>
      <c r="H8" s="1750">
        <v>0.08</v>
      </c>
      <c r="I8" s="1749">
        <v>0.08</v>
      </c>
      <c r="J8" s="1749">
        <v>0.08</v>
      </c>
      <c r="K8" s="1749">
        <v>0.08</v>
      </c>
      <c r="L8" s="1749">
        <v>0.08</v>
      </c>
      <c r="M8" s="1749">
        <v>0.08</v>
      </c>
      <c r="N8" s="1749">
        <v>0.08</v>
      </c>
      <c r="O8" s="1749">
        <v>0.08</v>
      </c>
      <c r="P8" s="1749">
        <v>0.08</v>
      </c>
      <c r="Q8" s="1749">
        <v>0.08</v>
      </c>
      <c r="R8" s="1749">
        <v>0.08</v>
      </c>
      <c r="S8" s="51"/>
    </row>
    <row r="9" spans="1:73" ht="15" customHeight="1" x14ac:dyDescent="0.2">
      <c r="A9" s="52"/>
      <c r="B9" s="59"/>
      <c r="C9" s="59"/>
      <c r="D9" s="57"/>
      <c r="E9" s="57"/>
      <c r="F9" s="57"/>
      <c r="G9" s="57"/>
      <c r="H9" s="58"/>
      <c r="I9" s="57"/>
      <c r="J9" s="57"/>
      <c r="K9" s="57"/>
      <c r="L9" s="57"/>
      <c r="M9" s="57"/>
      <c r="N9" s="57"/>
      <c r="O9" s="57"/>
      <c r="P9" s="57"/>
      <c r="Q9" s="57"/>
      <c r="R9" s="57"/>
      <c r="S9" s="51"/>
    </row>
    <row r="10" spans="1:73" ht="15" customHeight="1" x14ac:dyDescent="0.25">
      <c r="A10" s="52"/>
      <c r="D10" s="676"/>
      <c r="E10" s="676"/>
      <c r="F10" s="677"/>
      <c r="G10" s="676"/>
      <c r="H10" s="679" t="s">
        <v>1111</v>
      </c>
      <c r="S10" s="51"/>
    </row>
    <row r="11" spans="1:73" ht="34.950000000000003" customHeight="1" x14ac:dyDescent="0.25">
      <c r="A11" s="52"/>
      <c r="D11" s="2948" t="s">
        <v>6</v>
      </c>
      <c r="E11" s="2948" t="s">
        <v>7</v>
      </c>
      <c r="F11" s="2948" t="s">
        <v>2225</v>
      </c>
      <c r="G11" s="2948" t="s">
        <v>9</v>
      </c>
      <c r="H11" s="2948" t="s">
        <v>10</v>
      </c>
      <c r="S11" s="51"/>
    </row>
    <row r="12" spans="1:73" ht="34.950000000000003" customHeight="1" x14ac:dyDescent="0.25">
      <c r="A12" s="52"/>
      <c r="B12" s="55"/>
      <c r="C12" s="55"/>
      <c r="D12" s="2949"/>
      <c r="E12" s="2949"/>
      <c r="F12" s="2950"/>
      <c r="G12" s="2949"/>
      <c r="H12" s="2949"/>
      <c r="S12" s="51"/>
    </row>
    <row r="13" spans="1:73" ht="15" customHeight="1" x14ac:dyDescent="0.25">
      <c r="A13" s="52"/>
      <c r="B13" s="940" t="s">
        <v>1869</v>
      </c>
      <c r="C13" s="941"/>
      <c r="D13" s="947"/>
      <c r="E13" s="948"/>
      <c r="F13" s="949"/>
      <c r="G13" s="950"/>
      <c r="H13" s="944">
        <f>SUM(H14:H23)</f>
        <v>0</v>
      </c>
      <c r="S13" s="51"/>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c r="AY13" s="2"/>
      <c r="AZ13" s="2"/>
      <c r="BA13" s="2"/>
      <c r="BB13" s="2"/>
      <c r="BC13" s="2"/>
      <c r="BD13" s="2"/>
      <c r="BE13" s="2"/>
      <c r="BF13" s="2"/>
      <c r="BG13" s="2"/>
      <c r="BH13" s="2"/>
      <c r="BI13" s="2"/>
      <c r="BJ13" s="2"/>
      <c r="BK13" s="2"/>
      <c r="BL13" s="2"/>
      <c r="BM13" s="2"/>
      <c r="BN13" s="2"/>
      <c r="BO13" s="2"/>
      <c r="BP13" s="2"/>
      <c r="BQ13" s="2"/>
      <c r="BR13" s="2"/>
      <c r="BS13" s="2"/>
      <c r="BT13" s="2"/>
      <c r="BU13" s="2"/>
    </row>
    <row r="14" spans="1:73" ht="15" customHeight="1" x14ac:dyDescent="0.2">
      <c r="A14" s="52"/>
      <c r="B14" s="939"/>
      <c r="C14" s="937"/>
      <c r="D14" s="680"/>
      <c r="E14" s="1002"/>
      <c r="F14" s="1000">
        <v>0.16</v>
      </c>
      <c r="G14" s="680"/>
      <c r="H14" s="945">
        <f t="shared" ref="H14:H23" si="0">MAX((D14 * F14) - G14,0)</f>
        <v>0</v>
      </c>
      <c r="S14" s="51"/>
      <c r="T14" s="2"/>
      <c r="U14" s="2"/>
      <c r="V14" s="2"/>
      <c r="W14" s="2"/>
      <c r="X14" s="2"/>
      <c r="Y14" s="2"/>
      <c r="Z14" s="2"/>
      <c r="AA14" s="2"/>
      <c r="AB14" s="2"/>
      <c r="AC14" s="2"/>
      <c r="AD14" s="2"/>
      <c r="AE14" s="2"/>
      <c r="AF14" s="2"/>
      <c r="AG14" s="2"/>
      <c r="AH14" s="2"/>
      <c r="AI14" s="2"/>
      <c r="AJ14" s="2"/>
      <c r="AK14" s="2"/>
      <c r="AL14" s="2"/>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c r="BP14" s="2"/>
      <c r="BQ14" s="2"/>
      <c r="BR14" s="2"/>
      <c r="BS14" s="2"/>
      <c r="BT14" s="2"/>
      <c r="BU14" s="2"/>
    </row>
    <row r="15" spans="1:73" ht="15" customHeight="1" x14ac:dyDescent="0.2">
      <c r="A15" s="52"/>
      <c r="B15" s="939"/>
      <c r="C15" s="937"/>
      <c r="D15" s="680"/>
      <c r="E15" s="1002"/>
      <c r="F15" s="1000">
        <v>0.16</v>
      </c>
      <c r="G15" s="680"/>
      <c r="H15" s="945">
        <f t="shared" si="0"/>
        <v>0</v>
      </c>
      <c r="S15" s="51"/>
      <c r="T15" s="2"/>
      <c r="U15" s="2"/>
      <c r="V15" s="2"/>
      <c r="W15" s="2"/>
      <c r="X15" s="2"/>
      <c r="Y15" s="2"/>
      <c r="Z15" s="2"/>
      <c r="AA15" s="2"/>
      <c r="AB15" s="2"/>
      <c r="AC15" s="2"/>
      <c r="AD15" s="2"/>
      <c r="AE15" s="2"/>
      <c r="AF15" s="2"/>
      <c r="AG15" s="2"/>
      <c r="AH15" s="2"/>
      <c r="AI15" s="2"/>
      <c r="AJ15" s="2"/>
      <c r="AK15" s="2"/>
      <c r="AL15" s="2"/>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c r="BP15" s="2"/>
      <c r="BQ15" s="2"/>
      <c r="BR15" s="2"/>
      <c r="BS15" s="2"/>
      <c r="BT15" s="2"/>
      <c r="BU15" s="2"/>
    </row>
    <row r="16" spans="1:73" ht="15" customHeight="1" x14ac:dyDescent="0.2">
      <c r="A16" s="52"/>
      <c r="B16" s="939"/>
      <c r="C16" s="938"/>
      <c r="D16" s="680"/>
      <c r="E16" s="1002"/>
      <c r="F16" s="1000">
        <v>0.16</v>
      </c>
      <c r="G16" s="680"/>
      <c r="H16" s="945">
        <f t="shared" si="0"/>
        <v>0</v>
      </c>
      <c r="S16" s="51"/>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row>
    <row r="17" spans="1:73" ht="15" customHeight="1" x14ac:dyDescent="0.2">
      <c r="A17" s="52"/>
      <c r="B17" s="939"/>
      <c r="C17" s="937"/>
      <c r="D17" s="680"/>
      <c r="E17" s="1002"/>
      <c r="F17" s="1000">
        <v>0.16</v>
      </c>
      <c r="G17" s="680"/>
      <c r="H17" s="945">
        <f t="shared" si="0"/>
        <v>0</v>
      </c>
      <c r="S17" s="51"/>
      <c r="T17" s="2"/>
      <c r="U17" s="2"/>
      <c r="V17" s="2"/>
      <c r="W17" s="2"/>
      <c r="X17" s="2"/>
      <c r="Y17" s="2"/>
      <c r="Z17" s="2"/>
      <c r="AA17" s="2"/>
      <c r="AB17" s="2"/>
      <c r="AC17" s="2"/>
      <c r="AD17" s="2"/>
      <c r="AE17" s="2"/>
      <c r="AF17" s="2"/>
      <c r="AG17" s="2"/>
      <c r="AH17" s="2"/>
      <c r="AI17" s="2"/>
      <c r="AJ17" s="2"/>
      <c r="AK17" s="2"/>
      <c r="AL17" s="2"/>
      <c r="AM17" s="2"/>
      <c r="AN17" s="2"/>
      <c r="AO17" s="2"/>
      <c r="AP17" s="2"/>
      <c r="AQ17" s="2"/>
      <c r="AR17" s="2"/>
      <c r="AS17" s="2"/>
      <c r="AT17" s="2"/>
      <c r="AU17" s="2"/>
      <c r="AV17" s="2"/>
      <c r="AW17" s="2"/>
      <c r="AX17" s="2"/>
      <c r="AY17" s="2"/>
      <c r="AZ17" s="2"/>
      <c r="BA17" s="2"/>
      <c r="BB17" s="2"/>
      <c r="BC17" s="2"/>
      <c r="BD17" s="2"/>
      <c r="BE17" s="2"/>
      <c r="BF17" s="2"/>
      <c r="BG17" s="2"/>
      <c r="BH17" s="2"/>
      <c r="BI17" s="2"/>
      <c r="BJ17" s="2"/>
      <c r="BK17" s="2"/>
      <c r="BL17" s="2"/>
      <c r="BM17" s="2"/>
      <c r="BN17" s="2"/>
      <c r="BO17" s="2"/>
      <c r="BP17" s="2"/>
      <c r="BQ17" s="2"/>
      <c r="BR17" s="2"/>
      <c r="BS17" s="2"/>
      <c r="BT17" s="2"/>
      <c r="BU17" s="2"/>
    </row>
    <row r="18" spans="1:73" ht="15" customHeight="1" x14ac:dyDescent="0.2">
      <c r="A18" s="52"/>
      <c r="B18" s="939"/>
      <c r="C18" s="937"/>
      <c r="D18" s="680"/>
      <c r="E18" s="1002"/>
      <c r="F18" s="1000">
        <v>0.16</v>
      </c>
      <c r="G18" s="680"/>
      <c r="H18" s="945">
        <f t="shared" si="0"/>
        <v>0</v>
      </c>
      <c r="S18" s="51"/>
      <c r="T18" s="2"/>
      <c r="U18" s="2"/>
      <c r="V18" s="2"/>
      <c r="W18" s="2"/>
      <c r="X18" s="2"/>
      <c r="Y18" s="2"/>
      <c r="Z18" s="2"/>
      <c r="AA18" s="2"/>
      <c r="AB18" s="2"/>
      <c r="AC18" s="2"/>
      <c r="AD18" s="2"/>
      <c r="AE18" s="2"/>
      <c r="AF18" s="2"/>
      <c r="AG18" s="2"/>
      <c r="AH18" s="2"/>
      <c r="AI18" s="2"/>
      <c r="AJ18" s="2"/>
      <c r="AK18" s="2"/>
      <c r="AL18" s="2"/>
      <c r="AM18" s="2"/>
      <c r="AN18" s="2"/>
      <c r="AO18" s="2"/>
      <c r="AP18" s="2"/>
      <c r="AQ18" s="2"/>
      <c r="AR18" s="2"/>
      <c r="AS18" s="2"/>
      <c r="AT18" s="2"/>
      <c r="AU18" s="2"/>
      <c r="AV18" s="2"/>
      <c r="AW18" s="2"/>
      <c r="AX18" s="2"/>
      <c r="AY18" s="2"/>
      <c r="AZ18" s="2"/>
      <c r="BA18" s="2"/>
      <c r="BB18" s="2"/>
      <c r="BC18" s="2"/>
      <c r="BD18" s="2"/>
      <c r="BE18" s="2"/>
      <c r="BF18" s="2"/>
      <c r="BG18" s="2"/>
      <c r="BH18" s="2"/>
      <c r="BI18" s="2"/>
      <c r="BJ18" s="2"/>
      <c r="BK18" s="2"/>
      <c r="BL18" s="2"/>
      <c r="BM18" s="2"/>
      <c r="BN18" s="2"/>
      <c r="BO18" s="2"/>
      <c r="BP18" s="2"/>
      <c r="BQ18" s="2"/>
      <c r="BR18" s="2"/>
      <c r="BS18" s="2"/>
      <c r="BT18" s="2"/>
      <c r="BU18" s="2"/>
    </row>
    <row r="19" spans="1:73" ht="15" customHeight="1" x14ac:dyDescent="0.2">
      <c r="A19" s="52"/>
      <c r="B19" s="939"/>
      <c r="C19" s="938"/>
      <c r="D19" s="680"/>
      <c r="E19" s="1002"/>
      <c r="F19" s="1000">
        <v>0.16</v>
      </c>
      <c r="G19" s="680"/>
      <c r="H19" s="945">
        <f t="shared" si="0"/>
        <v>0</v>
      </c>
      <c r="S19" s="51"/>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row>
    <row r="20" spans="1:73" ht="15" customHeight="1" x14ac:dyDescent="0.25">
      <c r="A20" s="52"/>
      <c r="B20" s="939"/>
      <c r="C20" s="938"/>
      <c r="D20" s="680"/>
      <c r="E20" s="1002"/>
      <c r="F20" s="1000">
        <v>0.16</v>
      </c>
      <c r="G20" s="680"/>
      <c r="H20" s="945">
        <f t="shared" si="0"/>
        <v>0</v>
      </c>
      <c r="S20" s="51"/>
      <c r="T20" s="2"/>
      <c r="U20" s="2"/>
      <c r="V20" s="2"/>
      <c r="W20" s="2"/>
      <c r="X20" s="2"/>
      <c r="Y20" s="2"/>
      <c r="Z20" s="2"/>
      <c r="AA20" s="2"/>
      <c r="AB20" s="2"/>
      <c r="AC20" s="2"/>
      <c r="AD20" s="2"/>
      <c r="AE20" s="2"/>
      <c r="AF20" s="2"/>
      <c r="AG20" s="2"/>
      <c r="AH20" s="2"/>
      <c r="AI20" s="2"/>
      <c r="AJ20" s="2"/>
      <c r="AK20" s="2"/>
      <c r="AL20" s="2"/>
      <c r="AM20" s="2"/>
      <c r="AN20" s="2"/>
      <c r="AO20" s="2"/>
      <c r="AP20" s="2"/>
      <c r="AQ20" s="2"/>
      <c r="AR20" s="2"/>
      <c r="AS20" s="2"/>
      <c r="AT20" s="2"/>
      <c r="AU20" s="2"/>
      <c r="AV20" s="2"/>
      <c r="AW20" s="2"/>
      <c r="AX20" s="2"/>
      <c r="AY20" s="2"/>
      <c r="AZ20" s="2"/>
      <c r="BA20" s="2"/>
      <c r="BB20" s="2"/>
      <c r="BC20" s="2"/>
      <c r="BD20" s="2"/>
      <c r="BE20" s="2"/>
      <c r="BF20" s="2"/>
      <c r="BG20" s="2"/>
      <c r="BH20" s="2"/>
      <c r="BI20" s="2"/>
      <c r="BJ20" s="2"/>
      <c r="BK20" s="2"/>
      <c r="BL20" s="2"/>
      <c r="BM20" s="2"/>
      <c r="BN20" s="2"/>
      <c r="BO20" s="2"/>
      <c r="BP20" s="2"/>
      <c r="BQ20" s="2"/>
      <c r="BR20" s="2"/>
      <c r="BS20" s="2"/>
      <c r="BT20" s="2"/>
      <c r="BU20" s="2"/>
    </row>
    <row r="21" spans="1:73" ht="15" customHeight="1" x14ac:dyDescent="0.25">
      <c r="A21" s="52"/>
      <c r="B21" s="939"/>
      <c r="C21" s="938"/>
      <c r="D21" s="680"/>
      <c r="E21" s="1002"/>
      <c r="F21" s="1000">
        <v>0.16</v>
      </c>
      <c r="G21" s="680"/>
      <c r="H21" s="945">
        <f t="shared" si="0"/>
        <v>0</v>
      </c>
      <c r="S21" s="51"/>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2"/>
      <c r="AW21" s="2"/>
      <c r="AX21" s="2"/>
      <c r="AY21" s="2"/>
      <c r="AZ21" s="2"/>
      <c r="BA21" s="2"/>
      <c r="BB21" s="2"/>
      <c r="BC21" s="2"/>
      <c r="BD21" s="2"/>
      <c r="BE21" s="2"/>
      <c r="BF21" s="2"/>
      <c r="BG21" s="2"/>
      <c r="BH21" s="2"/>
      <c r="BI21" s="2"/>
      <c r="BJ21" s="2"/>
      <c r="BK21" s="2"/>
      <c r="BL21" s="2"/>
      <c r="BM21" s="2"/>
      <c r="BN21" s="2"/>
      <c r="BO21" s="2"/>
      <c r="BP21" s="2"/>
      <c r="BQ21" s="2"/>
      <c r="BR21" s="2"/>
      <c r="BS21" s="2"/>
      <c r="BT21" s="2"/>
      <c r="BU21" s="2"/>
    </row>
    <row r="22" spans="1:73" ht="15" customHeight="1" x14ac:dyDescent="0.25">
      <c r="A22" s="52"/>
      <c r="B22" s="939"/>
      <c r="C22" s="938"/>
      <c r="D22" s="680"/>
      <c r="E22" s="1002"/>
      <c r="F22" s="1000">
        <v>0.16</v>
      </c>
      <c r="G22" s="680"/>
      <c r="H22" s="945">
        <f t="shared" si="0"/>
        <v>0</v>
      </c>
      <c r="S22" s="51"/>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row>
    <row r="23" spans="1:73" ht="15" customHeight="1" x14ac:dyDescent="0.25">
      <c r="A23" s="52"/>
      <c r="B23" s="939"/>
      <c r="C23" s="938"/>
      <c r="D23" s="680"/>
      <c r="E23" s="1002"/>
      <c r="F23" s="1000">
        <v>0.16</v>
      </c>
      <c r="G23" s="680"/>
      <c r="H23" s="945">
        <f t="shared" si="0"/>
        <v>0</v>
      </c>
      <c r="S23" s="51"/>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c r="AT23" s="2"/>
      <c r="AU23" s="2"/>
      <c r="AV23" s="2"/>
      <c r="AW23" s="2"/>
      <c r="AX23" s="2"/>
      <c r="AY23" s="2"/>
      <c r="AZ23" s="2"/>
      <c r="BA23" s="2"/>
      <c r="BB23" s="2"/>
      <c r="BC23" s="2"/>
      <c r="BD23" s="2"/>
      <c r="BE23" s="2"/>
      <c r="BF23" s="2"/>
      <c r="BG23" s="2"/>
      <c r="BH23" s="2"/>
      <c r="BI23" s="2"/>
      <c r="BJ23" s="2"/>
      <c r="BK23" s="2"/>
      <c r="BL23" s="2"/>
      <c r="BM23" s="2"/>
      <c r="BN23" s="2"/>
      <c r="BO23" s="2"/>
      <c r="BP23" s="2"/>
      <c r="BQ23" s="2"/>
      <c r="BR23" s="2"/>
      <c r="BS23" s="2"/>
      <c r="BT23" s="2"/>
      <c r="BU23" s="2"/>
    </row>
    <row r="24" spans="1:73" ht="15" customHeight="1" x14ac:dyDescent="0.25">
      <c r="A24" s="52"/>
      <c r="B24" s="940" t="s">
        <v>1870</v>
      </c>
      <c r="C24" s="941"/>
      <c r="D24" s="952"/>
      <c r="E24" s="953"/>
      <c r="F24" s="949"/>
      <c r="G24" s="954"/>
      <c r="H24" s="946">
        <f>SUM(H25:H34)</f>
        <v>0</v>
      </c>
      <c r="S24" s="51"/>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2"/>
      <c r="AW24" s="2"/>
      <c r="AX24" s="2"/>
      <c r="AY24" s="2"/>
      <c r="AZ24" s="2"/>
      <c r="BA24" s="2"/>
      <c r="BB24" s="2"/>
      <c r="BC24" s="2"/>
      <c r="BD24" s="2"/>
      <c r="BE24" s="2"/>
      <c r="BF24" s="2"/>
      <c r="BG24" s="2"/>
      <c r="BH24" s="2"/>
      <c r="BI24" s="2"/>
      <c r="BJ24" s="2"/>
      <c r="BK24" s="2"/>
      <c r="BL24" s="2"/>
      <c r="BM24" s="2"/>
      <c r="BN24" s="2"/>
      <c r="BO24" s="2"/>
      <c r="BP24" s="2"/>
      <c r="BQ24" s="2"/>
      <c r="BR24" s="2"/>
      <c r="BS24" s="2"/>
      <c r="BT24" s="2"/>
      <c r="BU24" s="2"/>
    </row>
    <row r="25" spans="1:73" ht="15" customHeight="1" x14ac:dyDescent="0.25">
      <c r="A25" s="52"/>
      <c r="B25" s="939"/>
      <c r="C25" s="938"/>
      <c r="D25" s="951"/>
      <c r="E25" s="1001"/>
      <c r="F25" s="1000">
        <v>0.16</v>
      </c>
      <c r="G25" s="743"/>
      <c r="H25" s="945">
        <f t="shared" ref="H25:H34" si="1">MAX((D25 * F25) - G25,0)</f>
        <v>0</v>
      </c>
      <c r="S25" s="51"/>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c r="BF25" s="2"/>
      <c r="BG25" s="2"/>
      <c r="BH25" s="2"/>
      <c r="BI25" s="2"/>
      <c r="BJ25" s="2"/>
      <c r="BK25" s="2"/>
      <c r="BL25" s="2"/>
      <c r="BM25" s="2"/>
      <c r="BN25" s="2"/>
      <c r="BO25" s="2"/>
      <c r="BP25" s="2"/>
      <c r="BQ25" s="2"/>
      <c r="BR25" s="2"/>
      <c r="BS25" s="2"/>
      <c r="BT25" s="2"/>
      <c r="BU25" s="2"/>
    </row>
    <row r="26" spans="1:73" ht="15" customHeight="1" x14ac:dyDescent="0.25">
      <c r="A26" s="52"/>
      <c r="B26" s="939"/>
      <c r="C26" s="938"/>
      <c r="D26" s="951"/>
      <c r="E26" s="1001"/>
      <c r="F26" s="1000">
        <v>0.16</v>
      </c>
      <c r="G26" s="743"/>
      <c r="H26" s="945">
        <f t="shared" si="1"/>
        <v>0</v>
      </c>
      <c r="S26" s="51"/>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2"/>
      <c r="AX26" s="2"/>
      <c r="AY26" s="2"/>
      <c r="AZ26" s="2"/>
      <c r="BA26" s="2"/>
      <c r="BB26" s="2"/>
      <c r="BC26" s="2"/>
      <c r="BD26" s="2"/>
      <c r="BE26" s="2"/>
      <c r="BF26" s="2"/>
      <c r="BG26" s="2"/>
      <c r="BH26" s="2"/>
      <c r="BI26" s="2"/>
      <c r="BJ26" s="2"/>
      <c r="BK26" s="2"/>
      <c r="BL26" s="2"/>
      <c r="BM26" s="2"/>
      <c r="BN26" s="2"/>
      <c r="BO26" s="2"/>
      <c r="BP26" s="2"/>
      <c r="BQ26" s="2"/>
      <c r="BR26" s="2"/>
      <c r="BS26" s="2"/>
      <c r="BT26" s="2"/>
      <c r="BU26" s="2"/>
    </row>
    <row r="27" spans="1:73" ht="15" customHeight="1" x14ac:dyDescent="0.25">
      <c r="A27" s="52"/>
      <c r="B27" s="939"/>
      <c r="C27" s="938"/>
      <c r="D27" s="951"/>
      <c r="E27" s="1001"/>
      <c r="F27" s="1000">
        <v>0.16</v>
      </c>
      <c r="G27" s="743"/>
      <c r="H27" s="945">
        <f t="shared" si="1"/>
        <v>0</v>
      </c>
      <c r="S27" s="51"/>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2"/>
      <c r="BF27" s="2"/>
      <c r="BG27" s="2"/>
      <c r="BH27" s="2"/>
      <c r="BI27" s="2"/>
      <c r="BJ27" s="2"/>
      <c r="BK27" s="2"/>
      <c r="BL27" s="2"/>
      <c r="BM27" s="2"/>
      <c r="BN27" s="2"/>
      <c r="BO27" s="2"/>
      <c r="BP27" s="2"/>
      <c r="BQ27" s="2"/>
      <c r="BR27" s="2"/>
      <c r="BS27" s="2"/>
      <c r="BT27" s="2"/>
      <c r="BU27" s="2"/>
    </row>
    <row r="28" spans="1:73" ht="15" customHeight="1" x14ac:dyDescent="0.25">
      <c r="A28" s="52"/>
      <c r="B28" s="939"/>
      <c r="C28" s="938"/>
      <c r="D28" s="951"/>
      <c r="E28" s="1001"/>
      <c r="F28" s="1000">
        <v>0.16</v>
      </c>
      <c r="G28" s="743"/>
      <c r="H28" s="945">
        <f t="shared" si="1"/>
        <v>0</v>
      </c>
      <c r="S28" s="51"/>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K28" s="2"/>
      <c r="BL28" s="2"/>
      <c r="BM28" s="2"/>
      <c r="BN28" s="2"/>
      <c r="BO28" s="2"/>
      <c r="BP28" s="2"/>
      <c r="BQ28" s="2"/>
      <c r="BR28" s="2"/>
      <c r="BS28" s="2"/>
      <c r="BT28" s="2"/>
      <c r="BU28" s="2"/>
    </row>
    <row r="29" spans="1:73" ht="15" customHeight="1" x14ac:dyDescent="0.25">
      <c r="A29" s="52"/>
      <c r="B29" s="939"/>
      <c r="C29" s="938"/>
      <c r="D29" s="951"/>
      <c r="E29" s="1001"/>
      <c r="F29" s="1000">
        <v>0.16</v>
      </c>
      <c r="G29" s="743"/>
      <c r="H29" s="945">
        <f t="shared" si="1"/>
        <v>0</v>
      </c>
      <c r="S29" s="51"/>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2"/>
      <c r="BT29" s="2"/>
      <c r="BU29" s="2"/>
    </row>
    <row r="30" spans="1:73" ht="15" customHeight="1" x14ac:dyDescent="0.25">
      <c r="A30" s="52"/>
      <c r="B30" s="939"/>
      <c r="C30" s="938"/>
      <c r="D30" s="951"/>
      <c r="E30" s="1001"/>
      <c r="F30" s="1000">
        <v>0.16</v>
      </c>
      <c r="G30" s="743"/>
      <c r="H30" s="945">
        <f t="shared" si="1"/>
        <v>0</v>
      </c>
      <c r="S30" s="51"/>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2"/>
      <c r="BT30" s="2"/>
      <c r="BU30" s="2"/>
    </row>
    <row r="31" spans="1:73" ht="15" customHeight="1" x14ac:dyDescent="0.25">
      <c r="A31" s="52"/>
      <c r="B31" s="939"/>
      <c r="C31" s="938"/>
      <c r="D31" s="951"/>
      <c r="E31" s="1001"/>
      <c r="F31" s="1000">
        <v>0.16</v>
      </c>
      <c r="G31" s="743"/>
      <c r="H31" s="945">
        <f t="shared" si="1"/>
        <v>0</v>
      </c>
      <c r="S31" s="51"/>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c r="AW31" s="2"/>
      <c r="AX31" s="2"/>
      <c r="AY31" s="2"/>
      <c r="AZ31" s="2"/>
      <c r="BA31" s="2"/>
      <c r="BB31" s="2"/>
      <c r="BC31" s="2"/>
      <c r="BD31" s="2"/>
      <c r="BE31" s="2"/>
      <c r="BF31" s="2"/>
      <c r="BG31" s="2"/>
      <c r="BH31" s="2"/>
      <c r="BI31" s="2"/>
      <c r="BJ31" s="2"/>
      <c r="BK31" s="2"/>
      <c r="BL31" s="2"/>
      <c r="BM31" s="2"/>
      <c r="BN31" s="2"/>
      <c r="BO31" s="2"/>
      <c r="BP31" s="2"/>
      <c r="BQ31" s="2"/>
      <c r="BR31" s="2"/>
      <c r="BS31" s="2"/>
      <c r="BT31" s="2"/>
      <c r="BU31" s="2"/>
    </row>
    <row r="32" spans="1:73" ht="15" customHeight="1" x14ac:dyDescent="0.25">
      <c r="A32" s="52"/>
      <c r="B32" s="939"/>
      <c r="C32" s="938"/>
      <c r="D32" s="951"/>
      <c r="E32" s="1001"/>
      <c r="F32" s="1000">
        <v>0.16</v>
      </c>
      <c r="G32" s="743"/>
      <c r="H32" s="945">
        <f t="shared" si="1"/>
        <v>0</v>
      </c>
      <c r="S32" s="51"/>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B32" s="2"/>
      <c r="BC32" s="2"/>
      <c r="BD32" s="2"/>
      <c r="BE32" s="2"/>
      <c r="BF32" s="2"/>
      <c r="BG32" s="2"/>
      <c r="BH32" s="2"/>
      <c r="BI32" s="2"/>
      <c r="BJ32" s="2"/>
      <c r="BK32" s="2"/>
      <c r="BL32" s="2"/>
      <c r="BM32" s="2"/>
      <c r="BN32" s="2"/>
      <c r="BO32" s="2"/>
      <c r="BP32" s="2"/>
      <c r="BQ32" s="2"/>
      <c r="BR32" s="2"/>
      <c r="BS32" s="2"/>
      <c r="BT32" s="2"/>
      <c r="BU32" s="2"/>
    </row>
    <row r="33" spans="1:73" ht="15" customHeight="1" x14ac:dyDescent="0.25">
      <c r="A33" s="52"/>
      <c r="B33" s="939"/>
      <c r="C33" s="938"/>
      <c r="D33" s="951"/>
      <c r="E33" s="1001"/>
      <c r="F33" s="1000">
        <v>0.16</v>
      </c>
      <c r="G33" s="743"/>
      <c r="H33" s="945">
        <f t="shared" si="1"/>
        <v>0</v>
      </c>
      <c r="S33" s="51"/>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c r="AX33" s="2"/>
      <c r="AY33" s="2"/>
      <c r="AZ33" s="2"/>
      <c r="BA33" s="2"/>
      <c r="BB33" s="2"/>
      <c r="BC33" s="2"/>
      <c r="BD33" s="2"/>
      <c r="BE33" s="2"/>
      <c r="BF33" s="2"/>
      <c r="BG33" s="2"/>
      <c r="BH33" s="2"/>
      <c r="BI33" s="2"/>
      <c r="BJ33" s="2"/>
      <c r="BK33" s="2"/>
      <c r="BL33" s="2"/>
      <c r="BM33" s="2"/>
      <c r="BN33" s="2"/>
      <c r="BO33" s="2"/>
      <c r="BP33" s="2"/>
      <c r="BQ33" s="2"/>
      <c r="BR33" s="2"/>
      <c r="BS33" s="2"/>
      <c r="BT33" s="2"/>
      <c r="BU33" s="2"/>
    </row>
    <row r="34" spans="1:73" ht="15" customHeight="1" x14ac:dyDescent="0.25">
      <c r="A34" s="52"/>
      <c r="B34" s="939"/>
      <c r="C34" s="938"/>
      <c r="D34" s="951"/>
      <c r="E34" s="1001"/>
      <c r="F34" s="1000">
        <v>0.16</v>
      </c>
      <c r="G34" s="743"/>
      <c r="H34" s="945">
        <f t="shared" si="1"/>
        <v>0</v>
      </c>
      <c r="S34" s="51"/>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2"/>
      <c r="AX34" s="2"/>
      <c r="AY34" s="2"/>
      <c r="AZ34" s="2"/>
      <c r="BA34" s="2"/>
      <c r="BB34" s="2"/>
      <c r="BC34" s="2"/>
      <c r="BD34" s="2"/>
      <c r="BE34" s="2"/>
      <c r="BF34" s="2"/>
      <c r="BG34" s="2"/>
      <c r="BH34" s="2"/>
      <c r="BI34" s="2"/>
      <c r="BJ34" s="2"/>
      <c r="BK34" s="2"/>
      <c r="BL34" s="2"/>
      <c r="BM34" s="2"/>
      <c r="BN34" s="2"/>
      <c r="BO34" s="2"/>
      <c r="BP34" s="2"/>
      <c r="BQ34" s="2"/>
      <c r="BR34" s="2"/>
      <c r="BS34" s="2"/>
      <c r="BT34" s="2"/>
      <c r="BU34" s="2"/>
    </row>
    <row r="35" spans="1:73" ht="15" customHeight="1" x14ac:dyDescent="0.25">
      <c r="A35" s="52"/>
      <c r="B35" s="940" t="s">
        <v>11</v>
      </c>
      <c r="C35" s="941"/>
      <c r="D35" s="952"/>
      <c r="E35" s="953"/>
      <c r="F35" s="949"/>
      <c r="G35" s="954"/>
      <c r="H35" s="946">
        <f>SUM(H36:H45)</f>
        <v>0</v>
      </c>
      <c r="S35" s="51"/>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row>
    <row r="36" spans="1:73" ht="15" customHeight="1" x14ac:dyDescent="0.25">
      <c r="A36" s="52"/>
      <c r="B36" s="939"/>
      <c r="C36" s="938"/>
      <c r="D36" s="743"/>
      <c r="E36" s="955"/>
      <c r="F36" s="1000">
        <v>0.16</v>
      </c>
      <c r="G36" s="680"/>
      <c r="H36" s="945">
        <f t="shared" ref="H36:H45" si="2">IF((D36 *F36)&lt;E36,D36*F36,E36)</f>
        <v>0</v>
      </c>
      <c r="S36" s="51"/>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2"/>
      <c r="BF36" s="2"/>
      <c r="BG36" s="2"/>
      <c r="BH36" s="2"/>
      <c r="BI36" s="2"/>
      <c r="BJ36" s="2"/>
      <c r="BK36" s="2"/>
      <c r="BL36" s="2"/>
      <c r="BM36" s="2"/>
      <c r="BN36" s="2"/>
      <c r="BO36" s="2"/>
      <c r="BP36" s="2"/>
      <c r="BQ36" s="2"/>
      <c r="BR36" s="2"/>
      <c r="BS36" s="2"/>
      <c r="BT36" s="2"/>
      <c r="BU36" s="2"/>
    </row>
    <row r="37" spans="1:73" ht="15" customHeight="1" x14ac:dyDescent="0.25">
      <c r="A37" s="52"/>
      <c r="B37" s="939"/>
      <c r="C37" s="938"/>
      <c r="D37" s="743"/>
      <c r="E37" s="955"/>
      <c r="F37" s="1000">
        <v>0.16</v>
      </c>
      <c r="G37" s="680"/>
      <c r="H37" s="945">
        <f t="shared" si="2"/>
        <v>0</v>
      </c>
      <c r="S37" s="51"/>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2"/>
      <c r="AX37" s="2"/>
      <c r="AY37" s="2"/>
      <c r="AZ37" s="2"/>
      <c r="BA37" s="2"/>
      <c r="BB37" s="2"/>
      <c r="BC37" s="2"/>
      <c r="BD37" s="2"/>
      <c r="BE37" s="2"/>
      <c r="BF37" s="2"/>
      <c r="BG37" s="2"/>
      <c r="BH37" s="2"/>
      <c r="BI37" s="2"/>
      <c r="BJ37" s="2"/>
      <c r="BK37" s="2"/>
      <c r="BL37" s="2"/>
      <c r="BM37" s="2"/>
      <c r="BN37" s="2"/>
      <c r="BO37" s="2"/>
      <c r="BP37" s="2"/>
      <c r="BQ37" s="2"/>
      <c r="BR37" s="2"/>
      <c r="BS37" s="2"/>
      <c r="BT37" s="2"/>
      <c r="BU37" s="2"/>
    </row>
    <row r="38" spans="1:73" ht="15" customHeight="1" x14ac:dyDescent="0.25">
      <c r="A38" s="52"/>
      <c r="B38" s="939"/>
      <c r="C38" s="938"/>
      <c r="D38" s="743"/>
      <c r="E38" s="955"/>
      <c r="F38" s="1000">
        <v>0.16</v>
      </c>
      <c r="G38" s="680"/>
      <c r="H38" s="945">
        <f t="shared" si="2"/>
        <v>0</v>
      </c>
      <c r="S38" s="51"/>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2"/>
      <c r="AY38" s="2"/>
      <c r="AZ38" s="2"/>
      <c r="BA38" s="2"/>
      <c r="BB38" s="2"/>
      <c r="BC38" s="2"/>
      <c r="BD38" s="2"/>
      <c r="BE38" s="2"/>
      <c r="BF38" s="2"/>
      <c r="BG38" s="2"/>
      <c r="BH38" s="2"/>
      <c r="BI38" s="2"/>
      <c r="BJ38" s="2"/>
      <c r="BK38" s="2"/>
      <c r="BL38" s="2"/>
      <c r="BM38" s="2"/>
      <c r="BN38" s="2"/>
      <c r="BO38" s="2"/>
      <c r="BP38" s="2"/>
      <c r="BQ38" s="2"/>
      <c r="BR38" s="2"/>
      <c r="BS38" s="2"/>
      <c r="BT38" s="2"/>
      <c r="BU38" s="2"/>
    </row>
    <row r="39" spans="1:73" ht="15" customHeight="1" x14ac:dyDescent="0.25">
      <c r="A39" s="52"/>
      <c r="B39" s="939"/>
      <c r="C39" s="938"/>
      <c r="D39" s="743"/>
      <c r="E39" s="955"/>
      <c r="F39" s="1000">
        <v>0.16</v>
      </c>
      <c r="G39" s="680"/>
      <c r="H39" s="945">
        <f t="shared" si="2"/>
        <v>0</v>
      </c>
      <c r="S39" s="51"/>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H39" s="2"/>
      <c r="BI39" s="2"/>
      <c r="BJ39" s="2"/>
      <c r="BK39" s="2"/>
      <c r="BL39" s="2"/>
      <c r="BM39" s="2"/>
      <c r="BN39" s="2"/>
      <c r="BO39" s="2"/>
      <c r="BP39" s="2"/>
      <c r="BQ39" s="2"/>
      <c r="BR39" s="2"/>
      <c r="BS39" s="2"/>
      <c r="BT39" s="2"/>
      <c r="BU39" s="2"/>
    </row>
    <row r="40" spans="1:73" ht="15" customHeight="1" x14ac:dyDescent="0.25">
      <c r="A40" s="52"/>
      <c r="B40" s="939"/>
      <c r="C40" s="938"/>
      <c r="D40" s="743"/>
      <c r="E40" s="955"/>
      <c r="F40" s="1000">
        <v>0.16</v>
      </c>
      <c r="G40" s="680"/>
      <c r="H40" s="945">
        <f t="shared" si="2"/>
        <v>0</v>
      </c>
      <c r="S40" s="51"/>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c r="BB40" s="2"/>
      <c r="BC40" s="2"/>
      <c r="BD40" s="2"/>
      <c r="BE40" s="2"/>
      <c r="BF40" s="2"/>
      <c r="BG40" s="2"/>
      <c r="BH40" s="2"/>
      <c r="BI40" s="2"/>
      <c r="BJ40" s="2"/>
      <c r="BK40" s="2"/>
      <c r="BL40" s="2"/>
      <c r="BM40" s="2"/>
      <c r="BN40" s="2"/>
      <c r="BO40" s="2"/>
      <c r="BP40" s="2"/>
      <c r="BQ40" s="2"/>
      <c r="BR40" s="2"/>
      <c r="BS40" s="2"/>
      <c r="BT40" s="2"/>
      <c r="BU40" s="2"/>
    </row>
    <row r="41" spans="1:73" ht="15" customHeight="1" x14ac:dyDescent="0.25">
      <c r="A41" s="52"/>
      <c r="B41" s="939"/>
      <c r="C41" s="938"/>
      <c r="D41" s="743"/>
      <c r="E41" s="955"/>
      <c r="F41" s="1000">
        <v>0.16</v>
      </c>
      <c r="G41" s="680"/>
      <c r="H41" s="945">
        <f t="shared" si="2"/>
        <v>0</v>
      </c>
      <c r="S41" s="51"/>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c r="BD41" s="2"/>
      <c r="BE41" s="2"/>
      <c r="BF41" s="2"/>
      <c r="BG41" s="2"/>
      <c r="BH41" s="2"/>
      <c r="BI41" s="2"/>
      <c r="BJ41" s="2"/>
      <c r="BK41" s="2"/>
      <c r="BL41" s="2"/>
      <c r="BM41" s="2"/>
      <c r="BN41" s="2"/>
      <c r="BO41" s="2"/>
      <c r="BP41" s="2"/>
      <c r="BQ41" s="2"/>
      <c r="BR41" s="2"/>
      <c r="BS41" s="2"/>
      <c r="BT41" s="2"/>
      <c r="BU41" s="2"/>
    </row>
    <row r="42" spans="1:73" ht="15" customHeight="1" x14ac:dyDescent="0.25">
      <c r="A42" s="52"/>
      <c r="B42" s="939"/>
      <c r="C42" s="938"/>
      <c r="D42" s="743"/>
      <c r="E42" s="955"/>
      <c r="F42" s="1000">
        <v>0.16</v>
      </c>
      <c r="G42" s="680"/>
      <c r="H42" s="945">
        <f t="shared" si="2"/>
        <v>0</v>
      </c>
      <c r="S42" s="51"/>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2"/>
      <c r="AW42" s="2"/>
      <c r="AX42" s="2"/>
      <c r="AY42" s="2"/>
      <c r="AZ42" s="2"/>
      <c r="BA42" s="2"/>
      <c r="BB42" s="2"/>
      <c r="BC42" s="2"/>
      <c r="BD42" s="2"/>
      <c r="BE42" s="2"/>
      <c r="BF42" s="2"/>
      <c r="BG42" s="2"/>
      <c r="BH42" s="2"/>
      <c r="BI42" s="2"/>
      <c r="BJ42" s="2"/>
      <c r="BK42" s="2"/>
      <c r="BL42" s="2"/>
      <c r="BM42" s="2"/>
      <c r="BN42" s="2"/>
      <c r="BO42" s="2"/>
      <c r="BP42" s="2"/>
      <c r="BQ42" s="2"/>
      <c r="BR42" s="2"/>
      <c r="BS42" s="2"/>
      <c r="BT42" s="2"/>
      <c r="BU42" s="2"/>
    </row>
    <row r="43" spans="1:73" ht="15" customHeight="1" x14ac:dyDescent="0.25">
      <c r="A43" s="52"/>
      <c r="B43" s="939"/>
      <c r="C43" s="938"/>
      <c r="D43" s="743"/>
      <c r="E43" s="955"/>
      <c r="F43" s="1000">
        <v>0.16</v>
      </c>
      <c r="G43" s="680"/>
      <c r="H43" s="945">
        <f t="shared" si="2"/>
        <v>0</v>
      </c>
      <c r="S43" s="51"/>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c r="AY43" s="2"/>
      <c r="AZ43" s="2"/>
      <c r="BA43" s="2"/>
      <c r="BB43" s="2"/>
      <c r="BC43" s="2"/>
      <c r="BD43" s="2"/>
      <c r="BE43" s="2"/>
      <c r="BF43" s="2"/>
      <c r="BG43" s="2"/>
      <c r="BH43" s="2"/>
      <c r="BI43" s="2"/>
      <c r="BJ43" s="2"/>
      <c r="BK43" s="2"/>
      <c r="BL43" s="2"/>
      <c r="BM43" s="2"/>
      <c r="BN43" s="2"/>
      <c r="BO43" s="2"/>
      <c r="BP43" s="2"/>
      <c r="BQ43" s="2"/>
      <c r="BR43" s="2"/>
      <c r="BS43" s="2"/>
      <c r="BT43" s="2"/>
      <c r="BU43" s="2"/>
    </row>
    <row r="44" spans="1:73" ht="15" customHeight="1" x14ac:dyDescent="0.25">
      <c r="A44" s="52"/>
      <c r="B44" s="939"/>
      <c r="C44" s="938"/>
      <c r="D44" s="743"/>
      <c r="E44" s="955"/>
      <c r="F44" s="1000">
        <v>0.16</v>
      </c>
      <c r="G44" s="680"/>
      <c r="H44" s="945">
        <f t="shared" si="2"/>
        <v>0</v>
      </c>
      <c r="S44" s="51"/>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c r="AY44" s="2"/>
      <c r="AZ44" s="2"/>
      <c r="BA44" s="2"/>
      <c r="BB44" s="2"/>
      <c r="BC44" s="2"/>
      <c r="BD44" s="2"/>
      <c r="BE44" s="2"/>
      <c r="BF44" s="2"/>
      <c r="BG44" s="2"/>
      <c r="BH44" s="2"/>
      <c r="BI44" s="2"/>
      <c r="BJ44" s="2"/>
      <c r="BK44" s="2"/>
      <c r="BL44" s="2"/>
      <c r="BM44" s="2"/>
      <c r="BN44" s="2"/>
      <c r="BO44" s="2"/>
      <c r="BP44" s="2"/>
      <c r="BQ44" s="2"/>
      <c r="BR44" s="2"/>
      <c r="BS44" s="2"/>
      <c r="BT44" s="2"/>
      <c r="BU44" s="2"/>
    </row>
    <row r="45" spans="1:73" ht="15" customHeight="1" x14ac:dyDescent="0.25">
      <c r="A45" s="52"/>
      <c r="B45" s="939"/>
      <c r="C45" s="938"/>
      <c r="D45" s="743"/>
      <c r="E45" s="955"/>
      <c r="F45" s="1000">
        <v>0.16</v>
      </c>
      <c r="G45" s="680"/>
      <c r="H45" s="945">
        <f t="shared" si="2"/>
        <v>0</v>
      </c>
      <c r="S45" s="51"/>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c r="AY45" s="2"/>
      <c r="AZ45" s="2"/>
      <c r="BA45" s="2"/>
      <c r="BB45" s="2"/>
      <c r="BC45" s="2"/>
      <c r="BD45" s="2"/>
      <c r="BE45" s="2"/>
      <c r="BF45" s="2"/>
      <c r="BG45" s="2"/>
      <c r="BH45" s="2"/>
      <c r="BI45" s="2"/>
      <c r="BJ45" s="2"/>
      <c r="BK45" s="2"/>
      <c r="BL45" s="2"/>
      <c r="BM45" s="2"/>
      <c r="BN45" s="2"/>
      <c r="BO45" s="2"/>
      <c r="BP45" s="2"/>
      <c r="BQ45" s="2"/>
      <c r="BR45" s="2"/>
      <c r="BS45" s="2"/>
      <c r="BT45" s="2"/>
      <c r="BU45" s="2"/>
    </row>
    <row r="46" spans="1:73" ht="15" customHeight="1" x14ac:dyDescent="0.25">
      <c r="A46" s="52"/>
      <c r="B46" s="940" t="s">
        <v>12</v>
      </c>
      <c r="C46" s="941"/>
      <c r="D46" s="952"/>
      <c r="E46" s="956"/>
      <c r="F46" s="949"/>
      <c r="G46" s="954"/>
      <c r="H46" s="946">
        <f>SUM(H47:H56)</f>
        <v>0</v>
      </c>
      <c r="S46" s="51"/>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2"/>
      <c r="AY46" s="2"/>
      <c r="AZ46" s="2"/>
      <c r="BA46" s="2"/>
      <c r="BB46" s="2"/>
      <c r="BC46" s="2"/>
      <c r="BD46" s="2"/>
      <c r="BE46" s="2"/>
      <c r="BF46" s="2"/>
      <c r="BG46" s="2"/>
      <c r="BH46" s="2"/>
      <c r="BI46" s="2"/>
      <c r="BJ46" s="2"/>
      <c r="BK46" s="2"/>
      <c r="BL46" s="2"/>
      <c r="BM46" s="2"/>
      <c r="BN46" s="2"/>
      <c r="BO46" s="2"/>
      <c r="BP46" s="2"/>
      <c r="BQ46" s="2"/>
      <c r="BR46" s="2"/>
      <c r="BS46" s="2"/>
      <c r="BT46" s="2"/>
      <c r="BU46" s="2"/>
    </row>
    <row r="47" spans="1:73" ht="15" customHeight="1" x14ac:dyDescent="0.25">
      <c r="A47" s="52"/>
      <c r="B47" s="939"/>
      <c r="C47" s="938"/>
      <c r="D47" s="955"/>
      <c r="E47" s="955"/>
      <c r="F47" s="1000">
        <v>0.16</v>
      </c>
      <c r="G47" s="680"/>
      <c r="H47" s="945">
        <f t="shared" ref="H47:H56" si="3">IF((D47 *F47)&lt;E47,D47*F47,E47)</f>
        <v>0</v>
      </c>
      <c r="S47" s="51"/>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c r="BD47" s="2"/>
      <c r="BE47" s="2"/>
      <c r="BF47" s="2"/>
      <c r="BG47" s="2"/>
      <c r="BH47" s="2"/>
      <c r="BI47" s="2"/>
      <c r="BJ47" s="2"/>
      <c r="BK47" s="2"/>
      <c r="BL47" s="2"/>
      <c r="BM47" s="2"/>
      <c r="BN47" s="2"/>
      <c r="BO47" s="2"/>
      <c r="BP47" s="2"/>
      <c r="BQ47" s="2"/>
      <c r="BR47" s="2"/>
      <c r="BS47" s="2"/>
      <c r="BT47" s="2"/>
      <c r="BU47" s="2"/>
    </row>
    <row r="48" spans="1:73" ht="15" customHeight="1" x14ac:dyDescent="0.25">
      <c r="A48" s="52"/>
      <c r="B48" s="939"/>
      <c r="C48" s="938"/>
      <c r="D48" s="955"/>
      <c r="E48" s="955"/>
      <c r="F48" s="1000">
        <v>0.16</v>
      </c>
      <c r="G48" s="680"/>
      <c r="H48" s="945">
        <f t="shared" si="3"/>
        <v>0</v>
      </c>
      <c r="S48" s="51"/>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2"/>
      <c r="BF48" s="2"/>
      <c r="BG48" s="2"/>
      <c r="BH48" s="2"/>
      <c r="BI48" s="2"/>
      <c r="BJ48" s="2"/>
      <c r="BK48" s="2"/>
      <c r="BL48" s="2"/>
      <c r="BM48" s="2"/>
      <c r="BN48" s="2"/>
      <c r="BO48" s="2"/>
      <c r="BP48" s="2"/>
      <c r="BQ48" s="2"/>
      <c r="BR48" s="2"/>
      <c r="BS48" s="2"/>
      <c r="BT48" s="2"/>
      <c r="BU48" s="2"/>
    </row>
    <row r="49" spans="1:77" ht="15" customHeight="1" x14ac:dyDescent="0.25">
      <c r="A49" s="52"/>
      <c r="B49" s="939"/>
      <c r="C49" s="938"/>
      <c r="D49" s="955"/>
      <c r="E49" s="955"/>
      <c r="F49" s="1000">
        <v>0.16</v>
      </c>
      <c r="G49" s="680"/>
      <c r="H49" s="945">
        <f t="shared" si="3"/>
        <v>0</v>
      </c>
      <c r="S49" s="51"/>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c r="BG49" s="2"/>
      <c r="BH49" s="2"/>
      <c r="BI49" s="2"/>
      <c r="BJ49" s="2"/>
      <c r="BK49" s="2"/>
      <c r="BL49" s="2"/>
      <c r="BM49" s="2"/>
      <c r="BN49" s="2"/>
      <c r="BO49" s="2"/>
      <c r="BP49" s="2"/>
      <c r="BQ49" s="2"/>
      <c r="BR49" s="2"/>
      <c r="BS49" s="2"/>
      <c r="BT49" s="2"/>
      <c r="BU49" s="2"/>
    </row>
    <row r="50" spans="1:77" ht="15" customHeight="1" x14ac:dyDescent="0.25">
      <c r="A50" s="52"/>
      <c r="B50" s="939"/>
      <c r="C50" s="938"/>
      <c r="D50" s="955"/>
      <c r="E50" s="955"/>
      <c r="F50" s="1000">
        <v>0.16</v>
      </c>
      <c r="G50" s="680"/>
      <c r="H50" s="945">
        <f t="shared" si="3"/>
        <v>0</v>
      </c>
      <c r="S50" s="51"/>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2"/>
      <c r="BP50" s="2"/>
      <c r="BQ50" s="2"/>
      <c r="BR50" s="2"/>
      <c r="BS50" s="2"/>
      <c r="BT50" s="2"/>
      <c r="BU50" s="2"/>
    </row>
    <row r="51" spans="1:77" ht="15" customHeight="1" x14ac:dyDescent="0.25">
      <c r="A51" s="52"/>
      <c r="B51" s="939"/>
      <c r="C51" s="938"/>
      <c r="D51" s="955"/>
      <c r="E51" s="955"/>
      <c r="F51" s="1000">
        <v>0.16</v>
      </c>
      <c r="G51" s="680"/>
      <c r="H51" s="945">
        <f t="shared" si="3"/>
        <v>0</v>
      </c>
      <c r="S51" s="51"/>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c r="BT51" s="2"/>
      <c r="BU51" s="2"/>
    </row>
    <row r="52" spans="1:77" ht="15" customHeight="1" x14ac:dyDescent="0.25">
      <c r="A52" s="52"/>
      <c r="B52" s="939"/>
      <c r="C52" s="938"/>
      <c r="D52" s="955"/>
      <c r="E52" s="955"/>
      <c r="F52" s="1000">
        <v>0.16</v>
      </c>
      <c r="G52" s="680"/>
      <c r="H52" s="945">
        <f t="shared" si="3"/>
        <v>0</v>
      </c>
      <c r="S52" s="51"/>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c r="BT52" s="2"/>
      <c r="BU52" s="2"/>
    </row>
    <row r="53" spans="1:77" ht="15" customHeight="1" x14ac:dyDescent="0.25">
      <c r="A53" s="52"/>
      <c r="B53" s="939"/>
      <c r="C53" s="938"/>
      <c r="D53" s="955"/>
      <c r="E53" s="955"/>
      <c r="F53" s="1000">
        <v>0.16</v>
      </c>
      <c r="G53" s="680"/>
      <c r="H53" s="945">
        <f t="shared" si="3"/>
        <v>0</v>
      </c>
      <c r="S53" s="51"/>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row>
    <row r="54" spans="1:77" ht="15" customHeight="1" x14ac:dyDescent="0.25">
      <c r="A54" s="52"/>
      <c r="B54" s="939"/>
      <c r="C54" s="938"/>
      <c r="D54" s="955"/>
      <c r="E54" s="955"/>
      <c r="F54" s="1000">
        <v>0.16</v>
      </c>
      <c r="G54" s="680"/>
      <c r="H54" s="945">
        <f t="shared" si="3"/>
        <v>0</v>
      </c>
      <c r="S54" s="51"/>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row>
    <row r="55" spans="1:77" ht="15" customHeight="1" x14ac:dyDescent="0.25">
      <c r="A55" s="52"/>
      <c r="B55" s="939"/>
      <c r="C55" s="938"/>
      <c r="D55" s="955"/>
      <c r="E55" s="955"/>
      <c r="F55" s="1000">
        <v>0.16</v>
      </c>
      <c r="G55" s="680"/>
      <c r="H55" s="945">
        <f t="shared" si="3"/>
        <v>0</v>
      </c>
      <c r="S55" s="51"/>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row>
    <row r="56" spans="1:77" ht="15" customHeight="1" x14ac:dyDescent="0.25">
      <c r="A56" s="52"/>
      <c r="B56" s="939"/>
      <c r="C56" s="938"/>
      <c r="D56" s="955"/>
      <c r="E56" s="955"/>
      <c r="F56" s="1000">
        <v>0.16</v>
      </c>
      <c r="G56" s="680"/>
      <c r="H56" s="945">
        <f t="shared" si="3"/>
        <v>0</v>
      </c>
      <c r="S56" s="51"/>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row>
    <row r="57" spans="1:77" ht="15" customHeight="1" x14ac:dyDescent="0.25">
      <c r="A57" s="52"/>
      <c r="B57" s="2951"/>
      <c r="C57" s="2951"/>
      <c r="D57" s="2951"/>
      <c r="E57" s="2951"/>
      <c r="F57" s="2951"/>
      <c r="G57" s="2951"/>
      <c r="H57" s="2951"/>
      <c r="I57" s="53"/>
      <c r="J57" s="53"/>
      <c r="K57" s="53"/>
      <c r="L57" s="53"/>
      <c r="M57" s="53"/>
      <c r="N57" s="53"/>
      <c r="O57" s="53"/>
      <c r="S57" s="51"/>
    </row>
    <row r="58" spans="1:77" ht="15" hidden="1" customHeight="1" x14ac:dyDescent="0.2">
      <c r="A58" s="52"/>
      <c r="B58" s="54"/>
      <c r="C58" s="54"/>
      <c r="D58" s="54"/>
      <c r="E58" s="54"/>
      <c r="F58" s="54"/>
      <c r="G58" s="54"/>
      <c r="H58" s="54"/>
      <c r="I58" s="53"/>
      <c r="J58" s="53"/>
      <c r="K58" s="53"/>
      <c r="L58" s="53"/>
      <c r="M58" s="53"/>
      <c r="N58" s="53"/>
      <c r="O58" s="53"/>
      <c r="S58" s="51"/>
    </row>
    <row r="59" spans="1:77" ht="15" customHeight="1" x14ac:dyDescent="0.25">
      <c r="A59" s="52"/>
      <c r="B59" s="2952" t="s">
        <v>866</v>
      </c>
      <c r="C59" s="2952"/>
      <c r="D59" s="2952"/>
      <c r="E59" s="943"/>
      <c r="F59" s="943"/>
      <c r="G59" s="943"/>
      <c r="H59" s="999">
        <f>SUM(H13 + H24 + H35 + H46)</f>
        <v>0</v>
      </c>
      <c r="S59" s="51"/>
    </row>
    <row r="60" spans="1:77" ht="15" customHeight="1" thickBot="1" x14ac:dyDescent="0.3">
      <c r="A60" s="50"/>
      <c r="B60" s="2953"/>
      <c r="C60" s="2953"/>
      <c r="D60" s="2953"/>
      <c r="E60" s="932"/>
      <c r="F60" s="932"/>
      <c r="G60" s="932"/>
      <c r="H60" s="933"/>
      <c r="I60" s="49"/>
      <c r="J60" s="49"/>
      <c r="K60" s="49"/>
      <c r="L60" s="49"/>
      <c r="M60" s="49"/>
      <c r="N60" s="49"/>
      <c r="O60" s="49"/>
      <c r="P60" s="49"/>
      <c r="Q60" s="49"/>
      <c r="R60" s="49"/>
      <c r="S60" s="48"/>
    </row>
    <row r="61" spans="1:77" x14ac:dyDescent="0.25">
      <c r="D61" s="931"/>
    </row>
    <row r="62" spans="1:77" x14ac:dyDescent="0.25">
      <c r="B62" s="2"/>
      <c r="C62" s="2"/>
      <c r="D62" s="2"/>
      <c r="E62" s="2"/>
      <c r="F62" s="2"/>
      <c r="G62" s="2"/>
      <c r="H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S62" s="2"/>
      <c r="BT62" s="2"/>
      <c r="BU62" s="2"/>
      <c r="BV62" s="2"/>
      <c r="BW62" s="2"/>
      <c r="BX62" s="2"/>
      <c r="BY62" s="2"/>
    </row>
    <row r="63" spans="1:77" x14ac:dyDescent="0.25">
      <c r="B63" s="2"/>
      <c r="C63" s="2"/>
      <c r="D63" s="2"/>
      <c r="E63" s="2"/>
      <c r="F63" s="2"/>
      <c r="G63" s="2"/>
      <c r="H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S63" s="2"/>
      <c r="BT63" s="2"/>
      <c r="BU63" s="2"/>
      <c r="BV63" s="2"/>
      <c r="BW63" s="2"/>
      <c r="BX63" s="2"/>
      <c r="BY63" s="2"/>
    </row>
    <row r="64" spans="1:77" x14ac:dyDescent="0.25">
      <c r="B64" s="2"/>
      <c r="C64" s="2"/>
      <c r="D64" s="2"/>
      <c r="E64" s="2"/>
      <c r="F64" s="2"/>
      <c r="G64" s="2"/>
      <c r="H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S64" s="2"/>
      <c r="BT64" s="2"/>
      <c r="BU64" s="2"/>
      <c r="BV64" s="2"/>
      <c r="BW64" s="2"/>
      <c r="BX64" s="2"/>
      <c r="BY64" s="2"/>
    </row>
    <row r="65" spans="2:77" x14ac:dyDescent="0.25">
      <c r="B65" s="2"/>
      <c r="C65" s="2"/>
      <c r="D65" s="2"/>
      <c r="E65" s="2"/>
      <c r="F65" s="2"/>
      <c r="G65" s="2"/>
      <c r="H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c r="BP65" s="2"/>
      <c r="BQ65" s="2"/>
      <c r="BR65" s="2"/>
      <c r="BS65" s="2"/>
      <c r="BT65" s="2"/>
      <c r="BU65" s="2"/>
      <c r="BV65" s="2"/>
      <c r="BW65" s="2"/>
      <c r="BX65" s="2"/>
      <c r="BY65" s="2"/>
    </row>
    <row r="66" spans="2:77" x14ac:dyDescent="0.25">
      <c r="B66" s="2"/>
      <c r="C66" s="2"/>
      <c r="D66" s="2"/>
      <c r="E66" s="2"/>
      <c r="F66" s="2"/>
      <c r="G66" s="2"/>
      <c r="H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c r="BG66" s="2"/>
      <c r="BH66" s="2"/>
      <c r="BI66" s="2"/>
      <c r="BJ66" s="2"/>
      <c r="BK66" s="2"/>
      <c r="BL66" s="2"/>
      <c r="BM66" s="2"/>
      <c r="BN66" s="2"/>
      <c r="BO66" s="2"/>
      <c r="BP66" s="2"/>
      <c r="BQ66" s="2"/>
      <c r="BR66" s="2"/>
      <c r="BS66" s="2"/>
      <c r="BT66" s="2"/>
      <c r="BU66" s="2"/>
      <c r="BV66" s="2"/>
      <c r="BW66" s="2"/>
      <c r="BX66" s="2"/>
      <c r="BY66" s="2"/>
    </row>
    <row r="67" spans="2:77" x14ac:dyDescent="0.25">
      <c r="B67" s="2"/>
      <c r="C67" s="2"/>
      <c r="D67" s="2"/>
      <c r="E67" s="2"/>
      <c r="F67" s="2"/>
      <c r="G67" s="2"/>
      <c r="H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c r="BF67" s="2"/>
      <c r="BG67" s="2"/>
      <c r="BH67" s="2"/>
      <c r="BI67" s="2"/>
      <c r="BJ67" s="2"/>
      <c r="BK67" s="2"/>
      <c r="BL67" s="2"/>
      <c r="BM67" s="2"/>
      <c r="BN67" s="2"/>
      <c r="BO67" s="2"/>
      <c r="BP67" s="2"/>
      <c r="BQ67" s="2"/>
      <c r="BR67" s="2"/>
      <c r="BS67" s="2"/>
      <c r="BT67" s="2"/>
      <c r="BU67" s="2"/>
      <c r="BV67" s="2"/>
      <c r="BW67" s="2"/>
      <c r="BX67" s="2"/>
      <c r="BY67" s="2"/>
    </row>
    <row r="68" spans="2:77" x14ac:dyDescent="0.25">
      <c r="B68" s="2"/>
      <c r="C68" s="2"/>
      <c r="D68" s="2"/>
      <c r="E68" s="2"/>
      <c r="F68" s="2"/>
      <c r="G68" s="2"/>
      <c r="H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c r="AW68" s="2"/>
      <c r="AX68" s="2"/>
      <c r="AY68" s="2"/>
      <c r="AZ68" s="2"/>
      <c r="BA68" s="2"/>
      <c r="BB68" s="2"/>
      <c r="BC68" s="2"/>
      <c r="BD68" s="2"/>
      <c r="BE68" s="2"/>
      <c r="BF68" s="2"/>
      <c r="BG68" s="2"/>
      <c r="BH68" s="2"/>
      <c r="BI68" s="2"/>
      <c r="BJ68" s="2"/>
      <c r="BK68" s="2"/>
      <c r="BL68" s="2"/>
      <c r="BM68" s="2"/>
      <c r="BN68" s="2"/>
      <c r="BO68" s="2"/>
      <c r="BP68" s="2"/>
      <c r="BQ68" s="2"/>
      <c r="BR68" s="2"/>
      <c r="BS68" s="2"/>
      <c r="BT68" s="2"/>
      <c r="BU68" s="2"/>
      <c r="BV68" s="2"/>
      <c r="BW68" s="2"/>
      <c r="BX68" s="2"/>
      <c r="BY68" s="2"/>
    </row>
    <row r="69" spans="2:77" x14ac:dyDescent="0.25">
      <c r="B69" s="2"/>
      <c r="C69" s="2"/>
      <c r="D69" s="2"/>
      <c r="E69" s="2"/>
      <c r="F69" s="2"/>
      <c r="G69" s="2"/>
      <c r="H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c r="BM69" s="2"/>
      <c r="BN69" s="2"/>
      <c r="BO69" s="2"/>
      <c r="BP69" s="2"/>
      <c r="BQ69" s="2"/>
      <c r="BR69" s="2"/>
      <c r="BS69" s="2"/>
      <c r="BT69" s="2"/>
      <c r="BU69" s="2"/>
      <c r="BV69" s="2"/>
      <c r="BW69" s="2"/>
      <c r="BX69" s="2"/>
      <c r="BY69" s="2"/>
    </row>
    <row r="70" spans="2:77" x14ac:dyDescent="0.25">
      <c r="B70" s="2"/>
      <c r="C70" s="2"/>
      <c r="D70" s="2"/>
      <c r="E70" s="2"/>
      <c r="F70" s="2"/>
      <c r="G70" s="2"/>
      <c r="H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c r="BL70" s="2"/>
      <c r="BM70" s="2"/>
      <c r="BN70" s="2"/>
      <c r="BO70" s="2"/>
      <c r="BP70" s="2"/>
      <c r="BQ70" s="2"/>
      <c r="BR70" s="2"/>
      <c r="BS70" s="2"/>
      <c r="BT70" s="2"/>
      <c r="BU70" s="2"/>
      <c r="BV70" s="2"/>
      <c r="BW70" s="2"/>
      <c r="BX70" s="2"/>
      <c r="BY70" s="2"/>
    </row>
    <row r="71" spans="2:77" x14ac:dyDescent="0.25">
      <c r="B71" s="2"/>
      <c r="C71" s="2"/>
      <c r="D71" s="2"/>
      <c r="E71" s="2"/>
      <c r="F71" s="2"/>
      <c r="G71" s="2"/>
      <c r="H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c r="BM71" s="2"/>
      <c r="BN71" s="2"/>
      <c r="BO71" s="2"/>
      <c r="BP71" s="2"/>
      <c r="BQ71" s="2"/>
      <c r="BR71" s="2"/>
      <c r="BS71" s="2"/>
      <c r="BT71" s="2"/>
      <c r="BU71" s="2"/>
      <c r="BV71" s="2"/>
      <c r="BW71" s="2"/>
      <c r="BX71" s="2"/>
      <c r="BY71" s="2"/>
    </row>
    <row r="72" spans="2:77" x14ac:dyDescent="0.25">
      <c r="B72" s="2"/>
      <c r="C72" s="2"/>
      <c r="D72" s="2"/>
      <c r="E72" s="2"/>
      <c r="F72" s="2"/>
      <c r="G72" s="2"/>
      <c r="H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c r="BG72" s="2"/>
      <c r="BH72" s="2"/>
      <c r="BI72" s="2"/>
      <c r="BJ72" s="2"/>
      <c r="BK72" s="2"/>
      <c r="BL72" s="2"/>
      <c r="BM72" s="2"/>
      <c r="BN72" s="2"/>
      <c r="BO72" s="2"/>
      <c r="BP72" s="2"/>
      <c r="BQ72" s="2"/>
      <c r="BR72" s="2"/>
      <c r="BS72" s="2"/>
      <c r="BT72" s="2"/>
      <c r="BU72" s="2"/>
      <c r="BV72" s="2"/>
      <c r="BW72" s="2"/>
      <c r="BX72" s="2"/>
      <c r="BY72" s="2"/>
    </row>
    <row r="73" spans="2:77" x14ac:dyDescent="0.25">
      <c r="B73" s="2"/>
      <c r="C73" s="2"/>
      <c r="D73" s="2"/>
      <c r="E73" s="2"/>
      <c r="F73" s="2"/>
      <c r="G73" s="2"/>
      <c r="H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c r="BI73" s="2"/>
      <c r="BJ73" s="2"/>
      <c r="BK73" s="2"/>
      <c r="BL73" s="2"/>
      <c r="BM73" s="2"/>
      <c r="BN73" s="2"/>
      <c r="BO73" s="2"/>
      <c r="BP73" s="2"/>
      <c r="BQ73" s="2"/>
      <c r="BR73" s="2"/>
      <c r="BS73" s="2"/>
      <c r="BT73" s="2"/>
      <c r="BU73" s="2"/>
      <c r="BV73" s="2"/>
      <c r="BW73" s="2"/>
      <c r="BX73" s="2"/>
      <c r="BY73" s="2"/>
    </row>
    <row r="74" spans="2:77" x14ac:dyDescent="0.25">
      <c r="B74" s="2"/>
      <c r="C74" s="2"/>
      <c r="D74" s="2"/>
      <c r="E74" s="2"/>
      <c r="F74" s="2"/>
      <c r="G74" s="2"/>
      <c r="H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c r="BG74" s="2"/>
      <c r="BH74" s="2"/>
      <c r="BI74" s="2"/>
      <c r="BJ74" s="2"/>
      <c r="BK74" s="2"/>
      <c r="BL74" s="2"/>
      <c r="BM74" s="2"/>
      <c r="BN74" s="2"/>
      <c r="BO74" s="2"/>
      <c r="BP74" s="2"/>
      <c r="BQ74" s="2"/>
      <c r="BR74" s="2"/>
      <c r="BS74" s="2"/>
      <c r="BT74" s="2"/>
      <c r="BU74" s="2"/>
      <c r="BV74" s="2"/>
      <c r="BW74" s="2"/>
      <c r="BX74" s="2"/>
      <c r="BY74" s="2"/>
    </row>
    <row r="75" spans="2:77" x14ac:dyDescent="0.25">
      <c r="B75" s="2"/>
      <c r="C75" s="2"/>
      <c r="D75" s="2"/>
      <c r="E75" s="2"/>
      <c r="F75" s="2"/>
      <c r="G75" s="2"/>
      <c r="H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2"/>
      <c r="BG75" s="2"/>
      <c r="BH75" s="2"/>
      <c r="BI75" s="2"/>
      <c r="BJ75" s="2"/>
      <c r="BK75" s="2"/>
      <c r="BL75" s="2"/>
      <c r="BM75" s="2"/>
      <c r="BN75" s="2"/>
      <c r="BO75" s="2"/>
      <c r="BP75" s="2"/>
      <c r="BQ75" s="2"/>
      <c r="BR75" s="2"/>
      <c r="BS75" s="2"/>
      <c r="BT75" s="2"/>
      <c r="BU75" s="2"/>
      <c r="BV75" s="2"/>
      <c r="BW75" s="2"/>
      <c r="BX75" s="2"/>
      <c r="BY75" s="2"/>
    </row>
    <row r="76" spans="2:77" x14ac:dyDescent="0.25">
      <c r="B76" s="2"/>
      <c r="C76" s="2"/>
      <c r="D76" s="2"/>
      <c r="E76" s="2"/>
      <c r="F76" s="2"/>
      <c r="G76" s="2"/>
      <c r="H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c r="BG76" s="2"/>
      <c r="BH76" s="2"/>
      <c r="BI76" s="2"/>
      <c r="BJ76" s="2"/>
      <c r="BK76" s="2"/>
      <c r="BL76" s="2"/>
      <c r="BM76" s="2"/>
      <c r="BN76" s="2"/>
      <c r="BO76" s="2"/>
      <c r="BP76" s="2"/>
      <c r="BQ76" s="2"/>
      <c r="BR76" s="2"/>
      <c r="BS76" s="2"/>
      <c r="BT76" s="2"/>
      <c r="BU76" s="2"/>
      <c r="BV76" s="2"/>
      <c r="BW76" s="2"/>
      <c r="BX76" s="2"/>
      <c r="BY76" s="2"/>
    </row>
    <row r="77" spans="2:77" x14ac:dyDescent="0.25">
      <c r="B77" s="2"/>
      <c r="C77" s="2"/>
      <c r="D77" s="2"/>
      <c r="E77" s="2"/>
      <c r="F77" s="2"/>
      <c r="G77" s="2"/>
      <c r="H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c r="BG77" s="2"/>
      <c r="BH77" s="2"/>
      <c r="BI77" s="2"/>
      <c r="BJ77" s="2"/>
      <c r="BK77" s="2"/>
      <c r="BL77" s="2"/>
      <c r="BM77" s="2"/>
      <c r="BN77" s="2"/>
      <c r="BO77" s="2"/>
      <c r="BP77" s="2"/>
      <c r="BQ77" s="2"/>
      <c r="BR77" s="2"/>
      <c r="BS77" s="2"/>
      <c r="BT77" s="2"/>
      <c r="BU77" s="2"/>
      <c r="BV77" s="2"/>
      <c r="BW77" s="2"/>
      <c r="BX77" s="2"/>
      <c r="BY77" s="2"/>
    </row>
    <row r="78" spans="2:77" x14ac:dyDescent="0.25">
      <c r="B78" s="2"/>
      <c r="C78" s="2"/>
      <c r="D78" s="2"/>
      <c r="E78" s="2"/>
      <c r="F78" s="2"/>
      <c r="G78" s="2"/>
      <c r="H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c r="BG78" s="2"/>
      <c r="BH78" s="2"/>
      <c r="BI78" s="2"/>
      <c r="BJ78" s="2"/>
      <c r="BK78" s="2"/>
      <c r="BL78" s="2"/>
      <c r="BM78" s="2"/>
      <c r="BN78" s="2"/>
      <c r="BO78" s="2"/>
      <c r="BP78" s="2"/>
      <c r="BQ78" s="2"/>
      <c r="BR78" s="2"/>
      <c r="BS78" s="2"/>
      <c r="BT78" s="2"/>
      <c r="BU78" s="2"/>
      <c r="BV78" s="2"/>
      <c r="BW78" s="2"/>
      <c r="BX78" s="2"/>
      <c r="BY78" s="2"/>
    </row>
    <row r="79" spans="2:77" x14ac:dyDescent="0.25">
      <c r="B79" s="2"/>
      <c r="C79" s="2"/>
      <c r="D79" s="2"/>
      <c r="E79" s="2"/>
      <c r="F79" s="2"/>
      <c r="G79" s="2"/>
      <c r="H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c r="BI79" s="2"/>
      <c r="BJ79" s="2"/>
      <c r="BK79" s="2"/>
      <c r="BL79" s="2"/>
      <c r="BM79" s="2"/>
      <c r="BN79" s="2"/>
      <c r="BO79" s="2"/>
      <c r="BP79" s="2"/>
      <c r="BQ79" s="2"/>
      <c r="BR79" s="2"/>
      <c r="BS79" s="2"/>
      <c r="BT79" s="2"/>
      <c r="BU79" s="2"/>
      <c r="BV79" s="2"/>
      <c r="BW79" s="2"/>
      <c r="BX79" s="2"/>
      <c r="BY79" s="2"/>
    </row>
    <row r="80" spans="2:77" x14ac:dyDescent="0.25">
      <c r="B80" s="2"/>
      <c r="C80" s="2"/>
      <c r="D80" s="2"/>
      <c r="E80" s="2"/>
      <c r="F80" s="2"/>
      <c r="G80" s="2"/>
      <c r="H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c r="BI80" s="2"/>
      <c r="BJ80" s="2"/>
      <c r="BK80" s="2"/>
      <c r="BL80" s="2"/>
      <c r="BM80" s="2"/>
      <c r="BN80" s="2"/>
      <c r="BO80" s="2"/>
      <c r="BP80" s="2"/>
      <c r="BQ80" s="2"/>
      <c r="BR80" s="2"/>
      <c r="BS80" s="2"/>
      <c r="BT80" s="2"/>
      <c r="BU80" s="2"/>
      <c r="BV80" s="2"/>
      <c r="BW80" s="2"/>
      <c r="BX80" s="2"/>
      <c r="BY80" s="2"/>
    </row>
    <row r="81" spans="2:77" x14ac:dyDescent="0.25">
      <c r="B81" s="2"/>
      <c r="C81" s="2"/>
      <c r="D81" s="2"/>
      <c r="E81" s="2"/>
      <c r="F81" s="2"/>
      <c r="G81" s="2"/>
      <c r="H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c r="BK81" s="2"/>
      <c r="BL81" s="2"/>
      <c r="BM81" s="2"/>
      <c r="BN81" s="2"/>
      <c r="BO81" s="2"/>
      <c r="BP81" s="2"/>
      <c r="BQ81" s="2"/>
      <c r="BR81" s="2"/>
      <c r="BS81" s="2"/>
      <c r="BT81" s="2"/>
      <c r="BU81" s="2"/>
      <c r="BV81" s="2"/>
      <c r="BW81" s="2"/>
      <c r="BX81" s="2"/>
      <c r="BY81" s="2"/>
    </row>
    <row r="82" spans="2:77" x14ac:dyDescent="0.25">
      <c r="B82" s="2"/>
      <c r="C82" s="2"/>
      <c r="D82" s="2"/>
      <c r="E82" s="2"/>
      <c r="F82" s="2"/>
      <c r="G82" s="2"/>
      <c r="H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c r="BM82" s="2"/>
      <c r="BN82" s="2"/>
      <c r="BO82" s="2"/>
      <c r="BP82" s="2"/>
      <c r="BQ82" s="2"/>
      <c r="BR82" s="2"/>
      <c r="BS82" s="2"/>
      <c r="BT82" s="2"/>
      <c r="BU82" s="2"/>
    </row>
    <row r="83" spans="2:77" x14ac:dyDescent="0.25">
      <c r="B83" s="2"/>
      <c r="C83" s="2"/>
      <c r="D83" s="2"/>
      <c r="E83" s="2"/>
      <c r="F83" s="2"/>
      <c r="G83" s="2"/>
      <c r="H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c r="BM83" s="2"/>
      <c r="BN83" s="2"/>
      <c r="BO83" s="2"/>
      <c r="BP83" s="2"/>
      <c r="BQ83" s="2"/>
      <c r="BR83" s="2"/>
      <c r="BS83" s="2"/>
      <c r="BT83" s="2"/>
      <c r="BU83" s="2"/>
    </row>
    <row r="84" spans="2:77" x14ac:dyDescent="0.25">
      <c r="B84" s="2"/>
      <c r="C84" s="2"/>
      <c r="D84" s="2"/>
      <c r="E84" s="2"/>
      <c r="F84" s="2"/>
      <c r="G84" s="2"/>
      <c r="H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c r="BM84" s="2"/>
      <c r="BN84" s="2"/>
      <c r="BO84" s="2"/>
      <c r="BP84" s="2"/>
      <c r="BQ84" s="2"/>
      <c r="BR84" s="2"/>
      <c r="BS84" s="2"/>
      <c r="BT84" s="2"/>
      <c r="BU84" s="2"/>
    </row>
    <row r="85" spans="2:77" x14ac:dyDescent="0.25">
      <c r="B85" s="2"/>
      <c r="C85" s="2"/>
      <c r="D85" s="2"/>
      <c r="E85" s="2"/>
      <c r="F85" s="2"/>
      <c r="G85" s="2"/>
      <c r="H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c r="BM85" s="2"/>
      <c r="BN85" s="2"/>
      <c r="BO85" s="2"/>
      <c r="BP85" s="2"/>
      <c r="BQ85" s="2"/>
      <c r="BR85" s="2"/>
      <c r="BS85" s="2"/>
      <c r="BT85" s="2"/>
      <c r="BU85" s="2"/>
    </row>
    <row r="86" spans="2:77" x14ac:dyDescent="0.25">
      <c r="B86" s="2"/>
      <c r="C86" s="2"/>
      <c r="D86" s="2"/>
      <c r="E86" s="2"/>
      <c r="F86" s="2"/>
      <c r="G86" s="2"/>
      <c r="H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c r="BM86" s="2"/>
      <c r="BN86" s="2"/>
      <c r="BO86" s="2"/>
      <c r="BP86" s="2"/>
      <c r="BQ86" s="2"/>
      <c r="BR86" s="2"/>
      <c r="BS86" s="2"/>
      <c r="BT86" s="2"/>
      <c r="BU86" s="2"/>
    </row>
    <row r="87" spans="2:77" x14ac:dyDescent="0.25">
      <c r="B87" s="2"/>
      <c r="C87" s="2"/>
      <c r="D87" s="2"/>
      <c r="E87" s="2"/>
      <c r="F87" s="2"/>
      <c r="G87" s="2"/>
      <c r="H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c r="BM87" s="2"/>
      <c r="BN87" s="2"/>
      <c r="BO87" s="2"/>
      <c r="BP87" s="2"/>
      <c r="BQ87" s="2"/>
      <c r="BR87" s="2"/>
      <c r="BS87" s="2"/>
      <c r="BT87" s="2"/>
      <c r="BU87" s="2"/>
    </row>
    <row r="88" spans="2:77" x14ac:dyDescent="0.25">
      <c r="B88" s="2"/>
      <c r="C88" s="2"/>
      <c r="D88" s="2"/>
      <c r="E88" s="2"/>
      <c r="F88" s="2"/>
      <c r="G88" s="2"/>
      <c r="H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c r="BM88" s="2"/>
      <c r="BN88" s="2"/>
      <c r="BO88" s="2"/>
      <c r="BP88" s="2"/>
      <c r="BQ88" s="2"/>
      <c r="BR88" s="2"/>
      <c r="BS88" s="2"/>
      <c r="BT88" s="2"/>
      <c r="BU88" s="2"/>
    </row>
    <row r="89" spans="2:77" x14ac:dyDescent="0.25">
      <c r="B89" s="2"/>
      <c r="C89" s="2"/>
      <c r="D89" s="2"/>
      <c r="E89" s="2"/>
      <c r="F89" s="2"/>
      <c r="G89" s="2"/>
      <c r="H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c r="BM89" s="2"/>
      <c r="BN89" s="2"/>
      <c r="BO89" s="2"/>
      <c r="BP89" s="2"/>
      <c r="BQ89" s="2"/>
      <c r="BR89" s="2"/>
      <c r="BS89" s="2"/>
      <c r="BT89" s="2"/>
      <c r="BU89" s="2"/>
    </row>
    <row r="90" spans="2:77" x14ac:dyDescent="0.25">
      <c r="B90" s="2"/>
      <c r="C90" s="2"/>
      <c r="D90" s="2"/>
      <c r="E90" s="2"/>
      <c r="F90" s="2"/>
      <c r="G90" s="2"/>
      <c r="H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c r="BM90" s="2"/>
      <c r="BN90" s="2"/>
      <c r="BO90" s="2"/>
      <c r="BP90" s="2"/>
      <c r="BQ90" s="2"/>
      <c r="BR90" s="2"/>
      <c r="BS90" s="2"/>
      <c r="BT90" s="2"/>
      <c r="BU90" s="2"/>
    </row>
    <row r="91" spans="2:77" x14ac:dyDescent="0.25">
      <c r="B91" s="2"/>
      <c r="C91" s="2"/>
      <c r="D91" s="2"/>
      <c r="E91" s="2"/>
      <c r="F91" s="2"/>
      <c r="G91" s="2"/>
      <c r="H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c r="BP91" s="2"/>
      <c r="BQ91" s="2"/>
      <c r="BR91" s="2"/>
      <c r="BS91" s="2"/>
      <c r="BT91" s="2"/>
      <c r="BU91" s="2"/>
    </row>
    <row r="92" spans="2:77" x14ac:dyDescent="0.25">
      <c r="B92" s="2"/>
      <c r="C92" s="2"/>
      <c r="D92" s="2"/>
      <c r="E92" s="2"/>
      <c r="F92" s="2"/>
      <c r="G92" s="2"/>
      <c r="H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c r="BM92" s="2"/>
      <c r="BN92" s="2"/>
      <c r="BO92" s="2"/>
      <c r="BP92" s="2"/>
      <c r="BQ92" s="2"/>
      <c r="BR92" s="2"/>
      <c r="BS92" s="2"/>
      <c r="BT92" s="2"/>
      <c r="BU92" s="2"/>
    </row>
    <row r="93" spans="2:77" x14ac:dyDescent="0.25">
      <c r="B93" s="2"/>
      <c r="C93" s="2"/>
      <c r="D93" s="2"/>
      <c r="E93" s="2"/>
      <c r="F93" s="2"/>
      <c r="G93" s="2"/>
      <c r="H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c r="BP93" s="2"/>
      <c r="BQ93" s="2"/>
      <c r="BR93" s="2"/>
      <c r="BS93" s="2"/>
      <c r="BT93" s="2"/>
      <c r="BU93" s="2"/>
    </row>
    <row r="94" spans="2:77" x14ac:dyDescent="0.25">
      <c r="B94" s="2"/>
      <c r="C94" s="2"/>
      <c r="D94" s="2"/>
      <c r="E94" s="2"/>
      <c r="F94" s="2"/>
      <c r="G94" s="2"/>
      <c r="H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c r="BP94" s="2"/>
      <c r="BQ94" s="2"/>
      <c r="BR94" s="2"/>
      <c r="BS94" s="2"/>
      <c r="BT94" s="2"/>
      <c r="BU94" s="2"/>
    </row>
    <row r="95" spans="2:77" x14ac:dyDescent="0.25">
      <c r="B95" s="2"/>
      <c r="C95" s="2"/>
      <c r="D95" s="2"/>
      <c r="E95" s="2"/>
      <c r="F95" s="2"/>
      <c r="G95" s="2"/>
      <c r="H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row>
    <row r="96" spans="2:77" x14ac:dyDescent="0.25">
      <c r="B96" s="2"/>
      <c r="C96" s="2"/>
      <c r="D96" s="2"/>
      <c r="E96" s="2"/>
      <c r="F96" s="2"/>
      <c r="G96" s="2"/>
      <c r="H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row>
    <row r="97" spans="2:73" x14ac:dyDescent="0.25">
      <c r="B97" s="2"/>
      <c r="C97" s="2"/>
      <c r="D97" s="2"/>
      <c r="E97" s="2"/>
      <c r="F97" s="2"/>
      <c r="G97" s="2"/>
      <c r="H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c r="BQ97" s="2"/>
      <c r="BR97" s="2"/>
      <c r="BS97" s="2"/>
      <c r="BT97" s="2"/>
      <c r="BU97" s="2"/>
    </row>
    <row r="98" spans="2:73" x14ac:dyDescent="0.25">
      <c r="B98" s="2"/>
      <c r="C98" s="2"/>
      <c r="D98" s="2"/>
      <c r="E98" s="2"/>
      <c r="F98" s="2"/>
      <c r="G98" s="2"/>
      <c r="H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c r="BT98" s="2"/>
      <c r="BU98" s="2"/>
    </row>
    <row r="99" spans="2:73" x14ac:dyDescent="0.25">
      <c r="B99" s="2"/>
      <c r="C99" s="2"/>
      <c r="D99" s="2"/>
      <c r="E99" s="2"/>
      <c r="F99" s="2"/>
      <c r="G99" s="2"/>
      <c r="H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c r="BQ99" s="2"/>
      <c r="BR99" s="2"/>
      <c r="BS99" s="2"/>
      <c r="BT99" s="2"/>
      <c r="BU99" s="2"/>
    </row>
    <row r="100" spans="2:73" x14ac:dyDescent="0.25">
      <c r="B100" s="2"/>
      <c r="C100" s="2"/>
      <c r="D100" s="2"/>
      <c r="E100" s="2"/>
      <c r="F100" s="2"/>
      <c r="G100" s="2"/>
      <c r="H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c r="BQ100" s="2"/>
      <c r="BR100" s="2"/>
      <c r="BS100" s="2"/>
      <c r="BT100" s="2"/>
      <c r="BU100" s="2"/>
    </row>
    <row r="101" spans="2:73" x14ac:dyDescent="0.25">
      <c r="B101" s="2"/>
      <c r="C101" s="2"/>
      <c r="D101" s="2"/>
      <c r="E101" s="2"/>
      <c r="F101" s="2"/>
      <c r="G101" s="2"/>
      <c r="H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c r="BR101" s="2"/>
      <c r="BS101" s="2"/>
      <c r="BT101" s="2"/>
      <c r="BU101" s="2"/>
    </row>
    <row r="102" spans="2:73" x14ac:dyDescent="0.25">
      <c r="B102" s="2"/>
      <c r="C102" s="2"/>
      <c r="D102" s="2"/>
      <c r="E102" s="2"/>
      <c r="F102" s="2"/>
      <c r="G102" s="2"/>
      <c r="H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2"/>
      <c r="BQ102" s="2"/>
      <c r="BR102" s="2"/>
      <c r="BS102" s="2"/>
      <c r="BT102" s="2"/>
      <c r="BU102" s="2"/>
    </row>
    <row r="103" spans="2:73" x14ac:dyDescent="0.25">
      <c r="B103" s="2"/>
      <c r="C103" s="2"/>
      <c r="D103" s="2"/>
      <c r="E103" s="2"/>
      <c r="F103" s="2"/>
      <c r="G103" s="2"/>
      <c r="H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c r="BM103" s="2"/>
      <c r="BN103" s="2"/>
      <c r="BO103" s="2"/>
      <c r="BP103" s="2"/>
      <c r="BQ103" s="2"/>
      <c r="BR103" s="2"/>
      <c r="BS103" s="2"/>
      <c r="BT103" s="2"/>
      <c r="BU103" s="2"/>
    </row>
    <row r="104" spans="2:73" x14ac:dyDescent="0.25">
      <c r="B104" s="2"/>
      <c r="C104" s="2"/>
      <c r="D104" s="2"/>
      <c r="E104" s="2"/>
      <c r="F104" s="2"/>
      <c r="G104" s="2"/>
      <c r="H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c r="BM104" s="2"/>
      <c r="BN104" s="2"/>
      <c r="BO104" s="2"/>
      <c r="BP104" s="2"/>
      <c r="BQ104" s="2"/>
      <c r="BR104" s="2"/>
      <c r="BS104" s="2"/>
      <c r="BT104" s="2"/>
      <c r="BU104" s="2"/>
    </row>
    <row r="105" spans="2:73" x14ac:dyDescent="0.25">
      <c r="B105" s="2"/>
      <c r="C105" s="2"/>
      <c r="D105" s="2"/>
      <c r="E105" s="2"/>
      <c r="F105" s="2"/>
      <c r="G105" s="2"/>
      <c r="H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c r="BN105" s="2"/>
      <c r="BO105" s="2"/>
      <c r="BP105" s="2"/>
      <c r="BQ105" s="2"/>
      <c r="BR105" s="2"/>
      <c r="BS105" s="2"/>
      <c r="BT105" s="2"/>
      <c r="BU105" s="2"/>
    </row>
    <row r="106" spans="2:73" x14ac:dyDescent="0.25">
      <c r="B106" s="2"/>
      <c r="C106" s="2"/>
      <c r="D106" s="2"/>
      <c r="E106" s="2"/>
      <c r="F106" s="2"/>
      <c r="G106" s="2"/>
      <c r="H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c r="BP106" s="2"/>
      <c r="BQ106" s="2"/>
      <c r="BR106" s="2"/>
      <c r="BS106" s="2"/>
      <c r="BT106" s="2"/>
      <c r="BU106" s="2"/>
    </row>
    <row r="107" spans="2:73" x14ac:dyDescent="0.25">
      <c r="B107" s="2"/>
      <c r="C107" s="2"/>
      <c r="D107" s="2"/>
      <c r="E107" s="2"/>
      <c r="F107" s="2"/>
      <c r="G107" s="2"/>
      <c r="H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c r="BR107" s="2"/>
      <c r="BS107" s="2"/>
      <c r="BT107" s="2"/>
      <c r="BU107" s="2"/>
    </row>
    <row r="108" spans="2:73" x14ac:dyDescent="0.25">
      <c r="B108" s="2"/>
      <c r="C108" s="2"/>
      <c r="D108" s="2"/>
      <c r="E108" s="2"/>
      <c r="F108" s="2"/>
      <c r="G108" s="2"/>
      <c r="H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2"/>
      <c r="BS108" s="2"/>
      <c r="BT108" s="2"/>
      <c r="BU108" s="2"/>
    </row>
    <row r="109" spans="2:73" x14ac:dyDescent="0.25">
      <c r="B109" s="2"/>
      <c r="C109" s="2"/>
      <c r="D109" s="2"/>
      <c r="E109" s="2"/>
      <c r="F109" s="2"/>
      <c r="G109" s="2"/>
      <c r="H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row>
    <row r="110" spans="2:73" x14ac:dyDescent="0.25">
      <c r="B110" s="2"/>
      <c r="C110" s="2"/>
      <c r="D110" s="2"/>
      <c r="E110" s="2"/>
      <c r="F110" s="2"/>
      <c r="G110" s="2"/>
      <c r="H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row>
    <row r="111" spans="2:73" x14ac:dyDescent="0.25">
      <c r="B111" s="2"/>
      <c r="C111" s="2"/>
      <c r="D111" s="2"/>
      <c r="E111" s="2"/>
      <c r="F111" s="2"/>
      <c r="G111" s="2"/>
      <c r="H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c r="BM111" s="2"/>
      <c r="BN111" s="2"/>
      <c r="BO111" s="2"/>
      <c r="BP111" s="2"/>
      <c r="BQ111" s="2"/>
      <c r="BR111" s="2"/>
      <c r="BS111" s="2"/>
      <c r="BT111" s="2"/>
      <c r="BU111" s="2"/>
    </row>
    <row r="112" spans="2:73" x14ac:dyDescent="0.25">
      <c r="B112" s="2"/>
      <c r="C112" s="2"/>
      <c r="D112" s="2"/>
      <c r="E112" s="2"/>
      <c r="F112" s="2"/>
      <c r="G112" s="2"/>
      <c r="H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c r="BP112" s="2"/>
      <c r="BQ112" s="2"/>
      <c r="BR112" s="2"/>
      <c r="BS112" s="2"/>
      <c r="BT112" s="2"/>
      <c r="BU112" s="2"/>
    </row>
    <row r="113" spans="2:73" x14ac:dyDescent="0.25">
      <c r="B113" s="2"/>
      <c r="C113" s="2"/>
      <c r="D113" s="2"/>
      <c r="E113" s="2"/>
      <c r="F113" s="2"/>
      <c r="G113" s="2"/>
      <c r="H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c r="BP113" s="2"/>
      <c r="BQ113" s="2"/>
      <c r="BR113" s="2"/>
      <c r="BS113" s="2"/>
      <c r="BT113" s="2"/>
      <c r="BU113" s="2"/>
    </row>
    <row r="114" spans="2:73" x14ac:dyDescent="0.25">
      <c r="B114" s="2"/>
      <c r="C114" s="2"/>
      <c r="D114" s="2"/>
      <c r="E114" s="2"/>
      <c r="F114" s="2"/>
      <c r="G114" s="2"/>
      <c r="H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c r="BT114" s="2"/>
      <c r="BU114" s="2"/>
    </row>
    <row r="115" spans="2:73" x14ac:dyDescent="0.25">
      <c r="B115" s="2"/>
      <c r="C115" s="2"/>
      <c r="D115" s="2"/>
      <c r="E115" s="2"/>
      <c r="F115" s="2"/>
      <c r="G115" s="2"/>
      <c r="H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c r="BM115" s="2"/>
      <c r="BN115" s="2"/>
      <c r="BO115" s="2"/>
      <c r="BP115" s="2"/>
      <c r="BQ115" s="2"/>
      <c r="BR115" s="2"/>
      <c r="BS115" s="2"/>
      <c r="BT115" s="2"/>
      <c r="BU115" s="2"/>
    </row>
    <row r="116" spans="2:73" x14ac:dyDescent="0.25">
      <c r="B116" s="2"/>
      <c r="C116" s="2"/>
      <c r="D116" s="2"/>
      <c r="E116" s="2"/>
      <c r="F116" s="2"/>
      <c r="G116" s="2"/>
      <c r="H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c r="BO116" s="2"/>
      <c r="BP116" s="2"/>
      <c r="BQ116" s="2"/>
      <c r="BR116" s="2"/>
      <c r="BS116" s="2"/>
      <c r="BT116" s="2"/>
      <c r="BU116" s="2"/>
    </row>
    <row r="117" spans="2:73" x14ac:dyDescent="0.25">
      <c r="B117" s="2"/>
      <c r="C117" s="2"/>
      <c r="D117" s="2"/>
      <c r="E117" s="2"/>
      <c r="F117" s="2"/>
      <c r="G117" s="2"/>
      <c r="H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c r="BM117" s="2"/>
      <c r="BN117" s="2"/>
      <c r="BO117" s="2"/>
      <c r="BP117" s="2"/>
      <c r="BQ117" s="2"/>
      <c r="BR117" s="2"/>
      <c r="BS117" s="2"/>
      <c r="BT117" s="2"/>
      <c r="BU117" s="2"/>
    </row>
    <row r="118" spans="2:73" x14ac:dyDescent="0.25">
      <c r="B118" s="2"/>
      <c r="C118" s="2"/>
      <c r="D118" s="2"/>
      <c r="E118" s="2"/>
      <c r="F118" s="2"/>
      <c r="G118" s="2"/>
      <c r="H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c r="BM118" s="2"/>
      <c r="BN118" s="2"/>
      <c r="BO118" s="2"/>
      <c r="BP118" s="2"/>
      <c r="BQ118" s="2"/>
      <c r="BR118" s="2"/>
      <c r="BS118" s="2"/>
      <c r="BT118" s="2"/>
      <c r="BU118" s="2"/>
    </row>
    <row r="119" spans="2:73" x14ac:dyDescent="0.25">
      <c r="B119" s="2"/>
      <c r="C119" s="2"/>
      <c r="D119" s="2"/>
      <c r="E119" s="2"/>
      <c r="F119" s="2"/>
      <c r="G119" s="2"/>
      <c r="H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c r="BM119" s="2"/>
      <c r="BN119" s="2"/>
      <c r="BO119" s="2"/>
      <c r="BP119" s="2"/>
      <c r="BQ119" s="2"/>
      <c r="BR119" s="2"/>
      <c r="BS119" s="2"/>
      <c r="BT119" s="2"/>
      <c r="BU119" s="2"/>
    </row>
    <row r="120" spans="2:73" x14ac:dyDescent="0.25">
      <c r="B120" s="2"/>
      <c r="C120" s="2"/>
      <c r="D120" s="2"/>
      <c r="E120" s="2"/>
      <c r="F120" s="2"/>
      <c r="G120" s="2"/>
      <c r="H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c r="BM120" s="2"/>
      <c r="BN120" s="2"/>
      <c r="BO120" s="2"/>
      <c r="BP120" s="2"/>
      <c r="BQ120" s="2"/>
      <c r="BR120" s="2"/>
      <c r="BS120" s="2"/>
      <c r="BT120" s="2"/>
      <c r="BU120" s="2"/>
    </row>
    <row r="121" spans="2:73" x14ac:dyDescent="0.25">
      <c r="B121" s="2"/>
      <c r="C121" s="2"/>
      <c r="D121" s="2"/>
      <c r="E121" s="2"/>
      <c r="F121" s="2"/>
      <c r="G121" s="2"/>
      <c r="H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c r="BM121" s="2"/>
      <c r="BN121" s="2"/>
      <c r="BO121" s="2"/>
      <c r="BP121" s="2"/>
      <c r="BQ121" s="2"/>
      <c r="BR121" s="2"/>
      <c r="BS121" s="2"/>
      <c r="BT121" s="2"/>
      <c r="BU121" s="2"/>
    </row>
    <row r="122" spans="2:73" x14ac:dyDescent="0.25">
      <c r="B122" s="2"/>
      <c r="C122" s="2"/>
      <c r="D122" s="2"/>
      <c r="E122" s="2"/>
      <c r="F122" s="2"/>
      <c r="G122" s="2"/>
      <c r="H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c r="BM122" s="2"/>
      <c r="BN122" s="2"/>
      <c r="BO122" s="2"/>
      <c r="BP122" s="2"/>
      <c r="BQ122" s="2"/>
      <c r="BR122" s="2"/>
      <c r="BS122" s="2"/>
      <c r="BT122" s="2"/>
      <c r="BU122" s="2"/>
    </row>
    <row r="123" spans="2:73" x14ac:dyDescent="0.25">
      <c r="B123" s="2"/>
      <c r="C123" s="2"/>
      <c r="D123" s="2"/>
      <c r="E123" s="2"/>
      <c r="F123" s="2"/>
      <c r="G123" s="2"/>
      <c r="H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c r="BM123" s="2"/>
      <c r="BN123" s="2"/>
      <c r="BO123" s="2"/>
      <c r="BP123" s="2"/>
      <c r="BQ123" s="2"/>
      <c r="BR123" s="2"/>
      <c r="BS123" s="2"/>
      <c r="BT123" s="2"/>
      <c r="BU123" s="2"/>
    </row>
    <row r="124" spans="2:73" x14ac:dyDescent="0.25">
      <c r="B124" s="2"/>
      <c r="C124" s="2"/>
      <c r="D124" s="2"/>
      <c r="E124" s="2"/>
      <c r="F124" s="2"/>
      <c r="G124" s="2"/>
      <c r="H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c r="BM124" s="2"/>
      <c r="BN124" s="2"/>
      <c r="BO124" s="2"/>
      <c r="BP124" s="2"/>
      <c r="BQ124" s="2"/>
      <c r="BR124" s="2"/>
      <c r="BS124" s="2"/>
      <c r="BT124" s="2"/>
      <c r="BU124" s="2"/>
    </row>
    <row r="125" spans="2:73" x14ac:dyDescent="0.25">
      <c r="B125" s="2"/>
      <c r="C125" s="2"/>
      <c r="D125" s="2"/>
      <c r="E125" s="2"/>
      <c r="F125" s="2"/>
      <c r="G125" s="2"/>
      <c r="H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c r="BM125" s="2"/>
      <c r="BN125" s="2"/>
      <c r="BO125" s="2"/>
      <c r="BP125" s="2"/>
      <c r="BQ125" s="2"/>
      <c r="BR125" s="2"/>
      <c r="BS125" s="2"/>
      <c r="BT125" s="2"/>
      <c r="BU125" s="2"/>
    </row>
    <row r="126" spans="2:73" x14ac:dyDescent="0.25">
      <c r="B126" s="2"/>
      <c r="C126" s="2"/>
      <c r="D126" s="2"/>
      <c r="E126" s="2"/>
      <c r="F126" s="2"/>
      <c r="G126" s="2"/>
      <c r="H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c r="BM126" s="2"/>
      <c r="BN126" s="2"/>
      <c r="BO126" s="2"/>
      <c r="BP126" s="2"/>
      <c r="BQ126" s="2"/>
      <c r="BR126" s="2"/>
      <c r="BS126" s="2"/>
      <c r="BT126" s="2"/>
      <c r="BU126" s="2"/>
    </row>
    <row r="127" spans="2:73" x14ac:dyDescent="0.25">
      <c r="B127" s="2"/>
      <c r="C127" s="2"/>
      <c r="D127" s="2"/>
      <c r="E127" s="2"/>
      <c r="F127" s="2"/>
      <c r="G127" s="2"/>
      <c r="H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c r="BM127" s="2"/>
      <c r="BN127" s="2"/>
      <c r="BO127" s="2"/>
      <c r="BP127" s="2"/>
      <c r="BQ127" s="2"/>
      <c r="BR127" s="2"/>
      <c r="BS127" s="2"/>
      <c r="BT127" s="2"/>
      <c r="BU127" s="2"/>
    </row>
    <row r="128" spans="2:73" x14ac:dyDescent="0.25">
      <c r="B128" s="2"/>
      <c r="C128" s="2"/>
      <c r="D128" s="2"/>
      <c r="E128" s="2"/>
      <c r="F128" s="2"/>
      <c r="G128" s="2"/>
      <c r="H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c r="BM128" s="2"/>
      <c r="BN128" s="2"/>
      <c r="BO128" s="2"/>
      <c r="BP128" s="2"/>
      <c r="BQ128" s="2"/>
      <c r="BR128" s="2"/>
      <c r="BS128" s="2"/>
      <c r="BT128" s="2"/>
      <c r="BU128" s="2"/>
    </row>
    <row r="129" spans="2:73" x14ac:dyDescent="0.25">
      <c r="B129" s="2"/>
      <c r="C129" s="2"/>
      <c r="D129" s="2"/>
      <c r="E129" s="2"/>
      <c r="F129" s="2"/>
      <c r="G129" s="2"/>
      <c r="H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c r="BN129" s="2"/>
      <c r="BO129" s="2"/>
      <c r="BP129" s="2"/>
      <c r="BQ129" s="2"/>
      <c r="BR129" s="2"/>
      <c r="BS129" s="2"/>
      <c r="BT129" s="2"/>
      <c r="BU129" s="2"/>
    </row>
    <row r="130" spans="2:73" x14ac:dyDescent="0.25">
      <c r="B130" s="2"/>
      <c r="C130" s="2"/>
      <c r="D130" s="2"/>
      <c r="E130" s="2"/>
      <c r="F130" s="2"/>
      <c r="G130" s="2"/>
      <c r="H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c r="BM130" s="2"/>
      <c r="BN130" s="2"/>
      <c r="BO130" s="2"/>
      <c r="BP130" s="2"/>
      <c r="BQ130" s="2"/>
      <c r="BR130" s="2"/>
      <c r="BS130" s="2"/>
      <c r="BT130" s="2"/>
      <c r="BU130" s="2"/>
    </row>
    <row r="131" spans="2:73" x14ac:dyDescent="0.25">
      <c r="B131" s="2"/>
      <c r="C131" s="2"/>
      <c r="D131" s="2"/>
      <c r="E131" s="2"/>
      <c r="F131" s="2"/>
      <c r="G131" s="2"/>
      <c r="H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c r="BM131" s="2"/>
      <c r="BN131" s="2"/>
      <c r="BO131" s="2"/>
      <c r="BP131" s="2"/>
      <c r="BQ131" s="2"/>
      <c r="BR131" s="2"/>
      <c r="BS131" s="2"/>
      <c r="BT131" s="2"/>
      <c r="BU131" s="2"/>
    </row>
    <row r="132" spans="2:73" x14ac:dyDescent="0.25">
      <c r="B132" s="2"/>
      <c r="C132" s="2"/>
      <c r="D132" s="2"/>
      <c r="E132" s="2"/>
      <c r="F132" s="2"/>
      <c r="G132" s="2"/>
      <c r="H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c r="BM132" s="2"/>
      <c r="BN132" s="2"/>
      <c r="BO132" s="2"/>
      <c r="BP132" s="2"/>
      <c r="BQ132" s="2"/>
      <c r="BR132" s="2"/>
      <c r="BS132" s="2"/>
      <c r="BT132" s="2"/>
      <c r="BU132" s="2"/>
    </row>
    <row r="133" spans="2:73" x14ac:dyDescent="0.25">
      <c r="B133" s="2"/>
      <c r="C133" s="2"/>
      <c r="D133" s="2"/>
      <c r="E133" s="2"/>
      <c r="F133" s="2"/>
      <c r="G133" s="2"/>
      <c r="H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c r="BM133" s="2"/>
      <c r="BN133" s="2"/>
      <c r="BO133" s="2"/>
      <c r="BP133" s="2"/>
      <c r="BQ133" s="2"/>
      <c r="BR133" s="2"/>
      <c r="BS133" s="2"/>
      <c r="BT133" s="2"/>
      <c r="BU133" s="2"/>
    </row>
    <row r="134" spans="2:73" x14ac:dyDescent="0.25">
      <c r="B134" s="2"/>
      <c r="C134" s="2"/>
      <c r="D134" s="2"/>
      <c r="E134" s="2"/>
      <c r="F134" s="2"/>
      <c r="G134" s="2"/>
      <c r="H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c r="BM134" s="2"/>
      <c r="BN134" s="2"/>
      <c r="BO134" s="2"/>
      <c r="BP134" s="2"/>
      <c r="BQ134" s="2"/>
      <c r="BR134" s="2"/>
      <c r="BS134" s="2"/>
      <c r="BT134" s="2"/>
      <c r="BU134" s="2"/>
    </row>
    <row r="135" spans="2:73" x14ac:dyDescent="0.25">
      <c r="B135" s="2"/>
      <c r="C135" s="2"/>
      <c r="D135" s="2"/>
      <c r="E135" s="2"/>
      <c r="F135" s="2"/>
      <c r="G135" s="2"/>
      <c r="H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c r="BM135" s="2"/>
      <c r="BN135" s="2"/>
      <c r="BO135" s="2"/>
      <c r="BP135" s="2"/>
      <c r="BQ135" s="2"/>
      <c r="BR135" s="2"/>
      <c r="BS135" s="2"/>
      <c r="BT135" s="2"/>
      <c r="BU135" s="2"/>
    </row>
    <row r="136" spans="2:73" x14ac:dyDescent="0.25">
      <c r="B136" s="2"/>
      <c r="C136" s="2"/>
      <c r="D136" s="2"/>
      <c r="E136" s="2"/>
      <c r="F136" s="2"/>
      <c r="G136" s="2"/>
      <c r="H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c r="BM136" s="2"/>
      <c r="BN136" s="2"/>
      <c r="BO136" s="2"/>
      <c r="BP136" s="2"/>
      <c r="BQ136" s="2"/>
      <c r="BR136" s="2"/>
      <c r="BS136" s="2"/>
      <c r="BT136" s="2"/>
      <c r="BU136" s="2"/>
    </row>
    <row r="137" spans="2:73" x14ac:dyDescent="0.25">
      <c r="B137" s="2"/>
      <c r="C137" s="2"/>
      <c r="D137" s="2"/>
      <c r="E137" s="2"/>
      <c r="F137" s="2"/>
      <c r="G137" s="2"/>
      <c r="H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c r="BM137" s="2"/>
      <c r="BN137" s="2"/>
      <c r="BO137" s="2"/>
      <c r="BP137" s="2"/>
      <c r="BQ137" s="2"/>
      <c r="BR137" s="2"/>
      <c r="BS137" s="2"/>
      <c r="BT137" s="2"/>
      <c r="BU137" s="2"/>
    </row>
    <row r="138" spans="2:73" x14ac:dyDescent="0.25">
      <c r="B138" s="2"/>
      <c r="C138" s="2"/>
      <c r="D138" s="2"/>
      <c r="E138" s="2"/>
      <c r="F138" s="2"/>
      <c r="G138" s="2"/>
      <c r="H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c r="BM138" s="2"/>
      <c r="BN138" s="2"/>
      <c r="BO138" s="2"/>
      <c r="BP138" s="2"/>
      <c r="BQ138" s="2"/>
      <c r="BR138" s="2"/>
      <c r="BS138" s="2"/>
      <c r="BT138" s="2"/>
      <c r="BU138" s="2"/>
    </row>
    <row r="139" spans="2:73" x14ac:dyDescent="0.25">
      <c r="B139" s="2"/>
      <c r="C139" s="2"/>
      <c r="D139" s="2"/>
      <c r="E139" s="2"/>
      <c r="F139" s="2"/>
      <c r="G139" s="2"/>
      <c r="H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c r="BM139" s="2"/>
      <c r="BN139" s="2"/>
      <c r="BO139" s="2"/>
      <c r="BP139" s="2"/>
      <c r="BQ139" s="2"/>
      <c r="BR139" s="2"/>
      <c r="BS139" s="2"/>
      <c r="BT139" s="2"/>
      <c r="BU139" s="2"/>
    </row>
    <row r="140" spans="2:73" x14ac:dyDescent="0.25">
      <c r="B140" s="2"/>
      <c r="C140" s="2"/>
      <c r="D140" s="2"/>
      <c r="E140" s="2"/>
      <c r="F140" s="2"/>
      <c r="G140" s="2"/>
      <c r="H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c r="BM140" s="2"/>
      <c r="BN140" s="2"/>
      <c r="BO140" s="2"/>
      <c r="BP140" s="2"/>
      <c r="BQ140" s="2"/>
      <c r="BR140" s="2"/>
      <c r="BS140" s="2"/>
      <c r="BT140" s="2"/>
      <c r="BU140" s="2"/>
    </row>
    <row r="141" spans="2:73" x14ac:dyDescent="0.25">
      <c r="B141" s="2"/>
      <c r="C141" s="2"/>
      <c r="D141" s="2"/>
      <c r="E141" s="2"/>
      <c r="F141" s="2"/>
      <c r="G141" s="2"/>
      <c r="H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c r="BN141" s="2"/>
      <c r="BO141" s="2"/>
      <c r="BP141" s="2"/>
      <c r="BQ141" s="2"/>
      <c r="BR141" s="2"/>
      <c r="BS141" s="2"/>
      <c r="BT141" s="2"/>
      <c r="BU141" s="2"/>
    </row>
    <row r="142" spans="2:73" x14ac:dyDescent="0.25">
      <c r="B142" s="2"/>
      <c r="C142" s="2"/>
      <c r="D142" s="2"/>
      <c r="E142" s="2"/>
      <c r="F142" s="2"/>
      <c r="G142" s="2"/>
      <c r="H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c r="BM142" s="2"/>
      <c r="BN142" s="2"/>
      <c r="BO142" s="2"/>
      <c r="BP142" s="2"/>
      <c r="BQ142" s="2"/>
      <c r="BR142" s="2"/>
      <c r="BS142" s="2"/>
      <c r="BT142" s="2"/>
      <c r="BU142" s="2"/>
    </row>
    <row r="143" spans="2:73" x14ac:dyDescent="0.25">
      <c r="B143" s="2"/>
      <c r="C143" s="2"/>
      <c r="D143" s="2"/>
      <c r="E143" s="2"/>
      <c r="F143" s="2"/>
      <c r="G143" s="2"/>
      <c r="H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c r="BM143" s="2"/>
      <c r="BN143" s="2"/>
      <c r="BO143" s="2"/>
      <c r="BP143" s="2"/>
      <c r="BQ143" s="2"/>
      <c r="BR143" s="2"/>
      <c r="BS143" s="2"/>
      <c r="BT143" s="2"/>
      <c r="BU143" s="2"/>
    </row>
    <row r="144" spans="2:73" x14ac:dyDescent="0.25">
      <c r="B144" s="2"/>
      <c r="C144" s="2"/>
      <c r="D144" s="2"/>
      <c r="E144" s="2"/>
      <c r="F144" s="2"/>
      <c r="G144" s="2"/>
      <c r="H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c r="BM144" s="2"/>
      <c r="BN144" s="2"/>
      <c r="BO144" s="2"/>
      <c r="BP144" s="2"/>
      <c r="BQ144" s="2"/>
      <c r="BR144" s="2"/>
      <c r="BS144" s="2"/>
      <c r="BT144" s="2"/>
      <c r="BU144" s="2"/>
    </row>
    <row r="145" spans="2:73" x14ac:dyDescent="0.25">
      <c r="B145" s="2"/>
      <c r="C145" s="2"/>
      <c r="D145" s="2"/>
      <c r="E145" s="2"/>
      <c r="F145" s="2"/>
      <c r="G145" s="2"/>
      <c r="H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c r="BM145" s="2"/>
      <c r="BN145" s="2"/>
      <c r="BO145" s="2"/>
      <c r="BP145" s="2"/>
      <c r="BQ145" s="2"/>
      <c r="BR145" s="2"/>
      <c r="BS145" s="2"/>
      <c r="BT145" s="2"/>
      <c r="BU145" s="2"/>
    </row>
    <row r="146" spans="2:73" x14ac:dyDescent="0.25">
      <c r="B146" s="2"/>
      <c r="C146" s="2"/>
      <c r="D146" s="2"/>
      <c r="E146" s="2"/>
      <c r="F146" s="2"/>
      <c r="G146" s="2"/>
      <c r="H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c r="BO146" s="2"/>
      <c r="BP146" s="2"/>
      <c r="BQ146" s="2"/>
      <c r="BR146" s="2"/>
      <c r="BS146" s="2"/>
      <c r="BT146" s="2"/>
      <c r="BU146" s="2"/>
    </row>
    <row r="147" spans="2:73" x14ac:dyDescent="0.25">
      <c r="B147" s="2"/>
      <c r="C147" s="2"/>
      <c r="D147" s="2"/>
      <c r="E147" s="2"/>
      <c r="F147" s="2"/>
      <c r="G147" s="2"/>
      <c r="H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row>
    <row r="148" spans="2:73" x14ac:dyDescent="0.25">
      <c r="B148" s="2"/>
      <c r="C148" s="2"/>
      <c r="D148" s="2"/>
      <c r="E148" s="2"/>
      <c r="F148" s="2"/>
      <c r="G148" s="2"/>
      <c r="H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c r="BM148" s="2"/>
      <c r="BN148" s="2"/>
      <c r="BO148" s="2"/>
      <c r="BP148" s="2"/>
      <c r="BQ148" s="2"/>
      <c r="BR148" s="2"/>
      <c r="BS148" s="2"/>
      <c r="BT148" s="2"/>
      <c r="BU148" s="2"/>
    </row>
    <row r="149" spans="2:73" x14ac:dyDescent="0.25">
      <c r="B149" s="2"/>
      <c r="C149" s="2"/>
      <c r="D149" s="2"/>
      <c r="E149" s="2"/>
      <c r="F149" s="2"/>
      <c r="G149" s="2"/>
      <c r="H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c r="BM149" s="2"/>
      <c r="BN149" s="2"/>
      <c r="BO149" s="2"/>
      <c r="BP149" s="2"/>
      <c r="BQ149" s="2"/>
      <c r="BR149" s="2"/>
      <c r="BS149" s="2"/>
      <c r="BT149" s="2"/>
      <c r="BU149" s="2"/>
    </row>
    <row r="150" spans="2:73" x14ac:dyDescent="0.25">
      <c r="B150" s="2"/>
      <c r="C150" s="2"/>
      <c r="D150" s="2"/>
      <c r="E150" s="2"/>
      <c r="F150" s="2"/>
      <c r="G150" s="2"/>
      <c r="H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c r="BM150" s="2"/>
      <c r="BN150" s="2"/>
      <c r="BO150" s="2"/>
      <c r="BP150" s="2"/>
      <c r="BQ150" s="2"/>
      <c r="BR150" s="2"/>
      <c r="BS150" s="2"/>
      <c r="BT150" s="2"/>
      <c r="BU150" s="2"/>
    </row>
    <row r="151" spans="2:73" x14ac:dyDescent="0.25">
      <c r="B151" s="2"/>
      <c r="C151" s="2"/>
      <c r="D151" s="2"/>
      <c r="E151" s="2"/>
      <c r="F151" s="2"/>
      <c r="G151" s="2"/>
      <c r="H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c r="BM151" s="2"/>
      <c r="BN151" s="2"/>
      <c r="BO151" s="2"/>
      <c r="BP151" s="2"/>
      <c r="BQ151" s="2"/>
      <c r="BR151" s="2"/>
      <c r="BS151" s="2"/>
      <c r="BT151" s="2"/>
      <c r="BU151" s="2"/>
    </row>
    <row r="152" spans="2:73" x14ac:dyDescent="0.25">
      <c r="B152" s="2"/>
      <c r="C152" s="2"/>
      <c r="D152" s="2"/>
      <c r="E152" s="2"/>
      <c r="F152" s="2"/>
      <c r="G152" s="2"/>
      <c r="H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c r="BM152" s="2"/>
      <c r="BN152" s="2"/>
      <c r="BO152" s="2"/>
      <c r="BP152" s="2"/>
      <c r="BQ152" s="2"/>
      <c r="BR152" s="2"/>
      <c r="BS152" s="2"/>
      <c r="BT152" s="2"/>
      <c r="BU152" s="2"/>
    </row>
    <row r="153" spans="2:73" x14ac:dyDescent="0.25">
      <c r="B153" s="2"/>
      <c r="C153" s="2"/>
      <c r="D153" s="2"/>
      <c r="E153" s="2"/>
      <c r="F153" s="2"/>
      <c r="G153" s="2"/>
      <c r="H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c r="BM153" s="2"/>
      <c r="BN153" s="2"/>
      <c r="BO153" s="2"/>
      <c r="BP153" s="2"/>
      <c r="BQ153" s="2"/>
      <c r="BR153" s="2"/>
      <c r="BS153" s="2"/>
      <c r="BT153" s="2"/>
      <c r="BU153" s="2"/>
    </row>
    <row r="154" spans="2:73" x14ac:dyDescent="0.25">
      <c r="B154" s="2"/>
      <c r="C154" s="2"/>
      <c r="D154" s="2"/>
      <c r="E154" s="2"/>
      <c r="F154" s="2"/>
      <c r="G154" s="2"/>
      <c r="H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c r="BM154" s="2"/>
      <c r="BN154" s="2"/>
      <c r="BO154" s="2"/>
      <c r="BP154" s="2"/>
      <c r="BQ154" s="2"/>
      <c r="BR154" s="2"/>
      <c r="BS154" s="2"/>
      <c r="BT154" s="2"/>
      <c r="BU154" s="2"/>
    </row>
    <row r="155" spans="2:73" x14ac:dyDescent="0.25">
      <c r="B155" s="2"/>
      <c r="C155" s="2"/>
      <c r="D155" s="2"/>
      <c r="E155" s="2"/>
      <c r="F155" s="2"/>
      <c r="G155" s="2"/>
      <c r="H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c r="BM155" s="2"/>
      <c r="BN155" s="2"/>
      <c r="BO155" s="2"/>
      <c r="BP155" s="2"/>
      <c r="BQ155" s="2"/>
      <c r="BR155" s="2"/>
      <c r="BS155" s="2"/>
      <c r="BT155" s="2"/>
      <c r="BU155" s="2"/>
    </row>
    <row r="156" spans="2:73" x14ac:dyDescent="0.25">
      <c r="B156" s="2"/>
      <c r="C156" s="2"/>
      <c r="D156" s="2"/>
      <c r="E156" s="2"/>
      <c r="F156" s="2"/>
      <c r="G156" s="2"/>
      <c r="H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c r="BM156" s="2"/>
      <c r="BN156" s="2"/>
      <c r="BO156" s="2"/>
      <c r="BP156" s="2"/>
      <c r="BQ156" s="2"/>
      <c r="BR156" s="2"/>
      <c r="BS156" s="2"/>
      <c r="BT156" s="2"/>
      <c r="BU156" s="2"/>
    </row>
    <row r="157" spans="2:73" x14ac:dyDescent="0.25">
      <c r="B157" s="2"/>
      <c r="C157" s="2"/>
      <c r="D157" s="2"/>
      <c r="E157" s="2"/>
      <c r="F157" s="2"/>
      <c r="G157" s="2"/>
      <c r="H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c r="BM157" s="2"/>
      <c r="BN157" s="2"/>
      <c r="BO157" s="2"/>
      <c r="BP157" s="2"/>
      <c r="BQ157" s="2"/>
      <c r="BR157" s="2"/>
      <c r="BS157" s="2"/>
      <c r="BT157" s="2"/>
      <c r="BU157" s="2"/>
    </row>
    <row r="158" spans="2:73" x14ac:dyDescent="0.25">
      <c r="B158" s="2"/>
      <c r="C158" s="2"/>
      <c r="D158" s="2"/>
      <c r="E158" s="2"/>
      <c r="F158" s="2"/>
      <c r="G158" s="2"/>
      <c r="H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c r="BM158" s="2"/>
      <c r="BN158" s="2"/>
      <c r="BO158" s="2"/>
      <c r="BP158" s="2"/>
      <c r="BQ158" s="2"/>
      <c r="BR158" s="2"/>
      <c r="BS158" s="2"/>
      <c r="BT158" s="2"/>
      <c r="BU158" s="2"/>
    </row>
    <row r="159" spans="2:73" x14ac:dyDescent="0.25">
      <c r="B159" s="2"/>
      <c r="C159" s="2"/>
      <c r="D159" s="2"/>
      <c r="E159" s="2"/>
      <c r="F159" s="2"/>
      <c r="G159" s="2"/>
      <c r="H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c r="BM159" s="2"/>
      <c r="BN159" s="2"/>
      <c r="BO159" s="2"/>
      <c r="BP159" s="2"/>
      <c r="BQ159" s="2"/>
      <c r="BR159" s="2"/>
      <c r="BS159" s="2"/>
      <c r="BT159" s="2"/>
      <c r="BU159" s="2"/>
    </row>
    <row r="160" spans="2:73" x14ac:dyDescent="0.25">
      <c r="B160" s="2"/>
      <c r="C160" s="2"/>
      <c r="D160" s="2"/>
      <c r="E160" s="2"/>
      <c r="F160" s="2"/>
      <c r="G160" s="2"/>
      <c r="H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c r="BM160" s="2"/>
      <c r="BN160" s="2"/>
      <c r="BO160" s="2"/>
      <c r="BP160" s="2"/>
      <c r="BQ160" s="2"/>
      <c r="BR160" s="2"/>
      <c r="BS160" s="2"/>
      <c r="BT160" s="2"/>
      <c r="BU160" s="2"/>
    </row>
    <row r="161" spans="2:73" x14ac:dyDescent="0.25">
      <c r="B161" s="2"/>
      <c r="C161" s="2"/>
      <c r="D161" s="2"/>
      <c r="E161" s="2"/>
      <c r="F161" s="2"/>
      <c r="G161" s="2"/>
      <c r="H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c r="BM161" s="2"/>
      <c r="BN161" s="2"/>
      <c r="BO161" s="2"/>
      <c r="BP161" s="2"/>
      <c r="BQ161" s="2"/>
      <c r="BR161" s="2"/>
      <c r="BS161" s="2"/>
      <c r="BT161" s="2"/>
      <c r="BU161" s="2"/>
    </row>
    <row r="162" spans="2:73" x14ac:dyDescent="0.25">
      <c r="B162" s="2"/>
      <c r="C162" s="2"/>
      <c r="D162" s="2"/>
      <c r="E162" s="2"/>
      <c r="F162" s="2"/>
      <c r="G162" s="2"/>
      <c r="H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c r="BM162" s="2"/>
      <c r="BN162" s="2"/>
      <c r="BO162" s="2"/>
      <c r="BP162" s="2"/>
      <c r="BQ162" s="2"/>
      <c r="BR162" s="2"/>
      <c r="BS162" s="2"/>
      <c r="BT162" s="2"/>
      <c r="BU162" s="2"/>
    </row>
    <row r="163" spans="2:73" x14ac:dyDescent="0.25">
      <c r="B163" s="2"/>
      <c r="C163" s="2"/>
      <c r="D163" s="2"/>
      <c r="E163" s="2"/>
      <c r="F163" s="2"/>
      <c r="G163" s="2"/>
      <c r="H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c r="BM163" s="2"/>
      <c r="BN163" s="2"/>
      <c r="BO163" s="2"/>
      <c r="BP163" s="2"/>
      <c r="BQ163" s="2"/>
      <c r="BR163" s="2"/>
      <c r="BS163" s="2"/>
      <c r="BT163" s="2"/>
      <c r="BU163" s="2"/>
    </row>
    <row r="164" spans="2:73" x14ac:dyDescent="0.25">
      <c r="B164" s="2"/>
      <c r="C164" s="2"/>
      <c r="D164" s="2"/>
      <c r="E164" s="2"/>
      <c r="F164" s="2"/>
      <c r="G164" s="2"/>
      <c r="H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c r="BM164" s="2"/>
      <c r="BN164" s="2"/>
      <c r="BO164" s="2"/>
      <c r="BP164" s="2"/>
      <c r="BQ164" s="2"/>
      <c r="BR164" s="2"/>
      <c r="BS164" s="2"/>
      <c r="BT164" s="2"/>
      <c r="BU164" s="2"/>
    </row>
    <row r="165" spans="2:73" x14ac:dyDescent="0.25">
      <c r="B165" s="2"/>
      <c r="C165" s="2"/>
      <c r="D165" s="2"/>
      <c r="E165" s="2"/>
      <c r="F165" s="2"/>
      <c r="G165" s="2"/>
      <c r="H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c r="BM165" s="2"/>
      <c r="BN165" s="2"/>
      <c r="BO165" s="2"/>
      <c r="BP165" s="2"/>
      <c r="BQ165" s="2"/>
      <c r="BR165" s="2"/>
      <c r="BS165" s="2"/>
      <c r="BT165" s="2"/>
      <c r="BU165" s="2"/>
    </row>
    <row r="166" spans="2:73" x14ac:dyDescent="0.25">
      <c r="B166" s="2"/>
      <c r="C166" s="2"/>
      <c r="D166" s="2"/>
      <c r="E166" s="2"/>
      <c r="F166" s="2"/>
      <c r="G166" s="2"/>
      <c r="H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c r="BM166" s="2"/>
      <c r="BN166" s="2"/>
      <c r="BO166" s="2"/>
      <c r="BP166" s="2"/>
      <c r="BQ166" s="2"/>
      <c r="BR166" s="2"/>
      <c r="BS166" s="2"/>
      <c r="BT166" s="2"/>
      <c r="BU166" s="2"/>
    </row>
    <row r="167" spans="2:73" x14ac:dyDescent="0.25">
      <c r="B167" s="2"/>
      <c r="C167" s="2"/>
      <c r="D167" s="2"/>
      <c r="E167" s="2"/>
      <c r="F167" s="2"/>
      <c r="G167" s="2"/>
      <c r="H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c r="BM167" s="2"/>
      <c r="BN167" s="2"/>
      <c r="BO167" s="2"/>
      <c r="BP167" s="2"/>
      <c r="BQ167" s="2"/>
      <c r="BR167" s="2"/>
      <c r="BS167" s="2"/>
      <c r="BT167" s="2"/>
      <c r="BU167" s="2"/>
    </row>
    <row r="168" spans="2:73" x14ac:dyDescent="0.25">
      <c r="B168" s="2"/>
      <c r="C168" s="2"/>
      <c r="D168" s="2"/>
      <c r="E168" s="2"/>
      <c r="F168" s="2"/>
      <c r="G168" s="2"/>
      <c r="H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c r="BM168" s="2"/>
      <c r="BN168" s="2"/>
      <c r="BO168" s="2"/>
      <c r="BP168" s="2"/>
      <c r="BQ168" s="2"/>
      <c r="BR168" s="2"/>
      <c r="BS168" s="2"/>
      <c r="BT168" s="2"/>
      <c r="BU168" s="2"/>
    </row>
    <row r="169" spans="2:73" x14ac:dyDescent="0.25">
      <c r="B169" s="2"/>
      <c r="C169" s="2"/>
      <c r="D169" s="2"/>
      <c r="E169" s="2"/>
      <c r="F169" s="2"/>
      <c r="G169" s="2"/>
      <c r="H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c r="BM169" s="2"/>
      <c r="BN169" s="2"/>
      <c r="BO169" s="2"/>
      <c r="BP169" s="2"/>
      <c r="BQ169" s="2"/>
      <c r="BR169" s="2"/>
      <c r="BS169" s="2"/>
      <c r="BT169" s="2"/>
      <c r="BU169" s="2"/>
    </row>
    <row r="170" spans="2:73" x14ac:dyDescent="0.25">
      <c r="B170" s="2"/>
      <c r="C170" s="2"/>
      <c r="D170" s="2"/>
      <c r="E170" s="2"/>
      <c r="F170" s="2"/>
      <c r="G170" s="2"/>
      <c r="H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c r="BM170" s="2"/>
      <c r="BN170" s="2"/>
      <c r="BO170" s="2"/>
      <c r="BP170" s="2"/>
      <c r="BQ170" s="2"/>
      <c r="BR170" s="2"/>
      <c r="BS170" s="2"/>
      <c r="BT170" s="2"/>
      <c r="BU170" s="2"/>
    </row>
    <row r="171" spans="2:73" x14ac:dyDescent="0.25">
      <c r="B171" s="2"/>
      <c r="C171" s="2"/>
      <c r="D171" s="2"/>
      <c r="E171" s="2"/>
      <c r="F171" s="2"/>
      <c r="G171" s="2"/>
      <c r="H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c r="BM171" s="2"/>
      <c r="BN171" s="2"/>
      <c r="BO171" s="2"/>
      <c r="BP171" s="2"/>
      <c r="BQ171" s="2"/>
      <c r="BR171" s="2"/>
      <c r="BS171" s="2"/>
      <c r="BT171" s="2"/>
      <c r="BU171" s="2"/>
    </row>
    <row r="172" spans="2:73" x14ac:dyDescent="0.25">
      <c r="B172" s="2"/>
      <c r="C172" s="2"/>
      <c r="D172" s="2"/>
      <c r="E172" s="2"/>
      <c r="F172" s="2"/>
      <c r="G172" s="2"/>
      <c r="H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c r="BM172" s="2"/>
      <c r="BN172" s="2"/>
      <c r="BO172" s="2"/>
      <c r="BP172" s="2"/>
      <c r="BQ172" s="2"/>
      <c r="BR172" s="2"/>
      <c r="BS172" s="2"/>
      <c r="BT172" s="2"/>
      <c r="BU172" s="2"/>
    </row>
    <row r="173" spans="2:73" x14ac:dyDescent="0.25">
      <c r="B173" s="2"/>
      <c r="C173" s="2"/>
      <c r="D173" s="2"/>
      <c r="E173" s="2"/>
      <c r="F173" s="2"/>
      <c r="G173" s="2"/>
      <c r="H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c r="BM173" s="2"/>
      <c r="BN173" s="2"/>
      <c r="BO173" s="2"/>
      <c r="BP173" s="2"/>
      <c r="BQ173" s="2"/>
      <c r="BR173" s="2"/>
      <c r="BS173" s="2"/>
      <c r="BT173" s="2"/>
      <c r="BU173" s="2"/>
    </row>
    <row r="174" spans="2:73" x14ac:dyDescent="0.25">
      <c r="B174" s="2"/>
      <c r="C174" s="2"/>
      <c r="D174" s="2"/>
      <c r="E174" s="2"/>
      <c r="F174" s="2"/>
      <c r="G174" s="2"/>
      <c r="H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c r="BM174" s="2"/>
      <c r="BN174" s="2"/>
      <c r="BO174" s="2"/>
      <c r="BP174" s="2"/>
      <c r="BQ174" s="2"/>
      <c r="BR174" s="2"/>
      <c r="BS174" s="2"/>
      <c r="BT174" s="2"/>
      <c r="BU174" s="2"/>
    </row>
    <row r="175" spans="2:73" x14ac:dyDescent="0.25">
      <c r="B175" s="2"/>
      <c r="C175" s="2"/>
      <c r="D175" s="2"/>
      <c r="E175" s="2"/>
      <c r="F175" s="2"/>
      <c r="G175" s="2"/>
      <c r="H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c r="BM175" s="2"/>
      <c r="BN175" s="2"/>
      <c r="BO175" s="2"/>
      <c r="BP175" s="2"/>
      <c r="BQ175" s="2"/>
      <c r="BR175" s="2"/>
      <c r="BS175" s="2"/>
      <c r="BT175" s="2"/>
      <c r="BU175" s="2"/>
    </row>
    <row r="176" spans="2:73" x14ac:dyDescent="0.25">
      <c r="B176" s="2"/>
      <c r="C176" s="2"/>
      <c r="D176" s="2"/>
      <c r="E176" s="2"/>
      <c r="F176" s="2"/>
      <c r="G176" s="2"/>
      <c r="H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c r="BM176" s="2"/>
      <c r="BN176" s="2"/>
      <c r="BO176" s="2"/>
      <c r="BP176" s="2"/>
      <c r="BQ176" s="2"/>
      <c r="BR176" s="2"/>
      <c r="BS176" s="2"/>
      <c r="BT176" s="2"/>
      <c r="BU176" s="2"/>
    </row>
    <row r="177" spans="2:73" x14ac:dyDescent="0.25">
      <c r="B177" s="2"/>
      <c r="C177" s="2"/>
      <c r="D177" s="2"/>
      <c r="E177" s="2"/>
      <c r="F177" s="2"/>
      <c r="G177" s="2"/>
      <c r="H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c r="BM177" s="2"/>
      <c r="BN177" s="2"/>
      <c r="BO177" s="2"/>
      <c r="BP177" s="2"/>
      <c r="BQ177" s="2"/>
      <c r="BR177" s="2"/>
      <c r="BS177" s="2"/>
      <c r="BT177" s="2"/>
      <c r="BU177" s="2"/>
    </row>
    <row r="178" spans="2:73" x14ac:dyDescent="0.25">
      <c r="B178" s="2"/>
      <c r="C178" s="2"/>
      <c r="D178" s="2"/>
      <c r="E178" s="2"/>
      <c r="F178" s="2"/>
      <c r="G178" s="2"/>
      <c r="H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c r="BI178" s="2"/>
      <c r="BJ178" s="2"/>
      <c r="BK178" s="2"/>
      <c r="BL178" s="2"/>
      <c r="BM178" s="2"/>
      <c r="BN178" s="2"/>
      <c r="BO178" s="2"/>
      <c r="BP178" s="2"/>
      <c r="BQ178" s="2"/>
      <c r="BR178" s="2"/>
      <c r="BS178" s="2"/>
      <c r="BT178" s="2"/>
      <c r="BU178" s="2"/>
    </row>
    <row r="179" spans="2:73" x14ac:dyDescent="0.25">
      <c r="B179" s="2"/>
      <c r="C179" s="2"/>
      <c r="D179" s="2"/>
      <c r="E179" s="2"/>
      <c r="F179" s="2"/>
      <c r="G179" s="2"/>
      <c r="H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c r="BM179" s="2"/>
      <c r="BN179" s="2"/>
      <c r="BO179" s="2"/>
      <c r="BP179" s="2"/>
      <c r="BQ179" s="2"/>
      <c r="BR179" s="2"/>
      <c r="BS179" s="2"/>
      <c r="BT179" s="2"/>
      <c r="BU179" s="2"/>
    </row>
    <row r="180" spans="2:73" x14ac:dyDescent="0.25">
      <c r="B180" s="2"/>
      <c r="C180" s="2"/>
      <c r="D180" s="2"/>
      <c r="E180" s="2"/>
      <c r="F180" s="2"/>
      <c r="G180" s="2"/>
      <c r="H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c r="BK180" s="2"/>
      <c r="BL180" s="2"/>
      <c r="BM180" s="2"/>
      <c r="BN180" s="2"/>
      <c r="BO180" s="2"/>
      <c r="BP180" s="2"/>
      <c r="BQ180" s="2"/>
      <c r="BR180" s="2"/>
      <c r="BS180" s="2"/>
      <c r="BT180" s="2"/>
      <c r="BU180" s="2"/>
    </row>
    <row r="181" spans="2:73" x14ac:dyDescent="0.25">
      <c r="B181" s="2"/>
      <c r="C181" s="2"/>
      <c r="D181" s="2"/>
      <c r="E181" s="2"/>
      <c r="F181" s="2"/>
      <c r="G181" s="2"/>
      <c r="H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c r="BI181" s="2"/>
      <c r="BJ181" s="2"/>
      <c r="BK181" s="2"/>
      <c r="BL181" s="2"/>
      <c r="BM181" s="2"/>
      <c r="BN181" s="2"/>
      <c r="BO181" s="2"/>
      <c r="BP181" s="2"/>
      <c r="BQ181" s="2"/>
      <c r="BR181" s="2"/>
      <c r="BS181" s="2"/>
      <c r="BT181" s="2"/>
      <c r="BU181" s="2"/>
    </row>
    <row r="182" spans="2:73" x14ac:dyDescent="0.25">
      <c r="B182" s="2"/>
      <c r="C182" s="2"/>
      <c r="D182" s="2"/>
      <c r="E182" s="2"/>
      <c r="F182" s="2"/>
      <c r="G182" s="2"/>
      <c r="H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c r="BG182" s="2"/>
      <c r="BH182" s="2"/>
      <c r="BI182" s="2"/>
      <c r="BJ182" s="2"/>
      <c r="BK182" s="2"/>
      <c r="BL182" s="2"/>
      <c r="BM182" s="2"/>
      <c r="BN182" s="2"/>
      <c r="BO182" s="2"/>
      <c r="BP182" s="2"/>
      <c r="BQ182" s="2"/>
      <c r="BR182" s="2"/>
      <c r="BS182" s="2"/>
      <c r="BT182" s="2"/>
      <c r="BU182" s="2"/>
    </row>
    <row r="183" spans="2:73" x14ac:dyDescent="0.25">
      <c r="B183" s="2"/>
      <c r="C183" s="2"/>
      <c r="D183" s="2"/>
      <c r="E183" s="2"/>
      <c r="F183" s="2"/>
      <c r="G183" s="2"/>
      <c r="H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c r="BI183" s="2"/>
      <c r="BJ183" s="2"/>
      <c r="BK183" s="2"/>
      <c r="BL183" s="2"/>
      <c r="BM183" s="2"/>
      <c r="BN183" s="2"/>
      <c r="BO183" s="2"/>
      <c r="BP183" s="2"/>
      <c r="BQ183" s="2"/>
      <c r="BR183" s="2"/>
      <c r="BS183" s="2"/>
      <c r="BT183" s="2"/>
      <c r="BU183" s="2"/>
    </row>
    <row r="184" spans="2:73" x14ac:dyDescent="0.25">
      <c r="B184" s="2"/>
      <c r="C184" s="2"/>
      <c r="D184" s="2"/>
      <c r="E184" s="2"/>
      <c r="F184" s="2"/>
      <c r="G184" s="2"/>
      <c r="H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c r="BG184" s="2"/>
      <c r="BH184" s="2"/>
      <c r="BI184" s="2"/>
      <c r="BJ184" s="2"/>
      <c r="BK184" s="2"/>
      <c r="BL184" s="2"/>
      <c r="BM184" s="2"/>
      <c r="BN184" s="2"/>
      <c r="BO184" s="2"/>
      <c r="BP184" s="2"/>
      <c r="BQ184" s="2"/>
      <c r="BR184" s="2"/>
      <c r="BS184" s="2"/>
      <c r="BT184" s="2"/>
      <c r="BU184" s="2"/>
    </row>
    <row r="185" spans="2:73" x14ac:dyDescent="0.25">
      <c r="B185" s="2"/>
      <c r="C185" s="2"/>
      <c r="D185" s="2"/>
      <c r="E185" s="2"/>
      <c r="F185" s="2"/>
      <c r="G185" s="2"/>
      <c r="H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c r="BG185" s="2"/>
      <c r="BH185" s="2"/>
      <c r="BI185" s="2"/>
      <c r="BJ185" s="2"/>
      <c r="BK185" s="2"/>
      <c r="BL185" s="2"/>
      <c r="BM185" s="2"/>
      <c r="BN185" s="2"/>
      <c r="BO185" s="2"/>
      <c r="BP185" s="2"/>
      <c r="BQ185" s="2"/>
      <c r="BR185" s="2"/>
      <c r="BS185" s="2"/>
      <c r="BT185" s="2"/>
      <c r="BU185" s="2"/>
    </row>
    <row r="186" spans="2:73" x14ac:dyDescent="0.25">
      <c r="B186" s="2"/>
      <c r="C186" s="2"/>
      <c r="D186" s="2"/>
      <c r="E186" s="2"/>
      <c r="F186" s="2"/>
      <c r="G186" s="2"/>
      <c r="H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c r="BI186" s="2"/>
      <c r="BJ186" s="2"/>
      <c r="BK186" s="2"/>
      <c r="BL186" s="2"/>
      <c r="BM186" s="2"/>
      <c r="BN186" s="2"/>
      <c r="BO186" s="2"/>
      <c r="BP186" s="2"/>
      <c r="BQ186" s="2"/>
      <c r="BR186" s="2"/>
      <c r="BS186" s="2"/>
      <c r="BT186" s="2"/>
      <c r="BU186" s="2"/>
    </row>
    <row r="187" spans="2:73" x14ac:dyDescent="0.25">
      <c r="B187" s="2"/>
      <c r="C187" s="2"/>
      <c r="D187" s="2"/>
      <c r="E187" s="2"/>
      <c r="F187" s="2"/>
      <c r="G187" s="2"/>
      <c r="H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c r="BG187" s="2"/>
      <c r="BH187" s="2"/>
      <c r="BI187" s="2"/>
      <c r="BJ187" s="2"/>
      <c r="BK187" s="2"/>
      <c r="BL187" s="2"/>
      <c r="BM187" s="2"/>
      <c r="BN187" s="2"/>
      <c r="BO187" s="2"/>
      <c r="BP187" s="2"/>
      <c r="BQ187" s="2"/>
      <c r="BR187" s="2"/>
      <c r="BS187" s="2"/>
      <c r="BT187" s="2"/>
      <c r="BU187" s="2"/>
    </row>
    <row r="188" spans="2:73" x14ac:dyDescent="0.25">
      <c r="B188" s="2"/>
      <c r="C188" s="2"/>
      <c r="D188" s="2"/>
      <c r="E188" s="2"/>
      <c r="F188" s="2"/>
      <c r="G188" s="2"/>
      <c r="H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c r="BF188" s="2"/>
      <c r="BG188" s="2"/>
      <c r="BH188" s="2"/>
      <c r="BI188" s="2"/>
      <c r="BJ188" s="2"/>
      <c r="BK188" s="2"/>
      <c r="BL188" s="2"/>
      <c r="BM188" s="2"/>
      <c r="BN188" s="2"/>
      <c r="BO188" s="2"/>
      <c r="BP188" s="2"/>
      <c r="BQ188" s="2"/>
      <c r="BR188" s="2"/>
      <c r="BS188" s="2"/>
      <c r="BT188" s="2"/>
      <c r="BU188" s="2"/>
    </row>
    <row r="189" spans="2:73" x14ac:dyDescent="0.25">
      <c r="B189" s="2"/>
      <c r="C189" s="2"/>
      <c r="D189" s="2"/>
      <c r="E189" s="2"/>
      <c r="F189" s="2"/>
      <c r="G189" s="2"/>
      <c r="H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c r="BF189" s="2"/>
      <c r="BG189" s="2"/>
      <c r="BH189" s="2"/>
      <c r="BI189" s="2"/>
      <c r="BJ189" s="2"/>
      <c r="BK189" s="2"/>
      <c r="BL189" s="2"/>
      <c r="BM189" s="2"/>
      <c r="BN189" s="2"/>
      <c r="BO189" s="2"/>
      <c r="BP189" s="2"/>
      <c r="BQ189" s="2"/>
      <c r="BR189" s="2"/>
      <c r="BS189" s="2"/>
      <c r="BT189" s="2"/>
      <c r="BU189" s="2"/>
    </row>
    <row r="190" spans="2:73" x14ac:dyDescent="0.25">
      <c r="B190" s="2"/>
      <c r="C190" s="2"/>
      <c r="D190" s="2"/>
      <c r="E190" s="2"/>
      <c r="F190" s="2"/>
      <c r="G190" s="2"/>
      <c r="H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c r="BF190" s="2"/>
      <c r="BG190" s="2"/>
      <c r="BH190" s="2"/>
      <c r="BI190" s="2"/>
      <c r="BJ190" s="2"/>
      <c r="BK190" s="2"/>
      <c r="BL190" s="2"/>
      <c r="BM190" s="2"/>
      <c r="BN190" s="2"/>
      <c r="BO190" s="2"/>
      <c r="BP190" s="2"/>
      <c r="BQ190" s="2"/>
      <c r="BR190" s="2"/>
      <c r="BS190" s="2"/>
      <c r="BT190" s="2"/>
      <c r="BU190" s="2"/>
    </row>
    <row r="191" spans="2:73" x14ac:dyDescent="0.25">
      <c r="B191" s="2"/>
      <c r="C191" s="2"/>
      <c r="D191" s="2"/>
      <c r="E191" s="2"/>
      <c r="F191" s="2"/>
      <c r="G191" s="2"/>
      <c r="H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c r="BF191" s="2"/>
      <c r="BG191" s="2"/>
      <c r="BH191" s="2"/>
      <c r="BI191" s="2"/>
      <c r="BJ191" s="2"/>
      <c r="BK191" s="2"/>
      <c r="BL191" s="2"/>
      <c r="BM191" s="2"/>
      <c r="BN191" s="2"/>
      <c r="BO191" s="2"/>
      <c r="BP191" s="2"/>
      <c r="BQ191" s="2"/>
      <c r="BR191" s="2"/>
      <c r="BS191" s="2"/>
      <c r="BT191" s="2"/>
      <c r="BU191" s="2"/>
    </row>
    <row r="192" spans="2:73" x14ac:dyDescent="0.25">
      <c r="B192" s="2"/>
      <c r="C192" s="2"/>
      <c r="D192" s="2"/>
      <c r="E192" s="2"/>
      <c r="F192" s="2"/>
      <c r="G192" s="2"/>
      <c r="H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c r="BF192" s="2"/>
      <c r="BG192" s="2"/>
      <c r="BH192" s="2"/>
      <c r="BI192" s="2"/>
      <c r="BJ192" s="2"/>
      <c r="BK192" s="2"/>
      <c r="BL192" s="2"/>
      <c r="BM192" s="2"/>
      <c r="BN192" s="2"/>
      <c r="BO192" s="2"/>
      <c r="BP192" s="2"/>
      <c r="BQ192" s="2"/>
      <c r="BR192" s="2"/>
      <c r="BS192" s="2"/>
      <c r="BT192" s="2"/>
      <c r="BU192" s="2"/>
    </row>
    <row r="193" spans="2:73" x14ac:dyDescent="0.25">
      <c r="B193" s="2"/>
      <c r="C193" s="2"/>
      <c r="D193" s="2"/>
      <c r="E193" s="2"/>
      <c r="F193" s="2"/>
      <c r="G193" s="2"/>
      <c r="H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c r="BF193" s="2"/>
      <c r="BG193" s="2"/>
      <c r="BH193" s="2"/>
      <c r="BI193" s="2"/>
      <c r="BJ193" s="2"/>
      <c r="BK193" s="2"/>
      <c r="BL193" s="2"/>
      <c r="BM193" s="2"/>
      <c r="BN193" s="2"/>
      <c r="BO193" s="2"/>
      <c r="BP193" s="2"/>
      <c r="BQ193" s="2"/>
      <c r="BR193" s="2"/>
      <c r="BS193" s="2"/>
      <c r="BT193" s="2"/>
      <c r="BU193" s="2"/>
    </row>
    <row r="194" spans="2:73" x14ac:dyDescent="0.25">
      <c r="B194" s="2"/>
      <c r="C194" s="2"/>
      <c r="D194" s="2"/>
      <c r="E194" s="2"/>
      <c r="F194" s="2"/>
      <c r="G194" s="2"/>
      <c r="H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2"/>
      <c r="BF194" s="2"/>
      <c r="BG194" s="2"/>
      <c r="BH194" s="2"/>
      <c r="BI194" s="2"/>
      <c r="BJ194" s="2"/>
      <c r="BK194" s="2"/>
      <c r="BL194" s="2"/>
      <c r="BM194" s="2"/>
      <c r="BN194" s="2"/>
      <c r="BO194" s="2"/>
      <c r="BP194" s="2"/>
      <c r="BQ194" s="2"/>
      <c r="BR194" s="2"/>
      <c r="BS194" s="2"/>
      <c r="BT194" s="2"/>
      <c r="BU194" s="2"/>
    </row>
    <row r="195" spans="2:73" x14ac:dyDescent="0.25">
      <c r="B195" s="2"/>
      <c r="C195" s="2"/>
      <c r="D195" s="2"/>
      <c r="E195" s="2"/>
      <c r="F195" s="2"/>
      <c r="G195" s="2"/>
      <c r="H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c r="BF195" s="2"/>
      <c r="BG195" s="2"/>
      <c r="BH195" s="2"/>
      <c r="BI195" s="2"/>
      <c r="BJ195" s="2"/>
      <c r="BK195" s="2"/>
      <c r="BL195" s="2"/>
      <c r="BM195" s="2"/>
      <c r="BN195" s="2"/>
      <c r="BO195" s="2"/>
      <c r="BP195" s="2"/>
      <c r="BQ195" s="2"/>
      <c r="BR195" s="2"/>
      <c r="BS195" s="2"/>
      <c r="BT195" s="2"/>
      <c r="BU195" s="2"/>
    </row>
    <row r="196" spans="2:73" x14ac:dyDescent="0.25">
      <c r="B196" s="2"/>
      <c r="C196" s="2"/>
      <c r="D196" s="2"/>
      <c r="E196" s="2"/>
      <c r="F196" s="2"/>
      <c r="G196" s="2"/>
      <c r="H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c r="BF196" s="2"/>
      <c r="BG196" s="2"/>
      <c r="BH196" s="2"/>
      <c r="BI196" s="2"/>
      <c r="BJ196" s="2"/>
      <c r="BK196" s="2"/>
      <c r="BL196" s="2"/>
      <c r="BM196" s="2"/>
      <c r="BN196" s="2"/>
      <c r="BO196" s="2"/>
      <c r="BP196" s="2"/>
      <c r="BQ196" s="2"/>
      <c r="BR196" s="2"/>
      <c r="BS196" s="2"/>
      <c r="BT196" s="2"/>
      <c r="BU196" s="2"/>
    </row>
    <row r="197" spans="2:73" x14ac:dyDescent="0.25">
      <c r="B197" s="2"/>
      <c r="C197" s="2"/>
      <c r="D197" s="2"/>
      <c r="E197" s="2"/>
      <c r="F197" s="2"/>
      <c r="G197" s="2"/>
      <c r="H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c r="BF197" s="2"/>
      <c r="BG197" s="2"/>
      <c r="BH197" s="2"/>
      <c r="BI197" s="2"/>
      <c r="BJ197" s="2"/>
      <c r="BK197" s="2"/>
      <c r="BL197" s="2"/>
      <c r="BM197" s="2"/>
      <c r="BN197" s="2"/>
      <c r="BO197" s="2"/>
      <c r="BP197" s="2"/>
      <c r="BQ197" s="2"/>
      <c r="BR197" s="2"/>
      <c r="BS197" s="2"/>
      <c r="BT197" s="2"/>
      <c r="BU197" s="2"/>
    </row>
    <row r="198" spans="2:73" x14ac:dyDescent="0.25">
      <c r="B198" s="2"/>
      <c r="C198" s="2"/>
      <c r="D198" s="2"/>
      <c r="E198" s="2"/>
      <c r="F198" s="2"/>
      <c r="G198" s="2"/>
      <c r="H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c r="BF198" s="2"/>
      <c r="BG198" s="2"/>
      <c r="BH198" s="2"/>
      <c r="BI198" s="2"/>
      <c r="BJ198" s="2"/>
      <c r="BK198" s="2"/>
      <c r="BL198" s="2"/>
      <c r="BM198" s="2"/>
      <c r="BN198" s="2"/>
      <c r="BO198" s="2"/>
      <c r="BP198" s="2"/>
      <c r="BQ198" s="2"/>
      <c r="BR198" s="2"/>
      <c r="BS198" s="2"/>
      <c r="BT198" s="2"/>
      <c r="BU198" s="2"/>
    </row>
    <row r="199" spans="2:73" x14ac:dyDescent="0.25">
      <c r="B199" s="2"/>
      <c r="C199" s="2"/>
      <c r="D199" s="2"/>
      <c r="E199" s="2"/>
      <c r="F199" s="2"/>
      <c r="G199" s="2"/>
      <c r="H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c r="BG199" s="2"/>
      <c r="BH199" s="2"/>
      <c r="BI199" s="2"/>
      <c r="BJ199" s="2"/>
      <c r="BK199" s="2"/>
      <c r="BL199" s="2"/>
      <c r="BM199" s="2"/>
      <c r="BN199" s="2"/>
      <c r="BO199" s="2"/>
      <c r="BP199" s="2"/>
      <c r="BQ199" s="2"/>
      <c r="BR199" s="2"/>
      <c r="BS199" s="2"/>
      <c r="BT199" s="2"/>
      <c r="BU199" s="2"/>
    </row>
    <row r="200" spans="2:73" x14ac:dyDescent="0.25">
      <c r="B200" s="2"/>
      <c r="C200" s="2"/>
      <c r="D200" s="2"/>
      <c r="E200" s="2"/>
      <c r="F200" s="2"/>
      <c r="G200" s="2"/>
      <c r="H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c r="BI200" s="2"/>
      <c r="BJ200" s="2"/>
      <c r="BK200" s="2"/>
      <c r="BL200" s="2"/>
      <c r="BM200" s="2"/>
      <c r="BN200" s="2"/>
      <c r="BO200" s="2"/>
      <c r="BP200" s="2"/>
      <c r="BQ200" s="2"/>
      <c r="BR200" s="2"/>
      <c r="BS200" s="2"/>
      <c r="BT200" s="2"/>
      <c r="BU200" s="2"/>
    </row>
    <row r="201" spans="2:73" x14ac:dyDescent="0.25">
      <c r="B201" s="2"/>
      <c r="C201" s="2"/>
      <c r="D201" s="2"/>
      <c r="E201" s="2"/>
      <c r="F201" s="2"/>
      <c r="G201" s="2"/>
      <c r="H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c r="BI201" s="2"/>
      <c r="BJ201" s="2"/>
      <c r="BK201" s="2"/>
      <c r="BL201" s="2"/>
      <c r="BM201" s="2"/>
      <c r="BN201" s="2"/>
      <c r="BO201" s="2"/>
      <c r="BP201" s="2"/>
      <c r="BQ201" s="2"/>
      <c r="BR201" s="2"/>
      <c r="BS201" s="2"/>
      <c r="BT201" s="2"/>
      <c r="BU201" s="2"/>
    </row>
    <row r="202" spans="2:73" x14ac:dyDescent="0.25">
      <c r="B202" s="2"/>
      <c r="C202" s="2"/>
      <c r="D202" s="2"/>
      <c r="E202" s="2"/>
      <c r="F202" s="2"/>
      <c r="G202" s="2"/>
      <c r="H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c r="BH202" s="2"/>
      <c r="BI202" s="2"/>
      <c r="BJ202" s="2"/>
      <c r="BK202" s="2"/>
      <c r="BL202" s="2"/>
      <c r="BM202" s="2"/>
      <c r="BN202" s="2"/>
      <c r="BO202" s="2"/>
      <c r="BP202" s="2"/>
      <c r="BQ202" s="2"/>
      <c r="BR202" s="2"/>
      <c r="BS202" s="2"/>
      <c r="BT202" s="2"/>
      <c r="BU202" s="2"/>
    </row>
    <row r="203" spans="2:73" x14ac:dyDescent="0.25">
      <c r="B203" s="2"/>
      <c r="C203" s="2"/>
      <c r="D203" s="2"/>
      <c r="E203" s="2"/>
      <c r="F203" s="2"/>
      <c r="G203" s="2"/>
      <c r="H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c r="BG203" s="2"/>
      <c r="BH203" s="2"/>
      <c r="BI203" s="2"/>
      <c r="BJ203" s="2"/>
      <c r="BK203" s="2"/>
      <c r="BL203" s="2"/>
      <c r="BM203" s="2"/>
      <c r="BN203" s="2"/>
      <c r="BO203" s="2"/>
      <c r="BP203" s="2"/>
      <c r="BQ203" s="2"/>
      <c r="BR203" s="2"/>
      <c r="BS203" s="2"/>
      <c r="BT203" s="2"/>
      <c r="BU203" s="2"/>
    </row>
    <row r="204" spans="2:73" x14ac:dyDescent="0.25">
      <c r="B204" s="2"/>
      <c r="C204" s="2"/>
      <c r="D204" s="2"/>
      <c r="E204" s="2"/>
      <c r="F204" s="2"/>
      <c r="G204" s="2"/>
      <c r="H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c r="BG204" s="2"/>
      <c r="BH204" s="2"/>
      <c r="BI204" s="2"/>
      <c r="BJ204" s="2"/>
      <c r="BK204" s="2"/>
      <c r="BL204" s="2"/>
      <c r="BM204" s="2"/>
      <c r="BN204" s="2"/>
      <c r="BO204" s="2"/>
      <c r="BP204" s="2"/>
      <c r="BQ204" s="2"/>
      <c r="BR204" s="2"/>
      <c r="BS204" s="2"/>
      <c r="BT204" s="2"/>
      <c r="BU204" s="2"/>
    </row>
    <row r="205" spans="2:73" x14ac:dyDescent="0.25">
      <c r="B205" s="2"/>
      <c r="C205" s="2"/>
      <c r="D205" s="2"/>
      <c r="E205" s="2"/>
      <c r="F205" s="2"/>
      <c r="G205" s="2"/>
      <c r="H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c r="BF205" s="2"/>
      <c r="BG205" s="2"/>
      <c r="BH205" s="2"/>
      <c r="BI205" s="2"/>
      <c r="BJ205" s="2"/>
      <c r="BK205" s="2"/>
      <c r="BL205" s="2"/>
      <c r="BM205" s="2"/>
      <c r="BN205" s="2"/>
      <c r="BO205" s="2"/>
      <c r="BP205" s="2"/>
      <c r="BQ205" s="2"/>
      <c r="BR205" s="2"/>
      <c r="BS205" s="2"/>
      <c r="BT205" s="2"/>
      <c r="BU205" s="2"/>
    </row>
    <row r="206" spans="2:73" x14ac:dyDescent="0.25">
      <c r="B206" s="2"/>
      <c r="C206" s="2"/>
      <c r="D206" s="2"/>
      <c r="E206" s="2"/>
      <c r="F206" s="2"/>
      <c r="G206" s="2"/>
      <c r="H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c r="BF206" s="2"/>
      <c r="BG206" s="2"/>
      <c r="BH206" s="2"/>
      <c r="BI206" s="2"/>
      <c r="BJ206" s="2"/>
      <c r="BK206" s="2"/>
      <c r="BL206" s="2"/>
      <c r="BM206" s="2"/>
      <c r="BN206" s="2"/>
      <c r="BO206" s="2"/>
      <c r="BP206" s="2"/>
      <c r="BQ206" s="2"/>
      <c r="BR206" s="2"/>
      <c r="BS206" s="2"/>
      <c r="BT206" s="2"/>
      <c r="BU206" s="2"/>
    </row>
    <row r="207" spans="2:73" x14ac:dyDescent="0.25">
      <c r="B207" s="2"/>
      <c r="C207" s="2"/>
      <c r="D207" s="2"/>
      <c r="E207" s="2"/>
      <c r="F207" s="2"/>
      <c r="G207" s="2"/>
      <c r="H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2"/>
      <c r="BF207" s="2"/>
      <c r="BG207" s="2"/>
      <c r="BH207" s="2"/>
      <c r="BI207" s="2"/>
      <c r="BJ207" s="2"/>
      <c r="BK207" s="2"/>
      <c r="BL207" s="2"/>
      <c r="BM207" s="2"/>
      <c r="BN207" s="2"/>
      <c r="BO207" s="2"/>
      <c r="BP207" s="2"/>
      <c r="BQ207" s="2"/>
      <c r="BR207" s="2"/>
      <c r="BS207" s="2"/>
      <c r="BT207" s="2"/>
      <c r="BU207" s="2"/>
    </row>
    <row r="208" spans="2:73" x14ac:dyDescent="0.25">
      <c r="B208" s="2"/>
      <c r="C208" s="2"/>
      <c r="D208" s="2"/>
      <c r="E208" s="2"/>
      <c r="F208" s="2"/>
      <c r="G208" s="2"/>
      <c r="H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c r="BA208" s="2"/>
      <c r="BB208" s="2"/>
      <c r="BC208" s="2"/>
      <c r="BD208" s="2"/>
      <c r="BE208" s="2"/>
      <c r="BF208" s="2"/>
      <c r="BG208" s="2"/>
      <c r="BH208" s="2"/>
      <c r="BI208" s="2"/>
      <c r="BJ208" s="2"/>
      <c r="BK208" s="2"/>
      <c r="BL208" s="2"/>
      <c r="BM208" s="2"/>
      <c r="BN208" s="2"/>
      <c r="BO208" s="2"/>
      <c r="BP208" s="2"/>
      <c r="BQ208" s="2"/>
      <c r="BR208" s="2"/>
      <c r="BS208" s="2"/>
      <c r="BT208" s="2"/>
      <c r="BU208" s="2"/>
    </row>
    <row r="209" spans="2:73" x14ac:dyDescent="0.25">
      <c r="B209" s="2"/>
      <c r="C209" s="2"/>
      <c r="D209" s="2"/>
      <c r="E209" s="2"/>
      <c r="F209" s="2"/>
      <c r="G209" s="2"/>
      <c r="H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2"/>
      <c r="BF209" s="2"/>
      <c r="BG209" s="2"/>
      <c r="BH209" s="2"/>
      <c r="BI209" s="2"/>
      <c r="BJ209" s="2"/>
      <c r="BK209" s="2"/>
      <c r="BL209" s="2"/>
      <c r="BM209" s="2"/>
      <c r="BN209" s="2"/>
      <c r="BO209" s="2"/>
      <c r="BP209" s="2"/>
      <c r="BQ209" s="2"/>
      <c r="BR209" s="2"/>
      <c r="BS209" s="2"/>
      <c r="BT209" s="2"/>
      <c r="BU209" s="2"/>
    </row>
    <row r="210" spans="2:73" x14ac:dyDescent="0.25">
      <c r="B210" s="2"/>
      <c r="C210" s="2"/>
      <c r="D210" s="2"/>
      <c r="E210" s="2"/>
      <c r="F210" s="2"/>
      <c r="G210" s="2"/>
      <c r="H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2"/>
      <c r="BF210" s="2"/>
      <c r="BG210" s="2"/>
      <c r="BH210" s="2"/>
      <c r="BI210" s="2"/>
      <c r="BJ210" s="2"/>
      <c r="BK210" s="2"/>
      <c r="BL210" s="2"/>
      <c r="BM210" s="2"/>
      <c r="BN210" s="2"/>
      <c r="BO210" s="2"/>
      <c r="BP210" s="2"/>
      <c r="BQ210" s="2"/>
      <c r="BR210" s="2"/>
      <c r="BS210" s="2"/>
      <c r="BT210" s="2"/>
      <c r="BU210" s="2"/>
    </row>
    <row r="211" spans="2:73" x14ac:dyDescent="0.25">
      <c r="B211" s="2"/>
      <c r="C211" s="2"/>
      <c r="D211" s="2"/>
      <c r="E211" s="2"/>
      <c r="F211" s="2"/>
      <c r="G211" s="2"/>
      <c r="H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2"/>
      <c r="BF211" s="2"/>
      <c r="BG211" s="2"/>
      <c r="BH211" s="2"/>
      <c r="BI211" s="2"/>
      <c r="BJ211" s="2"/>
      <c r="BK211" s="2"/>
      <c r="BL211" s="2"/>
      <c r="BM211" s="2"/>
      <c r="BN211" s="2"/>
      <c r="BO211" s="2"/>
      <c r="BP211" s="2"/>
      <c r="BQ211" s="2"/>
      <c r="BR211" s="2"/>
      <c r="BS211" s="2"/>
      <c r="BT211" s="2"/>
      <c r="BU211" s="2"/>
    </row>
    <row r="212" spans="2:73" x14ac:dyDescent="0.25">
      <c r="B212" s="2"/>
      <c r="C212" s="2"/>
      <c r="D212" s="2"/>
      <c r="E212" s="2"/>
      <c r="F212" s="2"/>
      <c r="G212" s="2"/>
      <c r="H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c r="BF212" s="2"/>
      <c r="BG212" s="2"/>
      <c r="BH212" s="2"/>
      <c r="BI212" s="2"/>
      <c r="BJ212" s="2"/>
      <c r="BK212" s="2"/>
      <c r="BL212" s="2"/>
      <c r="BM212" s="2"/>
      <c r="BN212" s="2"/>
      <c r="BO212" s="2"/>
      <c r="BP212" s="2"/>
      <c r="BQ212" s="2"/>
      <c r="BR212" s="2"/>
      <c r="BS212" s="2"/>
      <c r="BT212" s="2"/>
      <c r="BU212" s="2"/>
    </row>
    <row r="213" spans="2:73" x14ac:dyDescent="0.25">
      <c r="B213" s="2"/>
      <c r="C213" s="2"/>
      <c r="D213" s="2"/>
      <c r="E213" s="2"/>
      <c r="F213" s="2"/>
      <c r="G213" s="2"/>
      <c r="H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
      <c r="BD213" s="2"/>
      <c r="BE213" s="2"/>
      <c r="BF213" s="2"/>
      <c r="BG213" s="2"/>
      <c r="BH213" s="2"/>
      <c r="BI213" s="2"/>
      <c r="BJ213" s="2"/>
      <c r="BK213" s="2"/>
      <c r="BL213" s="2"/>
      <c r="BM213" s="2"/>
      <c r="BN213" s="2"/>
      <c r="BO213" s="2"/>
      <c r="BP213" s="2"/>
      <c r="BQ213" s="2"/>
      <c r="BR213" s="2"/>
      <c r="BS213" s="2"/>
      <c r="BT213" s="2"/>
      <c r="BU213" s="2"/>
    </row>
    <row r="214" spans="2:73" x14ac:dyDescent="0.25">
      <c r="B214" s="2"/>
      <c r="C214" s="2"/>
      <c r="D214" s="2"/>
      <c r="E214" s="2"/>
      <c r="F214" s="2"/>
      <c r="G214" s="2"/>
      <c r="H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c r="BA214" s="2"/>
      <c r="BB214" s="2"/>
      <c r="BC214" s="2"/>
      <c r="BD214" s="2"/>
      <c r="BE214" s="2"/>
      <c r="BF214" s="2"/>
      <c r="BG214" s="2"/>
      <c r="BH214" s="2"/>
      <c r="BI214" s="2"/>
      <c r="BJ214" s="2"/>
      <c r="BK214" s="2"/>
      <c r="BL214" s="2"/>
      <c r="BM214" s="2"/>
      <c r="BN214" s="2"/>
      <c r="BO214" s="2"/>
      <c r="BP214" s="2"/>
      <c r="BQ214" s="2"/>
      <c r="BR214" s="2"/>
      <c r="BS214" s="2"/>
      <c r="BT214" s="2"/>
      <c r="BU214" s="2"/>
    </row>
    <row r="215" spans="2:73" x14ac:dyDescent="0.25">
      <c r="B215" s="2"/>
      <c r="C215" s="2"/>
      <c r="D215" s="2"/>
      <c r="E215" s="2"/>
      <c r="F215" s="2"/>
      <c r="G215" s="2"/>
      <c r="H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2"/>
      <c r="BF215" s="2"/>
      <c r="BG215" s="2"/>
      <c r="BH215" s="2"/>
      <c r="BI215" s="2"/>
      <c r="BJ215" s="2"/>
      <c r="BK215" s="2"/>
      <c r="BL215" s="2"/>
      <c r="BM215" s="2"/>
      <c r="BN215" s="2"/>
      <c r="BO215" s="2"/>
      <c r="BP215" s="2"/>
      <c r="BQ215" s="2"/>
      <c r="BR215" s="2"/>
      <c r="BS215" s="2"/>
      <c r="BT215" s="2"/>
      <c r="BU215" s="2"/>
    </row>
    <row r="216" spans="2:73" x14ac:dyDescent="0.25">
      <c r="B216" s="2"/>
      <c r="C216" s="2"/>
      <c r="D216" s="2"/>
      <c r="E216" s="2"/>
      <c r="F216" s="2"/>
      <c r="G216" s="2"/>
      <c r="H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c r="BF216" s="2"/>
      <c r="BG216" s="2"/>
      <c r="BH216" s="2"/>
      <c r="BI216" s="2"/>
      <c r="BJ216" s="2"/>
      <c r="BK216" s="2"/>
      <c r="BL216" s="2"/>
      <c r="BM216" s="2"/>
      <c r="BN216" s="2"/>
      <c r="BO216" s="2"/>
      <c r="BP216" s="2"/>
      <c r="BQ216" s="2"/>
      <c r="BR216" s="2"/>
      <c r="BS216" s="2"/>
      <c r="BT216" s="2"/>
      <c r="BU216" s="2"/>
    </row>
    <row r="217" spans="2:73" x14ac:dyDescent="0.25">
      <c r="B217" s="2"/>
      <c r="C217" s="2"/>
      <c r="D217" s="2"/>
      <c r="E217" s="2"/>
      <c r="F217" s="2"/>
      <c r="G217" s="2"/>
      <c r="H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c r="BF217" s="2"/>
      <c r="BG217" s="2"/>
      <c r="BH217" s="2"/>
      <c r="BI217" s="2"/>
      <c r="BJ217" s="2"/>
      <c r="BK217" s="2"/>
      <c r="BL217" s="2"/>
      <c r="BM217" s="2"/>
      <c r="BN217" s="2"/>
      <c r="BO217" s="2"/>
      <c r="BP217" s="2"/>
      <c r="BQ217" s="2"/>
      <c r="BR217" s="2"/>
      <c r="BS217" s="2"/>
      <c r="BT217" s="2"/>
      <c r="BU217" s="2"/>
    </row>
    <row r="218" spans="2:73" x14ac:dyDescent="0.25">
      <c r="B218" s="2"/>
      <c r="C218" s="2"/>
      <c r="D218" s="2"/>
      <c r="E218" s="2"/>
      <c r="F218" s="2"/>
      <c r="G218" s="2"/>
      <c r="H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c r="AX218" s="2"/>
      <c r="AY218" s="2"/>
      <c r="AZ218" s="2"/>
      <c r="BA218" s="2"/>
      <c r="BB218" s="2"/>
      <c r="BC218" s="2"/>
      <c r="BD218" s="2"/>
      <c r="BE218" s="2"/>
      <c r="BF218" s="2"/>
      <c r="BG218" s="2"/>
      <c r="BH218" s="2"/>
      <c r="BI218" s="2"/>
      <c r="BJ218" s="2"/>
      <c r="BK218" s="2"/>
      <c r="BL218" s="2"/>
      <c r="BM218" s="2"/>
      <c r="BN218" s="2"/>
      <c r="BO218" s="2"/>
      <c r="BP218" s="2"/>
      <c r="BQ218" s="2"/>
      <c r="BR218" s="2"/>
      <c r="BS218" s="2"/>
      <c r="BT218" s="2"/>
      <c r="BU218" s="2"/>
    </row>
    <row r="219" spans="2:73" x14ac:dyDescent="0.25">
      <c r="B219" s="2"/>
      <c r="C219" s="2"/>
      <c r="D219" s="2"/>
      <c r="E219" s="2"/>
      <c r="F219" s="2"/>
      <c r="G219" s="2"/>
      <c r="H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c r="AT219" s="2"/>
      <c r="AU219" s="2"/>
      <c r="AV219" s="2"/>
      <c r="AW219" s="2"/>
      <c r="AX219" s="2"/>
      <c r="AY219" s="2"/>
      <c r="AZ219" s="2"/>
      <c r="BA219" s="2"/>
      <c r="BB219" s="2"/>
      <c r="BC219" s="2"/>
      <c r="BD219" s="2"/>
      <c r="BE219" s="2"/>
      <c r="BF219" s="2"/>
      <c r="BG219" s="2"/>
      <c r="BH219" s="2"/>
      <c r="BI219" s="2"/>
      <c r="BJ219" s="2"/>
      <c r="BK219" s="2"/>
      <c r="BL219" s="2"/>
      <c r="BM219" s="2"/>
      <c r="BN219" s="2"/>
      <c r="BO219" s="2"/>
      <c r="BP219" s="2"/>
      <c r="BQ219" s="2"/>
      <c r="BR219" s="2"/>
      <c r="BS219" s="2"/>
      <c r="BT219" s="2"/>
      <c r="BU219" s="2"/>
    </row>
    <row r="220" spans="2:73" x14ac:dyDescent="0.25">
      <c r="B220" s="2"/>
      <c r="C220" s="2"/>
      <c r="D220" s="2"/>
      <c r="E220" s="2"/>
      <c r="F220" s="2"/>
      <c r="G220" s="2"/>
      <c r="H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c r="AU220" s="2"/>
      <c r="AV220" s="2"/>
      <c r="AW220" s="2"/>
      <c r="AX220" s="2"/>
      <c r="AY220" s="2"/>
      <c r="AZ220" s="2"/>
      <c r="BA220" s="2"/>
      <c r="BB220" s="2"/>
      <c r="BC220" s="2"/>
      <c r="BD220" s="2"/>
      <c r="BE220" s="2"/>
      <c r="BF220" s="2"/>
      <c r="BG220" s="2"/>
      <c r="BH220" s="2"/>
      <c r="BI220" s="2"/>
      <c r="BJ220" s="2"/>
      <c r="BK220" s="2"/>
      <c r="BL220" s="2"/>
      <c r="BM220" s="2"/>
      <c r="BN220" s="2"/>
      <c r="BO220" s="2"/>
      <c r="BP220" s="2"/>
      <c r="BQ220" s="2"/>
      <c r="BR220" s="2"/>
      <c r="BS220" s="2"/>
      <c r="BT220" s="2"/>
      <c r="BU220" s="2"/>
    </row>
    <row r="221" spans="2:73" x14ac:dyDescent="0.25">
      <c r="B221" s="2"/>
      <c r="C221" s="2"/>
      <c r="D221" s="2"/>
      <c r="E221" s="2"/>
      <c r="F221" s="2"/>
      <c r="G221" s="2"/>
      <c r="H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c r="AT221" s="2"/>
      <c r="AU221" s="2"/>
      <c r="AV221" s="2"/>
      <c r="AW221" s="2"/>
      <c r="AX221" s="2"/>
      <c r="AY221" s="2"/>
      <c r="AZ221" s="2"/>
      <c r="BA221" s="2"/>
      <c r="BB221" s="2"/>
      <c r="BC221" s="2"/>
      <c r="BD221" s="2"/>
      <c r="BE221" s="2"/>
      <c r="BF221" s="2"/>
      <c r="BG221" s="2"/>
      <c r="BH221" s="2"/>
      <c r="BI221" s="2"/>
      <c r="BJ221" s="2"/>
      <c r="BK221" s="2"/>
      <c r="BL221" s="2"/>
      <c r="BM221" s="2"/>
      <c r="BN221" s="2"/>
      <c r="BO221" s="2"/>
      <c r="BP221" s="2"/>
      <c r="BQ221" s="2"/>
      <c r="BR221" s="2"/>
      <c r="BS221" s="2"/>
      <c r="BT221" s="2"/>
      <c r="BU221" s="2"/>
    </row>
    <row r="222" spans="2:73" x14ac:dyDescent="0.25">
      <c r="B222" s="2"/>
      <c r="C222" s="2"/>
      <c r="D222" s="2"/>
      <c r="E222" s="2"/>
      <c r="F222" s="2"/>
      <c r="G222" s="2"/>
      <c r="H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c r="AW222" s="2"/>
      <c r="AX222" s="2"/>
      <c r="AY222" s="2"/>
      <c r="AZ222" s="2"/>
      <c r="BA222" s="2"/>
      <c r="BB222" s="2"/>
      <c r="BC222" s="2"/>
      <c r="BD222" s="2"/>
      <c r="BE222" s="2"/>
      <c r="BF222" s="2"/>
      <c r="BG222" s="2"/>
      <c r="BH222" s="2"/>
      <c r="BI222" s="2"/>
      <c r="BJ222" s="2"/>
      <c r="BK222" s="2"/>
      <c r="BL222" s="2"/>
      <c r="BM222" s="2"/>
      <c r="BN222" s="2"/>
      <c r="BO222" s="2"/>
      <c r="BP222" s="2"/>
      <c r="BQ222" s="2"/>
      <c r="BR222" s="2"/>
      <c r="BS222" s="2"/>
      <c r="BT222" s="2"/>
      <c r="BU222" s="2"/>
    </row>
    <row r="223" spans="2:73" x14ac:dyDescent="0.25">
      <c r="B223" s="2"/>
      <c r="C223" s="2"/>
      <c r="D223" s="2"/>
      <c r="E223" s="2"/>
      <c r="F223" s="2"/>
      <c r="G223" s="2"/>
      <c r="H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c r="AT223" s="2"/>
      <c r="AU223" s="2"/>
      <c r="AV223" s="2"/>
      <c r="AW223" s="2"/>
      <c r="AX223" s="2"/>
      <c r="AY223" s="2"/>
      <c r="AZ223" s="2"/>
      <c r="BA223" s="2"/>
      <c r="BB223" s="2"/>
      <c r="BC223" s="2"/>
      <c r="BD223" s="2"/>
      <c r="BE223" s="2"/>
      <c r="BF223" s="2"/>
      <c r="BG223" s="2"/>
      <c r="BH223" s="2"/>
      <c r="BI223" s="2"/>
      <c r="BJ223" s="2"/>
      <c r="BK223" s="2"/>
      <c r="BL223" s="2"/>
      <c r="BM223" s="2"/>
      <c r="BN223" s="2"/>
      <c r="BO223" s="2"/>
      <c r="BP223" s="2"/>
      <c r="BQ223" s="2"/>
      <c r="BR223" s="2"/>
      <c r="BS223" s="2"/>
      <c r="BT223" s="2"/>
      <c r="BU223" s="2"/>
    </row>
    <row r="224" spans="2:73" x14ac:dyDescent="0.25">
      <c r="B224" s="2"/>
      <c r="C224" s="2"/>
      <c r="D224" s="2"/>
      <c r="E224" s="2"/>
      <c r="F224" s="2"/>
      <c r="G224" s="2"/>
      <c r="H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c r="AT224" s="2"/>
      <c r="AU224" s="2"/>
      <c r="AV224" s="2"/>
      <c r="AW224" s="2"/>
      <c r="AX224" s="2"/>
      <c r="AY224" s="2"/>
      <c r="AZ224" s="2"/>
      <c r="BA224" s="2"/>
      <c r="BB224" s="2"/>
      <c r="BC224" s="2"/>
      <c r="BD224" s="2"/>
      <c r="BE224" s="2"/>
      <c r="BF224" s="2"/>
      <c r="BG224" s="2"/>
      <c r="BH224" s="2"/>
      <c r="BI224" s="2"/>
      <c r="BJ224" s="2"/>
      <c r="BK224" s="2"/>
      <c r="BL224" s="2"/>
      <c r="BM224" s="2"/>
      <c r="BN224" s="2"/>
      <c r="BO224" s="2"/>
      <c r="BP224" s="2"/>
      <c r="BQ224" s="2"/>
      <c r="BR224" s="2"/>
      <c r="BS224" s="2"/>
      <c r="BT224" s="2"/>
      <c r="BU224" s="2"/>
    </row>
    <row r="225" spans="2:73" x14ac:dyDescent="0.25">
      <c r="B225" s="2"/>
      <c r="C225" s="2"/>
      <c r="D225" s="2"/>
      <c r="E225" s="2"/>
      <c r="F225" s="2"/>
      <c r="G225" s="2"/>
      <c r="H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c r="AT225" s="2"/>
      <c r="AU225" s="2"/>
      <c r="AV225" s="2"/>
      <c r="AW225" s="2"/>
      <c r="AX225" s="2"/>
      <c r="AY225" s="2"/>
      <c r="AZ225" s="2"/>
      <c r="BA225" s="2"/>
      <c r="BB225" s="2"/>
      <c r="BC225" s="2"/>
      <c r="BD225" s="2"/>
      <c r="BE225" s="2"/>
      <c r="BF225" s="2"/>
      <c r="BG225" s="2"/>
      <c r="BH225" s="2"/>
      <c r="BI225" s="2"/>
      <c r="BJ225" s="2"/>
      <c r="BK225" s="2"/>
      <c r="BL225" s="2"/>
      <c r="BM225" s="2"/>
      <c r="BN225" s="2"/>
      <c r="BO225" s="2"/>
      <c r="BP225" s="2"/>
      <c r="BQ225" s="2"/>
      <c r="BR225" s="2"/>
      <c r="BS225" s="2"/>
      <c r="BT225" s="2"/>
      <c r="BU225" s="2"/>
    </row>
    <row r="226" spans="2:73" x14ac:dyDescent="0.25">
      <c r="B226" s="2"/>
      <c r="C226" s="2"/>
      <c r="D226" s="2"/>
      <c r="E226" s="2"/>
      <c r="F226" s="2"/>
      <c r="G226" s="2"/>
      <c r="H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c r="AT226" s="2"/>
      <c r="AU226" s="2"/>
      <c r="AV226" s="2"/>
      <c r="AW226" s="2"/>
      <c r="AX226" s="2"/>
      <c r="AY226" s="2"/>
      <c r="AZ226" s="2"/>
      <c r="BA226" s="2"/>
      <c r="BB226" s="2"/>
      <c r="BC226" s="2"/>
      <c r="BD226" s="2"/>
      <c r="BE226" s="2"/>
      <c r="BF226" s="2"/>
      <c r="BG226" s="2"/>
      <c r="BH226" s="2"/>
      <c r="BI226" s="2"/>
      <c r="BJ226" s="2"/>
      <c r="BK226" s="2"/>
      <c r="BL226" s="2"/>
      <c r="BM226" s="2"/>
      <c r="BN226" s="2"/>
      <c r="BO226" s="2"/>
      <c r="BP226" s="2"/>
      <c r="BQ226" s="2"/>
      <c r="BR226" s="2"/>
      <c r="BS226" s="2"/>
      <c r="BT226" s="2"/>
      <c r="BU226" s="2"/>
    </row>
    <row r="227" spans="2:73" x14ac:dyDescent="0.25">
      <c r="B227" s="2"/>
      <c r="C227" s="2"/>
      <c r="D227" s="2"/>
      <c r="E227" s="2"/>
      <c r="F227" s="2"/>
      <c r="G227" s="2"/>
      <c r="H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c r="AT227" s="2"/>
      <c r="AU227" s="2"/>
      <c r="AV227" s="2"/>
      <c r="AW227" s="2"/>
      <c r="AX227" s="2"/>
      <c r="AY227" s="2"/>
      <c r="AZ227" s="2"/>
      <c r="BA227" s="2"/>
      <c r="BB227" s="2"/>
      <c r="BC227" s="2"/>
      <c r="BD227" s="2"/>
      <c r="BE227" s="2"/>
      <c r="BF227" s="2"/>
      <c r="BG227" s="2"/>
      <c r="BH227" s="2"/>
      <c r="BI227" s="2"/>
      <c r="BJ227" s="2"/>
      <c r="BK227" s="2"/>
      <c r="BL227" s="2"/>
      <c r="BM227" s="2"/>
      <c r="BN227" s="2"/>
      <c r="BO227" s="2"/>
      <c r="BP227" s="2"/>
      <c r="BQ227" s="2"/>
      <c r="BR227" s="2"/>
      <c r="BS227" s="2"/>
      <c r="BT227" s="2"/>
      <c r="BU227" s="2"/>
    </row>
    <row r="228" spans="2:73" x14ac:dyDescent="0.25">
      <c r="B228" s="2"/>
      <c r="C228" s="2"/>
      <c r="D228" s="2"/>
      <c r="E228" s="2"/>
      <c r="F228" s="2"/>
      <c r="G228" s="2"/>
      <c r="H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c r="AT228" s="2"/>
      <c r="AU228" s="2"/>
      <c r="AV228" s="2"/>
      <c r="AW228" s="2"/>
      <c r="AX228" s="2"/>
      <c r="AY228" s="2"/>
      <c r="AZ228" s="2"/>
      <c r="BA228" s="2"/>
      <c r="BB228" s="2"/>
      <c r="BC228" s="2"/>
      <c r="BD228" s="2"/>
      <c r="BE228" s="2"/>
      <c r="BF228" s="2"/>
      <c r="BG228" s="2"/>
      <c r="BH228" s="2"/>
      <c r="BI228" s="2"/>
      <c r="BJ228" s="2"/>
      <c r="BK228" s="2"/>
      <c r="BL228" s="2"/>
      <c r="BM228" s="2"/>
      <c r="BN228" s="2"/>
      <c r="BO228" s="2"/>
      <c r="BP228" s="2"/>
      <c r="BQ228" s="2"/>
      <c r="BR228" s="2"/>
      <c r="BS228" s="2"/>
      <c r="BT228" s="2"/>
      <c r="BU228" s="2"/>
    </row>
    <row r="229" spans="2:73" x14ac:dyDescent="0.25">
      <c r="B229" s="2"/>
      <c r="C229" s="2"/>
      <c r="D229" s="2"/>
      <c r="E229" s="2"/>
      <c r="F229" s="2"/>
      <c r="G229" s="2"/>
      <c r="H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c r="AT229" s="2"/>
      <c r="AU229" s="2"/>
      <c r="AV229" s="2"/>
      <c r="AW229" s="2"/>
      <c r="AX229" s="2"/>
      <c r="AY229" s="2"/>
      <c r="AZ229" s="2"/>
      <c r="BA229" s="2"/>
      <c r="BB229" s="2"/>
      <c r="BC229" s="2"/>
      <c r="BD229" s="2"/>
      <c r="BE229" s="2"/>
      <c r="BF229" s="2"/>
      <c r="BG229" s="2"/>
      <c r="BH229" s="2"/>
      <c r="BI229" s="2"/>
      <c r="BJ229" s="2"/>
      <c r="BK229" s="2"/>
      <c r="BL229" s="2"/>
      <c r="BM229" s="2"/>
      <c r="BN229" s="2"/>
      <c r="BO229" s="2"/>
      <c r="BP229" s="2"/>
      <c r="BQ229" s="2"/>
      <c r="BR229" s="2"/>
      <c r="BS229" s="2"/>
      <c r="BT229" s="2"/>
      <c r="BU229" s="2"/>
    </row>
    <row r="230" spans="2:73" x14ac:dyDescent="0.25">
      <c r="B230" s="2"/>
      <c r="C230" s="2"/>
      <c r="D230" s="2"/>
      <c r="E230" s="2"/>
      <c r="F230" s="2"/>
      <c r="G230" s="2"/>
      <c r="H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c r="AT230" s="2"/>
      <c r="AU230" s="2"/>
      <c r="AV230" s="2"/>
      <c r="AW230" s="2"/>
      <c r="AX230" s="2"/>
      <c r="AY230" s="2"/>
      <c r="AZ230" s="2"/>
      <c r="BA230" s="2"/>
      <c r="BB230" s="2"/>
      <c r="BC230" s="2"/>
      <c r="BD230" s="2"/>
      <c r="BE230" s="2"/>
      <c r="BF230" s="2"/>
      <c r="BG230" s="2"/>
      <c r="BH230" s="2"/>
      <c r="BI230" s="2"/>
      <c r="BJ230" s="2"/>
      <c r="BK230" s="2"/>
      <c r="BL230" s="2"/>
      <c r="BM230" s="2"/>
      <c r="BN230" s="2"/>
      <c r="BO230" s="2"/>
      <c r="BP230" s="2"/>
      <c r="BQ230" s="2"/>
      <c r="BR230" s="2"/>
      <c r="BS230" s="2"/>
      <c r="BT230" s="2"/>
      <c r="BU230" s="2"/>
    </row>
    <row r="231" spans="2:73" x14ac:dyDescent="0.25">
      <c r="B231" s="2"/>
      <c r="C231" s="2"/>
      <c r="D231" s="2"/>
      <c r="E231" s="2"/>
      <c r="F231" s="2"/>
      <c r="G231" s="2"/>
      <c r="H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c r="AT231" s="2"/>
      <c r="AU231" s="2"/>
      <c r="AV231" s="2"/>
      <c r="AW231" s="2"/>
      <c r="AX231" s="2"/>
      <c r="AY231" s="2"/>
      <c r="AZ231" s="2"/>
      <c r="BA231" s="2"/>
      <c r="BB231" s="2"/>
      <c r="BC231" s="2"/>
      <c r="BD231" s="2"/>
      <c r="BE231" s="2"/>
      <c r="BF231" s="2"/>
      <c r="BG231" s="2"/>
      <c r="BH231" s="2"/>
      <c r="BI231" s="2"/>
      <c r="BJ231" s="2"/>
      <c r="BK231" s="2"/>
      <c r="BL231" s="2"/>
      <c r="BM231" s="2"/>
      <c r="BN231" s="2"/>
      <c r="BO231" s="2"/>
      <c r="BP231" s="2"/>
      <c r="BQ231" s="2"/>
      <c r="BR231" s="2"/>
      <c r="BS231" s="2"/>
      <c r="BT231" s="2"/>
      <c r="BU231" s="2"/>
    </row>
    <row r="232" spans="2:73" x14ac:dyDescent="0.25">
      <c r="B232" s="2"/>
      <c r="C232" s="2"/>
      <c r="D232" s="2"/>
      <c r="E232" s="2"/>
      <c r="F232" s="2"/>
      <c r="G232" s="2"/>
      <c r="H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c r="AT232" s="2"/>
      <c r="AU232" s="2"/>
      <c r="AV232" s="2"/>
      <c r="AW232" s="2"/>
      <c r="AX232" s="2"/>
      <c r="AY232" s="2"/>
      <c r="AZ232" s="2"/>
      <c r="BA232" s="2"/>
      <c r="BB232" s="2"/>
      <c r="BC232" s="2"/>
      <c r="BD232" s="2"/>
      <c r="BE232" s="2"/>
      <c r="BF232" s="2"/>
      <c r="BG232" s="2"/>
      <c r="BH232" s="2"/>
      <c r="BI232" s="2"/>
      <c r="BJ232" s="2"/>
      <c r="BK232" s="2"/>
      <c r="BL232" s="2"/>
      <c r="BM232" s="2"/>
      <c r="BN232" s="2"/>
      <c r="BO232" s="2"/>
      <c r="BP232" s="2"/>
      <c r="BQ232" s="2"/>
      <c r="BR232" s="2"/>
      <c r="BS232" s="2"/>
      <c r="BT232" s="2"/>
      <c r="BU232" s="2"/>
    </row>
    <row r="233" spans="2:73" x14ac:dyDescent="0.25">
      <c r="B233" s="2"/>
      <c r="C233" s="2"/>
      <c r="D233" s="2"/>
      <c r="E233" s="2"/>
      <c r="F233" s="2"/>
      <c r="G233" s="2"/>
      <c r="H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c r="AT233" s="2"/>
      <c r="AU233" s="2"/>
      <c r="AV233" s="2"/>
      <c r="AW233" s="2"/>
      <c r="AX233" s="2"/>
      <c r="AY233" s="2"/>
      <c r="AZ233" s="2"/>
      <c r="BA233" s="2"/>
      <c r="BB233" s="2"/>
      <c r="BC233" s="2"/>
      <c r="BD233" s="2"/>
      <c r="BE233" s="2"/>
      <c r="BF233" s="2"/>
      <c r="BG233" s="2"/>
      <c r="BH233" s="2"/>
      <c r="BI233" s="2"/>
      <c r="BJ233" s="2"/>
      <c r="BK233" s="2"/>
      <c r="BL233" s="2"/>
      <c r="BM233" s="2"/>
      <c r="BN233" s="2"/>
      <c r="BO233" s="2"/>
      <c r="BP233" s="2"/>
      <c r="BQ233" s="2"/>
      <c r="BR233" s="2"/>
      <c r="BS233" s="2"/>
      <c r="BT233" s="2"/>
      <c r="BU233" s="2"/>
    </row>
    <row r="234" spans="2:73" x14ac:dyDescent="0.25">
      <c r="B234" s="2"/>
      <c r="C234" s="2"/>
      <c r="D234" s="2"/>
      <c r="E234" s="2"/>
      <c r="F234" s="2"/>
      <c r="G234" s="2"/>
      <c r="H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c r="AT234" s="2"/>
      <c r="AU234" s="2"/>
      <c r="AV234" s="2"/>
      <c r="AW234" s="2"/>
      <c r="AX234" s="2"/>
      <c r="AY234" s="2"/>
      <c r="AZ234" s="2"/>
      <c r="BA234" s="2"/>
      <c r="BB234" s="2"/>
      <c r="BC234" s="2"/>
      <c r="BD234" s="2"/>
      <c r="BE234" s="2"/>
      <c r="BF234" s="2"/>
      <c r="BG234" s="2"/>
      <c r="BH234" s="2"/>
      <c r="BI234" s="2"/>
      <c r="BJ234" s="2"/>
      <c r="BK234" s="2"/>
      <c r="BL234" s="2"/>
      <c r="BM234" s="2"/>
      <c r="BN234" s="2"/>
      <c r="BO234" s="2"/>
      <c r="BP234" s="2"/>
      <c r="BQ234" s="2"/>
      <c r="BR234" s="2"/>
      <c r="BS234" s="2"/>
      <c r="BT234" s="2"/>
      <c r="BU234" s="2"/>
    </row>
    <row r="235" spans="2:73" x14ac:dyDescent="0.25">
      <c r="B235" s="2"/>
      <c r="C235" s="2"/>
      <c r="D235" s="2"/>
      <c r="E235" s="2"/>
      <c r="F235" s="2"/>
      <c r="G235" s="2"/>
      <c r="H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c r="AS235" s="2"/>
      <c r="AT235" s="2"/>
      <c r="AU235" s="2"/>
      <c r="AV235" s="2"/>
      <c r="AW235" s="2"/>
      <c r="AX235" s="2"/>
      <c r="AY235" s="2"/>
      <c r="AZ235" s="2"/>
      <c r="BA235" s="2"/>
      <c r="BB235" s="2"/>
      <c r="BC235" s="2"/>
      <c r="BD235" s="2"/>
      <c r="BE235" s="2"/>
      <c r="BF235" s="2"/>
      <c r="BG235" s="2"/>
      <c r="BH235" s="2"/>
      <c r="BI235" s="2"/>
      <c r="BJ235" s="2"/>
      <c r="BK235" s="2"/>
      <c r="BL235" s="2"/>
      <c r="BM235" s="2"/>
      <c r="BN235" s="2"/>
      <c r="BO235" s="2"/>
      <c r="BP235" s="2"/>
      <c r="BQ235" s="2"/>
      <c r="BR235" s="2"/>
      <c r="BS235" s="2"/>
      <c r="BT235" s="2"/>
      <c r="BU235" s="2"/>
    </row>
    <row r="236" spans="2:73" x14ac:dyDescent="0.25">
      <c r="B236" s="2"/>
      <c r="C236" s="2"/>
      <c r="D236" s="2"/>
      <c r="E236" s="2"/>
      <c r="F236" s="2"/>
      <c r="G236" s="2"/>
      <c r="H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c r="AS236" s="2"/>
      <c r="AT236" s="2"/>
      <c r="AU236" s="2"/>
      <c r="AV236" s="2"/>
      <c r="AW236" s="2"/>
      <c r="AX236" s="2"/>
      <c r="AY236" s="2"/>
      <c r="AZ236" s="2"/>
      <c r="BA236" s="2"/>
      <c r="BB236" s="2"/>
      <c r="BC236" s="2"/>
      <c r="BD236" s="2"/>
      <c r="BE236" s="2"/>
      <c r="BF236" s="2"/>
      <c r="BG236" s="2"/>
      <c r="BH236" s="2"/>
      <c r="BI236" s="2"/>
      <c r="BJ236" s="2"/>
      <c r="BK236" s="2"/>
      <c r="BL236" s="2"/>
      <c r="BM236" s="2"/>
      <c r="BN236" s="2"/>
      <c r="BO236" s="2"/>
      <c r="BP236" s="2"/>
      <c r="BQ236" s="2"/>
      <c r="BR236" s="2"/>
      <c r="BS236" s="2"/>
      <c r="BT236" s="2"/>
      <c r="BU236" s="2"/>
    </row>
    <row r="237" spans="2:73" x14ac:dyDescent="0.25">
      <c r="B237" s="2"/>
      <c r="C237" s="2"/>
      <c r="D237" s="2"/>
      <c r="E237" s="2"/>
      <c r="F237" s="2"/>
      <c r="G237" s="2"/>
      <c r="H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c r="AS237" s="2"/>
      <c r="AT237" s="2"/>
      <c r="AU237" s="2"/>
      <c r="AV237" s="2"/>
      <c r="AW237" s="2"/>
      <c r="AX237" s="2"/>
      <c r="AY237" s="2"/>
      <c r="AZ237" s="2"/>
      <c r="BA237" s="2"/>
      <c r="BB237" s="2"/>
      <c r="BC237" s="2"/>
      <c r="BD237" s="2"/>
      <c r="BE237" s="2"/>
      <c r="BF237" s="2"/>
      <c r="BG237" s="2"/>
      <c r="BH237" s="2"/>
      <c r="BI237" s="2"/>
      <c r="BJ237" s="2"/>
      <c r="BK237" s="2"/>
      <c r="BL237" s="2"/>
      <c r="BM237" s="2"/>
      <c r="BN237" s="2"/>
      <c r="BO237" s="2"/>
      <c r="BP237" s="2"/>
      <c r="BQ237" s="2"/>
      <c r="BR237" s="2"/>
      <c r="BS237" s="2"/>
      <c r="BT237" s="2"/>
      <c r="BU237" s="2"/>
    </row>
    <row r="238" spans="2:73" x14ac:dyDescent="0.25">
      <c r="B238" s="2"/>
      <c r="C238" s="2"/>
      <c r="D238" s="2"/>
      <c r="E238" s="2"/>
      <c r="F238" s="2"/>
      <c r="G238" s="2"/>
      <c r="H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c r="AS238" s="2"/>
      <c r="AT238" s="2"/>
      <c r="AU238" s="2"/>
      <c r="AV238" s="2"/>
      <c r="AW238" s="2"/>
      <c r="AX238" s="2"/>
      <c r="AY238" s="2"/>
      <c r="AZ238" s="2"/>
      <c r="BA238" s="2"/>
      <c r="BB238" s="2"/>
      <c r="BC238" s="2"/>
      <c r="BD238" s="2"/>
      <c r="BE238" s="2"/>
      <c r="BF238" s="2"/>
      <c r="BG238" s="2"/>
      <c r="BH238" s="2"/>
      <c r="BI238" s="2"/>
      <c r="BJ238" s="2"/>
      <c r="BK238" s="2"/>
      <c r="BL238" s="2"/>
      <c r="BM238" s="2"/>
      <c r="BN238" s="2"/>
      <c r="BO238" s="2"/>
      <c r="BP238" s="2"/>
      <c r="BQ238" s="2"/>
      <c r="BR238" s="2"/>
      <c r="BS238" s="2"/>
      <c r="BT238" s="2"/>
      <c r="BU238" s="2"/>
    </row>
    <row r="239" spans="2:73" x14ac:dyDescent="0.25">
      <c r="B239" s="2"/>
      <c r="C239" s="2"/>
      <c r="D239" s="2"/>
      <c r="E239" s="2"/>
      <c r="F239" s="2"/>
      <c r="G239" s="2"/>
      <c r="H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c r="AS239" s="2"/>
      <c r="AT239" s="2"/>
      <c r="AU239" s="2"/>
      <c r="AV239" s="2"/>
      <c r="AW239" s="2"/>
      <c r="AX239" s="2"/>
      <c r="AY239" s="2"/>
      <c r="AZ239" s="2"/>
      <c r="BA239" s="2"/>
      <c r="BB239" s="2"/>
      <c r="BC239" s="2"/>
      <c r="BD239" s="2"/>
      <c r="BE239" s="2"/>
      <c r="BF239" s="2"/>
      <c r="BG239" s="2"/>
      <c r="BH239" s="2"/>
      <c r="BI239" s="2"/>
      <c r="BJ239" s="2"/>
      <c r="BK239" s="2"/>
      <c r="BL239" s="2"/>
      <c r="BM239" s="2"/>
      <c r="BN239" s="2"/>
      <c r="BO239" s="2"/>
      <c r="BP239" s="2"/>
      <c r="BQ239" s="2"/>
      <c r="BR239" s="2"/>
      <c r="BS239" s="2"/>
      <c r="BT239" s="2"/>
      <c r="BU239" s="2"/>
    </row>
    <row r="240" spans="2:73" x14ac:dyDescent="0.25">
      <c r="B240" s="2"/>
      <c r="C240" s="2"/>
      <c r="D240" s="2"/>
      <c r="E240" s="2"/>
      <c r="F240" s="2"/>
      <c r="G240" s="2"/>
      <c r="H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c r="AS240" s="2"/>
      <c r="AT240" s="2"/>
      <c r="AU240" s="2"/>
      <c r="AV240" s="2"/>
      <c r="AW240" s="2"/>
      <c r="AX240" s="2"/>
      <c r="AY240" s="2"/>
      <c r="AZ240" s="2"/>
      <c r="BA240" s="2"/>
      <c r="BB240" s="2"/>
      <c r="BC240" s="2"/>
      <c r="BD240" s="2"/>
      <c r="BE240" s="2"/>
      <c r="BF240" s="2"/>
      <c r="BG240" s="2"/>
      <c r="BH240" s="2"/>
      <c r="BI240" s="2"/>
      <c r="BJ240" s="2"/>
      <c r="BK240" s="2"/>
      <c r="BL240" s="2"/>
      <c r="BM240" s="2"/>
      <c r="BN240" s="2"/>
      <c r="BO240" s="2"/>
      <c r="BP240" s="2"/>
      <c r="BQ240" s="2"/>
      <c r="BR240" s="2"/>
      <c r="BS240" s="2"/>
      <c r="BT240" s="2"/>
      <c r="BU240" s="2"/>
    </row>
    <row r="241" spans="2:73" x14ac:dyDescent="0.25">
      <c r="B241" s="2"/>
      <c r="C241" s="2"/>
      <c r="D241" s="2"/>
      <c r="E241" s="2"/>
      <c r="F241" s="2"/>
      <c r="G241" s="2"/>
      <c r="H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c r="AS241" s="2"/>
      <c r="AT241" s="2"/>
      <c r="AU241" s="2"/>
      <c r="AV241" s="2"/>
      <c r="AW241" s="2"/>
      <c r="AX241" s="2"/>
      <c r="AY241" s="2"/>
      <c r="AZ241" s="2"/>
      <c r="BA241" s="2"/>
      <c r="BB241" s="2"/>
      <c r="BC241" s="2"/>
      <c r="BD241" s="2"/>
      <c r="BE241" s="2"/>
      <c r="BF241" s="2"/>
      <c r="BG241" s="2"/>
      <c r="BH241" s="2"/>
      <c r="BI241" s="2"/>
      <c r="BJ241" s="2"/>
      <c r="BK241" s="2"/>
      <c r="BL241" s="2"/>
      <c r="BM241" s="2"/>
      <c r="BN241" s="2"/>
      <c r="BO241" s="2"/>
      <c r="BP241" s="2"/>
      <c r="BQ241" s="2"/>
      <c r="BR241" s="2"/>
      <c r="BS241" s="2"/>
      <c r="BT241" s="2"/>
      <c r="BU241" s="2"/>
    </row>
    <row r="242" spans="2:73" x14ac:dyDescent="0.25">
      <c r="B242" s="2"/>
      <c r="C242" s="2"/>
      <c r="D242" s="2"/>
      <c r="E242" s="2"/>
      <c r="F242" s="2"/>
      <c r="G242" s="2"/>
      <c r="H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c r="AS242" s="2"/>
      <c r="AT242" s="2"/>
      <c r="AU242" s="2"/>
      <c r="AV242" s="2"/>
      <c r="AW242" s="2"/>
      <c r="AX242" s="2"/>
      <c r="AY242" s="2"/>
      <c r="AZ242" s="2"/>
      <c r="BA242" s="2"/>
      <c r="BB242" s="2"/>
      <c r="BC242" s="2"/>
      <c r="BD242" s="2"/>
      <c r="BE242" s="2"/>
      <c r="BF242" s="2"/>
      <c r="BG242" s="2"/>
      <c r="BH242" s="2"/>
      <c r="BI242" s="2"/>
      <c r="BJ242" s="2"/>
      <c r="BK242" s="2"/>
      <c r="BL242" s="2"/>
      <c r="BM242" s="2"/>
      <c r="BN242" s="2"/>
      <c r="BO242" s="2"/>
      <c r="BP242" s="2"/>
      <c r="BQ242" s="2"/>
      <c r="BR242" s="2"/>
      <c r="BS242" s="2"/>
      <c r="BT242" s="2"/>
      <c r="BU242" s="2"/>
    </row>
    <row r="243" spans="2:73" x14ac:dyDescent="0.25">
      <c r="B243" s="2"/>
      <c r="C243" s="2"/>
      <c r="D243" s="2"/>
      <c r="E243" s="2"/>
      <c r="F243" s="2"/>
      <c r="G243" s="2"/>
      <c r="H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c r="AS243" s="2"/>
      <c r="AT243" s="2"/>
      <c r="AU243" s="2"/>
      <c r="AV243" s="2"/>
      <c r="AW243" s="2"/>
      <c r="AX243" s="2"/>
      <c r="AY243" s="2"/>
      <c r="AZ243" s="2"/>
      <c r="BA243" s="2"/>
      <c r="BB243" s="2"/>
      <c r="BC243" s="2"/>
      <c r="BD243" s="2"/>
      <c r="BE243" s="2"/>
      <c r="BF243" s="2"/>
      <c r="BG243" s="2"/>
      <c r="BH243" s="2"/>
      <c r="BI243" s="2"/>
      <c r="BJ243" s="2"/>
      <c r="BK243" s="2"/>
      <c r="BL243" s="2"/>
      <c r="BM243" s="2"/>
      <c r="BN243" s="2"/>
      <c r="BO243" s="2"/>
      <c r="BP243" s="2"/>
      <c r="BQ243" s="2"/>
      <c r="BR243" s="2"/>
      <c r="BS243" s="2"/>
      <c r="BT243" s="2"/>
      <c r="BU243" s="2"/>
    </row>
    <row r="244" spans="2:73" x14ac:dyDescent="0.25">
      <c r="B244" s="2"/>
      <c r="C244" s="2"/>
      <c r="D244" s="2"/>
      <c r="E244" s="2"/>
      <c r="F244" s="2"/>
      <c r="G244" s="2"/>
      <c r="H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c r="AS244" s="2"/>
      <c r="AT244" s="2"/>
      <c r="AU244" s="2"/>
      <c r="AV244" s="2"/>
      <c r="AW244" s="2"/>
      <c r="AX244" s="2"/>
      <c r="AY244" s="2"/>
      <c r="AZ244" s="2"/>
      <c r="BA244" s="2"/>
      <c r="BB244" s="2"/>
      <c r="BC244" s="2"/>
      <c r="BD244" s="2"/>
      <c r="BE244" s="2"/>
      <c r="BF244" s="2"/>
      <c r="BG244" s="2"/>
      <c r="BH244" s="2"/>
      <c r="BI244" s="2"/>
      <c r="BJ244" s="2"/>
      <c r="BK244" s="2"/>
      <c r="BL244" s="2"/>
      <c r="BM244" s="2"/>
      <c r="BN244" s="2"/>
      <c r="BO244" s="2"/>
      <c r="BP244" s="2"/>
      <c r="BQ244" s="2"/>
      <c r="BR244" s="2"/>
      <c r="BS244" s="2"/>
      <c r="BT244" s="2"/>
      <c r="BU244" s="2"/>
    </row>
    <row r="245" spans="2:73" x14ac:dyDescent="0.25">
      <c r="B245" s="2"/>
      <c r="C245" s="2"/>
      <c r="D245" s="2"/>
      <c r="E245" s="2"/>
      <c r="F245" s="2"/>
      <c r="G245" s="2"/>
      <c r="H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c r="AS245" s="2"/>
      <c r="AT245" s="2"/>
      <c r="AU245" s="2"/>
      <c r="AV245" s="2"/>
      <c r="AW245" s="2"/>
      <c r="AX245" s="2"/>
      <c r="AY245" s="2"/>
      <c r="AZ245" s="2"/>
      <c r="BA245" s="2"/>
      <c r="BB245" s="2"/>
      <c r="BC245" s="2"/>
      <c r="BD245" s="2"/>
      <c r="BE245" s="2"/>
      <c r="BF245" s="2"/>
      <c r="BG245" s="2"/>
      <c r="BH245" s="2"/>
      <c r="BI245" s="2"/>
      <c r="BJ245" s="2"/>
      <c r="BK245" s="2"/>
      <c r="BL245" s="2"/>
      <c r="BM245" s="2"/>
      <c r="BN245" s="2"/>
      <c r="BO245" s="2"/>
      <c r="BP245" s="2"/>
      <c r="BQ245" s="2"/>
      <c r="BR245" s="2"/>
      <c r="BS245" s="2"/>
      <c r="BT245" s="2"/>
      <c r="BU245" s="2"/>
    </row>
    <row r="246" spans="2:73" x14ac:dyDescent="0.25">
      <c r="B246" s="2"/>
      <c r="C246" s="2"/>
      <c r="D246" s="2"/>
      <c r="E246" s="2"/>
      <c r="F246" s="2"/>
      <c r="G246" s="2"/>
      <c r="H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c r="AS246" s="2"/>
      <c r="AT246" s="2"/>
      <c r="AU246" s="2"/>
      <c r="AV246" s="2"/>
      <c r="AW246" s="2"/>
      <c r="AX246" s="2"/>
      <c r="AY246" s="2"/>
      <c r="AZ246" s="2"/>
      <c r="BA246" s="2"/>
      <c r="BB246" s="2"/>
      <c r="BC246" s="2"/>
      <c r="BD246" s="2"/>
      <c r="BE246" s="2"/>
      <c r="BF246" s="2"/>
      <c r="BG246" s="2"/>
      <c r="BH246" s="2"/>
      <c r="BI246" s="2"/>
      <c r="BJ246" s="2"/>
      <c r="BK246" s="2"/>
      <c r="BL246" s="2"/>
      <c r="BM246" s="2"/>
      <c r="BN246" s="2"/>
      <c r="BO246" s="2"/>
      <c r="BP246" s="2"/>
      <c r="BQ246" s="2"/>
      <c r="BR246" s="2"/>
      <c r="BS246" s="2"/>
      <c r="BT246" s="2"/>
      <c r="BU246" s="2"/>
    </row>
    <row r="247" spans="2:73" x14ac:dyDescent="0.25">
      <c r="B247" s="2"/>
      <c r="C247" s="2"/>
      <c r="D247" s="2"/>
      <c r="E247" s="2"/>
      <c r="F247" s="2"/>
      <c r="G247" s="2"/>
      <c r="H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c r="AS247" s="2"/>
      <c r="AT247" s="2"/>
      <c r="AU247" s="2"/>
      <c r="AV247" s="2"/>
      <c r="AW247" s="2"/>
      <c r="AX247" s="2"/>
      <c r="AY247" s="2"/>
      <c r="AZ247" s="2"/>
      <c r="BA247" s="2"/>
      <c r="BB247" s="2"/>
      <c r="BC247" s="2"/>
      <c r="BD247" s="2"/>
      <c r="BE247" s="2"/>
      <c r="BF247" s="2"/>
      <c r="BG247" s="2"/>
      <c r="BH247" s="2"/>
      <c r="BI247" s="2"/>
      <c r="BJ247" s="2"/>
      <c r="BK247" s="2"/>
      <c r="BL247" s="2"/>
      <c r="BM247" s="2"/>
      <c r="BN247" s="2"/>
      <c r="BO247" s="2"/>
      <c r="BP247" s="2"/>
      <c r="BQ247" s="2"/>
      <c r="BR247" s="2"/>
      <c r="BS247" s="2"/>
      <c r="BT247" s="2"/>
      <c r="BU247" s="2"/>
    </row>
    <row r="248" spans="2:73" x14ac:dyDescent="0.25">
      <c r="B248" s="2"/>
      <c r="C248" s="2"/>
      <c r="D248" s="2"/>
      <c r="E248" s="2"/>
      <c r="F248" s="2"/>
      <c r="G248" s="2"/>
      <c r="H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c r="AS248" s="2"/>
      <c r="AT248" s="2"/>
      <c r="AU248" s="2"/>
      <c r="AV248" s="2"/>
      <c r="AW248" s="2"/>
      <c r="AX248" s="2"/>
      <c r="AY248" s="2"/>
      <c r="AZ248" s="2"/>
      <c r="BA248" s="2"/>
      <c r="BB248" s="2"/>
      <c r="BC248" s="2"/>
      <c r="BD248" s="2"/>
      <c r="BE248" s="2"/>
      <c r="BF248" s="2"/>
      <c r="BG248" s="2"/>
      <c r="BH248" s="2"/>
      <c r="BI248" s="2"/>
      <c r="BJ248" s="2"/>
      <c r="BK248" s="2"/>
      <c r="BL248" s="2"/>
      <c r="BM248" s="2"/>
      <c r="BN248" s="2"/>
      <c r="BO248" s="2"/>
      <c r="BP248" s="2"/>
      <c r="BQ248" s="2"/>
      <c r="BR248" s="2"/>
      <c r="BS248" s="2"/>
      <c r="BT248" s="2"/>
      <c r="BU248" s="2"/>
    </row>
    <row r="249" spans="2:73" x14ac:dyDescent="0.25">
      <c r="B249" s="2"/>
      <c r="C249" s="2"/>
      <c r="D249" s="2"/>
      <c r="E249" s="2"/>
      <c r="F249" s="2"/>
      <c r="G249" s="2"/>
      <c r="H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c r="AS249" s="2"/>
      <c r="AT249" s="2"/>
      <c r="AU249" s="2"/>
      <c r="AV249" s="2"/>
      <c r="AW249" s="2"/>
      <c r="AX249" s="2"/>
      <c r="AY249" s="2"/>
      <c r="AZ249" s="2"/>
      <c r="BA249" s="2"/>
      <c r="BB249" s="2"/>
      <c r="BC249" s="2"/>
      <c r="BD249" s="2"/>
      <c r="BE249" s="2"/>
      <c r="BF249" s="2"/>
      <c r="BG249" s="2"/>
      <c r="BH249" s="2"/>
      <c r="BI249" s="2"/>
      <c r="BJ249" s="2"/>
      <c r="BK249" s="2"/>
      <c r="BL249" s="2"/>
      <c r="BM249" s="2"/>
      <c r="BN249" s="2"/>
      <c r="BO249" s="2"/>
      <c r="BP249" s="2"/>
      <c r="BQ249" s="2"/>
      <c r="BR249" s="2"/>
      <c r="BS249" s="2"/>
      <c r="BT249" s="2"/>
      <c r="BU249" s="2"/>
    </row>
    <row r="250" spans="2:73" x14ac:dyDescent="0.25">
      <c r="B250" s="2"/>
      <c r="C250" s="2"/>
      <c r="D250" s="2"/>
      <c r="E250" s="2"/>
      <c r="F250" s="2"/>
      <c r="G250" s="2"/>
      <c r="H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c r="AS250" s="2"/>
      <c r="AT250" s="2"/>
      <c r="AU250" s="2"/>
      <c r="AV250" s="2"/>
      <c r="AW250" s="2"/>
      <c r="AX250" s="2"/>
      <c r="AY250" s="2"/>
      <c r="AZ250" s="2"/>
      <c r="BA250" s="2"/>
      <c r="BB250" s="2"/>
      <c r="BC250" s="2"/>
      <c r="BD250" s="2"/>
      <c r="BE250" s="2"/>
      <c r="BF250" s="2"/>
      <c r="BG250" s="2"/>
      <c r="BH250" s="2"/>
      <c r="BI250" s="2"/>
      <c r="BJ250" s="2"/>
      <c r="BK250" s="2"/>
      <c r="BL250" s="2"/>
      <c r="BM250" s="2"/>
      <c r="BN250" s="2"/>
      <c r="BO250" s="2"/>
      <c r="BP250" s="2"/>
      <c r="BQ250" s="2"/>
      <c r="BR250" s="2"/>
      <c r="BS250" s="2"/>
      <c r="BT250" s="2"/>
      <c r="BU250" s="2"/>
    </row>
    <row r="251" spans="2:73" x14ac:dyDescent="0.25">
      <c r="B251" s="2"/>
      <c r="C251" s="2"/>
      <c r="D251" s="2"/>
      <c r="E251" s="2"/>
      <c r="F251" s="2"/>
      <c r="G251" s="2"/>
      <c r="H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c r="AS251" s="2"/>
      <c r="AT251" s="2"/>
      <c r="AU251" s="2"/>
      <c r="AV251" s="2"/>
      <c r="AW251" s="2"/>
      <c r="AX251" s="2"/>
      <c r="AY251" s="2"/>
      <c r="AZ251" s="2"/>
      <c r="BA251" s="2"/>
      <c r="BB251" s="2"/>
      <c r="BC251" s="2"/>
      <c r="BD251" s="2"/>
      <c r="BE251" s="2"/>
      <c r="BF251" s="2"/>
      <c r="BG251" s="2"/>
      <c r="BH251" s="2"/>
      <c r="BI251" s="2"/>
      <c r="BJ251" s="2"/>
      <c r="BK251" s="2"/>
      <c r="BL251" s="2"/>
      <c r="BM251" s="2"/>
      <c r="BN251" s="2"/>
      <c r="BO251" s="2"/>
      <c r="BP251" s="2"/>
      <c r="BQ251" s="2"/>
      <c r="BR251" s="2"/>
      <c r="BS251" s="2"/>
      <c r="BT251" s="2"/>
      <c r="BU251" s="2"/>
    </row>
    <row r="252" spans="2:73" x14ac:dyDescent="0.25">
      <c r="B252" s="2"/>
      <c r="C252" s="2"/>
      <c r="D252" s="2"/>
      <c r="E252" s="2"/>
      <c r="F252" s="2"/>
      <c r="G252" s="2"/>
      <c r="H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c r="AT252" s="2"/>
      <c r="AU252" s="2"/>
      <c r="AV252" s="2"/>
      <c r="AW252" s="2"/>
      <c r="AX252" s="2"/>
      <c r="AY252" s="2"/>
      <c r="AZ252" s="2"/>
      <c r="BA252" s="2"/>
      <c r="BB252" s="2"/>
      <c r="BC252" s="2"/>
      <c r="BD252" s="2"/>
      <c r="BE252" s="2"/>
      <c r="BF252" s="2"/>
      <c r="BG252" s="2"/>
      <c r="BH252" s="2"/>
      <c r="BI252" s="2"/>
      <c r="BJ252" s="2"/>
      <c r="BK252" s="2"/>
      <c r="BL252" s="2"/>
      <c r="BM252" s="2"/>
      <c r="BN252" s="2"/>
      <c r="BO252" s="2"/>
      <c r="BP252" s="2"/>
      <c r="BQ252" s="2"/>
      <c r="BR252" s="2"/>
      <c r="BS252" s="2"/>
      <c r="BT252" s="2"/>
      <c r="BU252" s="2"/>
    </row>
    <row r="253" spans="2:73" x14ac:dyDescent="0.25">
      <c r="B253" s="2"/>
      <c r="C253" s="2"/>
      <c r="D253" s="2"/>
      <c r="E253" s="2"/>
      <c r="F253" s="2"/>
      <c r="G253" s="2"/>
      <c r="H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c r="AS253" s="2"/>
      <c r="AT253" s="2"/>
      <c r="AU253" s="2"/>
      <c r="AV253" s="2"/>
      <c r="AW253" s="2"/>
      <c r="AX253" s="2"/>
      <c r="AY253" s="2"/>
      <c r="AZ253" s="2"/>
      <c r="BA253" s="2"/>
      <c r="BB253" s="2"/>
      <c r="BC253" s="2"/>
      <c r="BD253" s="2"/>
      <c r="BE253" s="2"/>
      <c r="BF253" s="2"/>
      <c r="BG253" s="2"/>
      <c r="BH253" s="2"/>
      <c r="BI253" s="2"/>
      <c r="BJ253" s="2"/>
      <c r="BK253" s="2"/>
      <c r="BL253" s="2"/>
      <c r="BM253" s="2"/>
      <c r="BN253" s="2"/>
      <c r="BO253" s="2"/>
      <c r="BP253" s="2"/>
      <c r="BQ253" s="2"/>
      <c r="BR253" s="2"/>
      <c r="BS253" s="2"/>
      <c r="BT253" s="2"/>
      <c r="BU253" s="2"/>
    </row>
    <row r="254" spans="2:73" x14ac:dyDescent="0.25">
      <c r="B254" s="2"/>
      <c r="C254" s="2"/>
      <c r="D254" s="2"/>
      <c r="E254" s="2"/>
      <c r="F254" s="2"/>
      <c r="G254" s="2"/>
      <c r="H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c r="AS254" s="2"/>
      <c r="AT254" s="2"/>
      <c r="AU254" s="2"/>
      <c r="AV254" s="2"/>
      <c r="AW254" s="2"/>
      <c r="AX254" s="2"/>
      <c r="AY254" s="2"/>
      <c r="AZ254" s="2"/>
      <c r="BA254" s="2"/>
      <c r="BB254" s="2"/>
      <c r="BC254" s="2"/>
      <c r="BD254" s="2"/>
      <c r="BE254" s="2"/>
      <c r="BF254" s="2"/>
      <c r="BG254" s="2"/>
      <c r="BH254" s="2"/>
      <c r="BI254" s="2"/>
      <c r="BJ254" s="2"/>
      <c r="BK254" s="2"/>
      <c r="BL254" s="2"/>
      <c r="BM254" s="2"/>
      <c r="BN254" s="2"/>
      <c r="BO254" s="2"/>
      <c r="BP254" s="2"/>
      <c r="BQ254" s="2"/>
      <c r="BR254" s="2"/>
      <c r="BS254" s="2"/>
      <c r="BT254" s="2"/>
      <c r="BU254" s="2"/>
    </row>
    <row r="255" spans="2:73" x14ac:dyDescent="0.25">
      <c r="B255" s="2"/>
      <c r="C255" s="2"/>
      <c r="D255" s="2"/>
      <c r="E255" s="2"/>
      <c r="F255" s="2"/>
      <c r="G255" s="2"/>
      <c r="H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c r="AS255" s="2"/>
      <c r="AT255" s="2"/>
      <c r="AU255" s="2"/>
      <c r="AV255" s="2"/>
      <c r="AW255" s="2"/>
      <c r="AX255" s="2"/>
      <c r="AY255" s="2"/>
      <c r="AZ255" s="2"/>
      <c r="BA255" s="2"/>
      <c r="BB255" s="2"/>
      <c r="BC255" s="2"/>
      <c r="BD255" s="2"/>
      <c r="BE255" s="2"/>
      <c r="BF255" s="2"/>
      <c r="BG255" s="2"/>
      <c r="BH255" s="2"/>
      <c r="BI255" s="2"/>
      <c r="BJ255" s="2"/>
      <c r="BK255" s="2"/>
      <c r="BL255" s="2"/>
      <c r="BM255" s="2"/>
      <c r="BN255" s="2"/>
      <c r="BO255" s="2"/>
      <c r="BP255" s="2"/>
      <c r="BQ255" s="2"/>
      <c r="BR255" s="2"/>
      <c r="BS255" s="2"/>
      <c r="BT255" s="2"/>
      <c r="BU255" s="2"/>
    </row>
    <row r="256" spans="2:73" x14ac:dyDescent="0.25">
      <c r="B256" s="2"/>
      <c r="C256" s="2"/>
      <c r="D256" s="2"/>
      <c r="E256" s="2"/>
      <c r="F256" s="2"/>
      <c r="G256" s="2"/>
      <c r="H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c r="AS256" s="2"/>
      <c r="AT256" s="2"/>
      <c r="AU256" s="2"/>
      <c r="AV256" s="2"/>
      <c r="AW256" s="2"/>
      <c r="AX256" s="2"/>
      <c r="AY256" s="2"/>
      <c r="AZ256" s="2"/>
      <c r="BA256" s="2"/>
      <c r="BB256" s="2"/>
      <c r="BC256" s="2"/>
      <c r="BD256" s="2"/>
      <c r="BE256" s="2"/>
      <c r="BF256" s="2"/>
      <c r="BG256" s="2"/>
      <c r="BH256" s="2"/>
      <c r="BI256" s="2"/>
      <c r="BJ256" s="2"/>
      <c r="BK256" s="2"/>
      <c r="BL256" s="2"/>
      <c r="BM256" s="2"/>
      <c r="BN256" s="2"/>
      <c r="BO256" s="2"/>
      <c r="BP256" s="2"/>
      <c r="BQ256" s="2"/>
      <c r="BR256" s="2"/>
      <c r="BS256" s="2"/>
      <c r="BT256" s="2"/>
      <c r="BU256" s="2"/>
    </row>
    <row r="257" spans="2:73" x14ac:dyDescent="0.25">
      <c r="B257" s="2"/>
      <c r="C257" s="2"/>
      <c r="D257" s="2"/>
      <c r="E257" s="2"/>
      <c r="F257" s="2"/>
      <c r="G257" s="2"/>
      <c r="H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c r="AS257" s="2"/>
      <c r="AT257" s="2"/>
      <c r="AU257" s="2"/>
      <c r="AV257" s="2"/>
      <c r="AW257" s="2"/>
      <c r="AX257" s="2"/>
      <c r="AY257" s="2"/>
      <c r="AZ257" s="2"/>
      <c r="BA257" s="2"/>
      <c r="BB257" s="2"/>
      <c r="BC257" s="2"/>
      <c r="BD257" s="2"/>
      <c r="BE257" s="2"/>
      <c r="BF257" s="2"/>
      <c r="BG257" s="2"/>
      <c r="BH257" s="2"/>
      <c r="BI257" s="2"/>
      <c r="BJ257" s="2"/>
      <c r="BK257" s="2"/>
      <c r="BL257" s="2"/>
      <c r="BM257" s="2"/>
      <c r="BN257" s="2"/>
      <c r="BO257" s="2"/>
      <c r="BP257" s="2"/>
      <c r="BQ257" s="2"/>
      <c r="BR257" s="2"/>
      <c r="BS257" s="2"/>
      <c r="BT257" s="2"/>
      <c r="BU257" s="2"/>
    </row>
    <row r="258" spans="2:73" x14ac:dyDescent="0.25">
      <c r="B258" s="2"/>
      <c r="C258" s="2"/>
      <c r="D258" s="2"/>
      <c r="E258" s="2"/>
      <c r="F258" s="2"/>
      <c r="G258" s="2"/>
      <c r="H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c r="AS258" s="2"/>
      <c r="AT258" s="2"/>
      <c r="AU258" s="2"/>
      <c r="AV258" s="2"/>
      <c r="AW258" s="2"/>
      <c r="AX258" s="2"/>
      <c r="AY258" s="2"/>
      <c r="AZ258" s="2"/>
      <c r="BA258" s="2"/>
      <c r="BB258" s="2"/>
      <c r="BC258" s="2"/>
      <c r="BD258" s="2"/>
      <c r="BE258" s="2"/>
      <c r="BF258" s="2"/>
      <c r="BG258" s="2"/>
      <c r="BH258" s="2"/>
      <c r="BI258" s="2"/>
      <c r="BJ258" s="2"/>
      <c r="BK258" s="2"/>
      <c r="BL258" s="2"/>
      <c r="BM258" s="2"/>
      <c r="BN258" s="2"/>
      <c r="BO258" s="2"/>
      <c r="BP258" s="2"/>
      <c r="BQ258" s="2"/>
      <c r="BR258" s="2"/>
      <c r="BS258" s="2"/>
      <c r="BT258" s="2"/>
      <c r="BU258" s="2"/>
    </row>
    <row r="259" spans="2:73" x14ac:dyDescent="0.25">
      <c r="B259" s="2"/>
      <c r="C259" s="2"/>
      <c r="D259" s="2"/>
      <c r="E259" s="2"/>
      <c r="F259" s="2"/>
      <c r="G259" s="2"/>
      <c r="H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c r="AY259" s="2"/>
      <c r="AZ259" s="2"/>
      <c r="BA259" s="2"/>
      <c r="BB259" s="2"/>
      <c r="BC259" s="2"/>
      <c r="BD259" s="2"/>
      <c r="BE259" s="2"/>
      <c r="BF259" s="2"/>
      <c r="BG259" s="2"/>
      <c r="BH259" s="2"/>
      <c r="BI259" s="2"/>
      <c r="BJ259" s="2"/>
      <c r="BK259" s="2"/>
      <c r="BL259" s="2"/>
      <c r="BM259" s="2"/>
      <c r="BN259" s="2"/>
      <c r="BO259" s="2"/>
      <c r="BP259" s="2"/>
      <c r="BQ259" s="2"/>
      <c r="BR259" s="2"/>
      <c r="BS259" s="2"/>
      <c r="BT259" s="2"/>
      <c r="BU259" s="2"/>
    </row>
    <row r="260" spans="2:73" x14ac:dyDescent="0.25">
      <c r="B260" s="2"/>
      <c r="C260" s="2"/>
      <c r="D260" s="2"/>
      <c r="E260" s="2"/>
      <c r="F260" s="2"/>
      <c r="G260" s="2"/>
      <c r="H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c r="AY260" s="2"/>
      <c r="AZ260" s="2"/>
      <c r="BA260" s="2"/>
      <c r="BB260" s="2"/>
      <c r="BC260" s="2"/>
      <c r="BD260" s="2"/>
      <c r="BE260" s="2"/>
      <c r="BF260" s="2"/>
      <c r="BG260" s="2"/>
      <c r="BH260" s="2"/>
      <c r="BI260" s="2"/>
      <c r="BJ260" s="2"/>
      <c r="BK260" s="2"/>
      <c r="BL260" s="2"/>
      <c r="BM260" s="2"/>
      <c r="BN260" s="2"/>
      <c r="BO260" s="2"/>
      <c r="BP260" s="2"/>
      <c r="BQ260" s="2"/>
      <c r="BR260" s="2"/>
      <c r="BS260" s="2"/>
      <c r="BT260" s="2"/>
      <c r="BU260" s="2"/>
    </row>
    <row r="261" spans="2:73" x14ac:dyDescent="0.25">
      <c r="B261" s="2"/>
      <c r="C261" s="2"/>
      <c r="D261" s="2"/>
      <c r="E261" s="2"/>
      <c r="F261" s="2"/>
      <c r="G261" s="2"/>
      <c r="H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c r="AY261" s="2"/>
      <c r="AZ261" s="2"/>
      <c r="BA261" s="2"/>
      <c r="BB261" s="2"/>
      <c r="BC261" s="2"/>
      <c r="BD261" s="2"/>
      <c r="BE261" s="2"/>
      <c r="BF261" s="2"/>
      <c r="BG261" s="2"/>
      <c r="BH261" s="2"/>
      <c r="BI261" s="2"/>
      <c r="BJ261" s="2"/>
      <c r="BK261" s="2"/>
      <c r="BL261" s="2"/>
      <c r="BM261" s="2"/>
      <c r="BN261" s="2"/>
      <c r="BO261" s="2"/>
      <c r="BP261" s="2"/>
      <c r="BQ261" s="2"/>
      <c r="BR261" s="2"/>
      <c r="BS261" s="2"/>
      <c r="BT261" s="2"/>
      <c r="BU261" s="2"/>
    </row>
    <row r="262" spans="2:73" x14ac:dyDescent="0.25">
      <c r="B262" s="2"/>
      <c r="C262" s="2"/>
      <c r="D262" s="2"/>
      <c r="E262" s="2"/>
      <c r="F262" s="2"/>
      <c r="G262" s="2"/>
      <c r="H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c r="AY262" s="2"/>
      <c r="AZ262" s="2"/>
      <c r="BA262" s="2"/>
      <c r="BB262" s="2"/>
      <c r="BC262" s="2"/>
      <c r="BD262" s="2"/>
      <c r="BE262" s="2"/>
      <c r="BF262" s="2"/>
      <c r="BG262" s="2"/>
      <c r="BH262" s="2"/>
      <c r="BI262" s="2"/>
      <c r="BJ262" s="2"/>
      <c r="BK262" s="2"/>
      <c r="BL262" s="2"/>
      <c r="BM262" s="2"/>
      <c r="BN262" s="2"/>
      <c r="BO262" s="2"/>
      <c r="BP262" s="2"/>
      <c r="BQ262" s="2"/>
      <c r="BR262" s="2"/>
      <c r="BS262" s="2"/>
      <c r="BT262" s="2"/>
      <c r="BU262" s="2"/>
    </row>
    <row r="263" spans="2:73" x14ac:dyDescent="0.25">
      <c r="B263" s="2"/>
      <c r="C263" s="2"/>
      <c r="D263" s="2"/>
      <c r="E263" s="2"/>
      <c r="F263" s="2"/>
      <c r="G263" s="2"/>
      <c r="H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c r="AT263" s="2"/>
      <c r="AU263" s="2"/>
      <c r="AV263" s="2"/>
      <c r="AW263" s="2"/>
      <c r="AX263" s="2"/>
      <c r="AY263" s="2"/>
      <c r="AZ263" s="2"/>
      <c r="BA263" s="2"/>
      <c r="BB263" s="2"/>
      <c r="BC263" s="2"/>
      <c r="BD263" s="2"/>
      <c r="BE263" s="2"/>
      <c r="BF263" s="2"/>
      <c r="BG263" s="2"/>
      <c r="BH263" s="2"/>
      <c r="BI263" s="2"/>
      <c r="BJ263" s="2"/>
      <c r="BK263" s="2"/>
      <c r="BL263" s="2"/>
      <c r="BM263" s="2"/>
      <c r="BN263" s="2"/>
      <c r="BO263" s="2"/>
      <c r="BP263" s="2"/>
      <c r="BQ263" s="2"/>
      <c r="BR263" s="2"/>
      <c r="BS263" s="2"/>
      <c r="BT263" s="2"/>
      <c r="BU263" s="2"/>
    </row>
    <row r="264" spans="2:73" x14ac:dyDescent="0.25">
      <c r="B264" s="2"/>
      <c r="C264" s="2"/>
      <c r="D264" s="2"/>
      <c r="E264" s="2"/>
      <c r="F264" s="2"/>
      <c r="G264" s="2"/>
      <c r="H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c r="AS264" s="2"/>
      <c r="AT264" s="2"/>
      <c r="AU264" s="2"/>
      <c r="AV264" s="2"/>
      <c r="AW264" s="2"/>
      <c r="AX264" s="2"/>
      <c r="AY264" s="2"/>
      <c r="AZ264" s="2"/>
      <c r="BA264" s="2"/>
      <c r="BB264" s="2"/>
      <c r="BC264" s="2"/>
      <c r="BD264" s="2"/>
      <c r="BE264" s="2"/>
      <c r="BF264" s="2"/>
      <c r="BG264" s="2"/>
      <c r="BH264" s="2"/>
      <c r="BI264" s="2"/>
      <c r="BJ264" s="2"/>
      <c r="BK264" s="2"/>
      <c r="BL264" s="2"/>
      <c r="BM264" s="2"/>
      <c r="BN264" s="2"/>
      <c r="BO264" s="2"/>
      <c r="BP264" s="2"/>
      <c r="BQ264" s="2"/>
      <c r="BR264" s="2"/>
      <c r="BS264" s="2"/>
      <c r="BT264" s="2"/>
      <c r="BU264" s="2"/>
    </row>
    <row r="265" spans="2:73" x14ac:dyDescent="0.25">
      <c r="B265" s="2"/>
      <c r="C265" s="2"/>
      <c r="D265" s="2"/>
      <c r="E265" s="2"/>
      <c r="F265" s="2"/>
      <c r="G265" s="2"/>
      <c r="H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c r="AS265" s="2"/>
      <c r="AT265" s="2"/>
      <c r="AU265" s="2"/>
      <c r="AV265" s="2"/>
      <c r="AW265" s="2"/>
      <c r="AX265" s="2"/>
      <c r="AY265" s="2"/>
      <c r="AZ265" s="2"/>
      <c r="BA265" s="2"/>
      <c r="BB265" s="2"/>
      <c r="BC265" s="2"/>
      <c r="BD265" s="2"/>
      <c r="BE265" s="2"/>
      <c r="BF265" s="2"/>
      <c r="BG265" s="2"/>
      <c r="BH265" s="2"/>
      <c r="BI265" s="2"/>
      <c r="BJ265" s="2"/>
      <c r="BK265" s="2"/>
      <c r="BL265" s="2"/>
      <c r="BM265" s="2"/>
      <c r="BN265" s="2"/>
      <c r="BO265" s="2"/>
      <c r="BP265" s="2"/>
      <c r="BQ265" s="2"/>
      <c r="BR265" s="2"/>
      <c r="BS265" s="2"/>
      <c r="BT265" s="2"/>
      <c r="BU265" s="2"/>
    </row>
    <row r="266" spans="2:73" x14ac:dyDescent="0.25">
      <c r="B266" s="2"/>
      <c r="C266" s="2"/>
      <c r="D266" s="2"/>
      <c r="E266" s="2"/>
      <c r="F266" s="2"/>
      <c r="G266" s="2"/>
      <c r="H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c r="AS266" s="2"/>
      <c r="AT266" s="2"/>
      <c r="AU266" s="2"/>
      <c r="AV266" s="2"/>
      <c r="AW266" s="2"/>
      <c r="AX266" s="2"/>
      <c r="AY266" s="2"/>
      <c r="AZ266" s="2"/>
      <c r="BA266" s="2"/>
      <c r="BB266" s="2"/>
      <c r="BC266" s="2"/>
      <c r="BD266" s="2"/>
      <c r="BE266" s="2"/>
      <c r="BF266" s="2"/>
      <c r="BG266" s="2"/>
      <c r="BH266" s="2"/>
      <c r="BI266" s="2"/>
      <c r="BJ266" s="2"/>
      <c r="BK266" s="2"/>
      <c r="BL266" s="2"/>
      <c r="BM266" s="2"/>
      <c r="BN266" s="2"/>
      <c r="BO266" s="2"/>
      <c r="BP266" s="2"/>
      <c r="BQ266" s="2"/>
      <c r="BR266" s="2"/>
      <c r="BS266" s="2"/>
      <c r="BT266" s="2"/>
      <c r="BU266" s="2"/>
    </row>
    <row r="267" spans="2:73" x14ac:dyDescent="0.25">
      <c r="B267" s="2"/>
      <c r="C267" s="2"/>
      <c r="D267" s="2"/>
      <c r="E267" s="2"/>
      <c r="F267" s="2"/>
      <c r="G267" s="2"/>
      <c r="H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c r="AY267" s="2"/>
      <c r="AZ267" s="2"/>
      <c r="BA267" s="2"/>
      <c r="BB267" s="2"/>
      <c r="BC267" s="2"/>
      <c r="BD267" s="2"/>
      <c r="BE267" s="2"/>
      <c r="BF267" s="2"/>
      <c r="BG267" s="2"/>
      <c r="BH267" s="2"/>
      <c r="BI267" s="2"/>
      <c r="BJ267" s="2"/>
      <c r="BK267" s="2"/>
      <c r="BL267" s="2"/>
      <c r="BM267" s="2"/>
      <c r="BN267" s="2"/>
      <c r="BO267" s="2"/>
      <c r="BP267" s="2"/>
      <c r="BQ267" s="2"/>
      <c r="BR267" s="2"/>
      <c r="BS267" s="2"/>
      <c r="BT267" s="2"/>
      <c r="BU267" s="2"/>
    </row>
    <row r="268" spans="2:73" x14ac:dyDescent="0.25">
      <c r="B268" s="2"/>
      <c r="C268" s="2"/>
      <c r="D268" s="2"/>
      <c r="E268" s="2"/>
      <c r="F268" s="2"/>
      <c r="G268" s="2"/>
      <c r="H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c r="AY268" s="2"/>
      <c r="AZ268" s="2"/>
      <c r="BA268" s="2"/>
      <c r="BB268" s="2"/>
      <c r="BC268" s="2"/>
      <c r="BD268" s="2"/>
      <c r="BE268" s="2"/>
      <c r="BF268" s="2"/>
      <c r="BG268" s="2"/>
      <c r="BH268" s="2"/>
      <c r="BI268" s="2"/>
      <c r="BJ268" s="2"/>
      <c r="BK268" s="2"/>
      <c r="BL268" s="2"/>
      <c r="BM268" s="2"/>
      <c r="BN268" s="2"/>
      <c r="BO268" s="2"/>
      <c r="BP268" s="2"/>
      <c r="BQ268" s="2"/>
      <c r="BR268" s="2"/>
      <c r="BS268" s="2"/>
      <c r="BT268" s="2"/>
      <c r="BU268" s="2"/>
    </row>
    <row r="269" spans="2:73" x14ac:dyDescent="0.25">
      <c r="B269" s="2"/>
      <c r="C269" s="2"/>
      <c r="D269" s="2"/>
      <c r="E269" s="2"/>
      <c r="F269" s="2"/>
      <c r="G269" s="2"/>
      <c r="H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c r="AY269" s="2"/>
      <c r="AZ269" s="2"/>
      <c r="BA269" s="2"/>
      <c r="BB269" s="2"/>
      <c r="BC269" s="2"/>
      <c r="BD269" s="2"/>
      <c r="BE269" s="2"/>
      <c r="BF269" s="2"/>
      <c r="BG269" s="2"/>
      <c r="BH269" s="2"/>
      <c r="BI269" s="2"/>
      <c r="BJ269" s="2"/>
      <c r="BK269" s="2"/>
      <c r="BL269" s="2"/>
      <c r="BM269" s="2"/>
      <c r="BN269" s="2"/>
      <c r="BO269" s="2"/>
      <c r="BP269" s="2"/>
      <c r="BQ269" s="2"/>
      <c r="BR269" s="2"/>
      <c r="BS269" s="2"/>
      <c r="BT269" s="2"/>
      <c r="BU269" s="2"/>
    </row>
    <row r="270" spans="2:73" x14ac:dyDescent="0.25">
      <c r="B270" s="2"/>
      <c r="C270" s="2"/>
      <c r="D270" s="2"/>
      <c r="E270" s="2"/>
      <c r="F270" s="2"/>
      <c r="G270" s="2"/>
      <c r="H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c r="AY270" s="2"/>
      <c r="AZ270" s="2"/>
      <c r="BA270" s="2"/>
      <c r="BB270" s="2"/>
      <c r="BC270" s="2"/>
      <c r="BD270" s="2"/>
      <c r="BE270" s="2"/>
      <c r="BF270" s="2"/>
      <c r="BG270" s="2"/>
      <c r="BH270" s="2"/>
      <c r="BI270" s="2"/>
      <c r="BJ270" s="2"/>
      <c r="BK270" s="2"/>
      <c r="BL270" s="2"/>
      <c r="BM270" s="2"/>
      <c r="BN270" s="2"/>
      <c r="BO270" s="2"/>
      <c r="BP270" s="2"/>
      <c r="BQ270" s="2"/>
      <c r="BR270" s="2"/>
      <c r="BS270" s="2"/>
      <c r="BT270" s="2"/>
      <c r="BU270" s="2"/>
    </row>
    <row r="271" spans="2:73" x14ac:dyDescent="0.25">
      <c r="B271" s="2"/>
      <c r="C271" s="2"/>
      <c r="D271" s="2"/>
      <c r="E271" s="2"/>
      <c r="F271" s="2"/>
      <c r="G271" s="2"/>
      <c r="H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c r="AY271" s="2"/>
      <c r="AZ271" s="2"/>
      <c r="BA271" s="2"/>
      <c r="BB271" s="2"/>
      <c r="BC271" s="2"/>
      <c r="BD271" s="2"/>
      <c r="BE271" s="2"/>
      <c r="BF271" s="2"/>
      <c r="BG271" s="2"/>
      <c r="BH271" s="2"/>
      <c r="BI271" s="2"/>
      <c r="BJ271" s="2"/>
      <c r="BK271" s="2"/>
      <c r="BL271" s="2"/>
      <c r="BM271" s="2"/>
      <c r="BN271" s="2"/>
      <c r="BO271" s="2"/>
      <c r="BP271" s="2"/>
      <c r="BQ271" s="2"/>
      <c r="BR271" s="2"/>
      <c r="BS271" s="2"/>
      <c r="BT271" s="2"/>
      <c r="BU271" s="2"/>
    </row>
    <row r="272" spans="2:73" x14ac:dyDescent="0.25">
      <c r="B272" s="2"/>
      <c r="C272" s="2"/>
      <c r="D272" s="2"/>
      <c r="E272" s="2"/>
      <c r="F272" s="2"/>
      <c r="G272" s="2"/>
      <c r="H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c r="AY272" s="2"/>
      <c r="AZ272" s="2"/>
      <c r="BA272" s="2"/>
      <c r="BB272" s="2"/>
      <c r="BC272" s="2"/>
      <c r="BD272" s="2"/>
      <c r="BE272" s="2"/>
      <c r="BF272" s="2"/>
      <c r="BG272" s="2"/>
      <c r="BH272" s="2"/>
      <c r="BI272" s="2"/>
      <c r="BJ272" s="2"/>
      <c r="BK272" s="2"/>
      <c r="BL272" s="2"/>
      <c r="BM272" s="2"/>
      <c r="BN272" s="2"/>
      <c r="BO272" s="2"/>
      <c r="BP272" s="2"/>
      <c r="BQ272" s="2"/>
      <c r="BR272" s="2"/>
      <c r="BS272" s="2"/>
      <c r="BT272" s="2"/>
      <c r="BU272" s="2"/>
    </row>
    <row r="273" spans="2:73" x14ac:dyDescent="0.25">
      <c r="B273" s="2"/>
      <c r="C273" s="2"/>
      <c r="D273" s="2"/>
      <c r="E273" s="2"/>
      <c r="F273" s="2"/>
      <c r="G273" s="2"/>
      <c r="H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c r="AY273" s="2"/>
      <c r="AZ273" s="2"/>
      <c r="BA273" s="2"/>
      <c r="BB273" s="2"/>
      <c r="BC273" s="2"/>
      <c r="BD273" s="2"/>
      <c r="BE273" s="2"/>
      <c r="BF273" s="2"/>
      <c r="BG273" s="2"/>
      <c r="BH273" s="2"/>
      <c r="BI273" s="2"/>
      <c r="BJ273" s="2"/>
      <c r="BK273" s="2"/>
      <c r="BL273" s="2"/>
      <c r="BM273" s="2"/>
      <c r="BN273" s="2"/>
      <c r="BO273" s="2"/>
      <c r="BP273" s="2"/>
      <c r="BQ273" s="2"/>
      <c r="BR273" s="2"/>
      <c r="BS273" s="2"/>
      <c r="BT273" s="2"/>
      <c r="BU273" s="2"/>
    </row>
    <row r="274" spans="2:73" x14ac:dyDescent="0.25">
      <c r="B274" s="2"/>
      <c r="C274" s="2"/>
      <c r="D274" s="2"/>
      <c r="E274" s="2"/>
      <c r="F274" s="2"/>
      <c r="G274" s="2"/>
      <c r="H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c r="AY274" s="2"/>
      <c r="AZ274" s="2"/>
      <c r="BA274" s="2"/>
      <c r="BB274" s="2"/>
      <c r="BC274" s="2"/>
      <c r="BD274" s="2"/>
      <c r="BE274" s="2"/>
      <c r="BF274" s="2"/>
      <c r="BG274" s="2"/>
      <c r="BH274" s="2"/>
      <c r="BI274" s="2"/>
      <c r="BJ274" s="2"/>
      <c r="BK274" s="2"/>
      <c r="BL274" s="2"/>
      <c r="BM274" s="2"/>
      <c r="BN274" s="2"/>
      <c r="BO274" s="2"/>
      <c r="BP274" s="2"/>
      <c r="BQ274" s="2"/>
      <c r="BR274" s="2"/>
      <c r="BS274" s="2"/>
      <c r="BT274" s="2"/>
      <c r="BU274" s="2"/>
    </row>
    <row r="275" spans="2:73" x14ac:dyDescent="0.25">
      <c r="B275" s="2"/>
      <c r="C275" s="2"/>
      <c r="D275" s="2"/>
      <c r="E275" s="2"/>
      <c r="F275" s="2"/>
      <c r="G275" s="2"/>
      <c r="H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c r="AY275" s="2"/>
      <c r="AZ275" s="2"/>
      <c r="BA275" s="2"/>
      <c r="BB275" s="2"/>
      <c r="BC275" s="2"/>
      <c r="BD275" s="2"/>
      <c r="BE275" s="2"/>
      <c r="BF275" s="2"/>
      <c r="BG275" s="2"/>
      <c r="BH275" s="2"/>
      <c r="BI275" s="2"/>
      <c r="BJ275" s="2"/>
      <c r="BK275" s="2"/>
      <c r="BL275" s="2"/>
      <c r="BM275" s="2"/>
      <c r="BN275" s="2"/>
      <c r="BO275" s="2"/>
      <c r="BP275" s="2"/>
      <c r="BQ275" s="2"/>
      <c r="BR275" s="2"/>
      <c r="BS275" s="2"/>
      <c r="BT275" s="2"/>
      <c r="BU275" s="2"/>
    </row>
    <row r="276" spans="2:73" x14ac:dyDescent="0.25">
      <c r="B276" s="2"/>
      <c r="C276" s="2"/>
      <c r="D276" s="2"/>
      <c r="E276" s="2"/>
      <c r="F276" s="2"/>
      <c r="G276" s="2"/>
      <c r="H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c r="AY276" s="2"/>
      <c r="AZ276" s="2"/>
      <c r="BA276" s="2"/>
      <c r="BB276" s="2"/>
      <c r="BC276" s="2"/>
      <c r="BD276" s="2"/>
      <c r="BE276" s="2"/>
      <c r="BF276" s="2"/>
      <c r="BG276" s="2"/>
      <c r="BH276" s="2"/>
      <c r="BI276" s="2"/>
      <c r="BJ276" s="2"/>
      <c r="BK276" s="2"/>
      <c r="BL276" s="2"/>
      <c r="BM276" s="2"/>
      <c r="BN276" s="2"/>
      <c r="BO276" s="2"/>
      <c r="BP276" s="2"/>
      <c r="BQ276" s="2"/>
      <c r="BR276" s="2"/>
      <c r="BS276" s="2"/>
      <c r="BT276" s="2"/>
      <c r="BU276" s="2"/>
    </row>
    <row r="277" spans="2:73" x14ac:dyDescent="0.25">
      <c r="B277" s="2"/>
      <c r="C277" s="2"/>
      <c r="D277" s="2"/>
      <c r="E277" s="2"/>
      <c r="F277" s="2"/>
      <c r="G277" s="2"/>
      <c r="H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c r="AY277" s="2"/>
      <c r="AZ277" s="2"/>
      <c r="BA277" s="2"/>
      <c r="BB277" s="2"/>
      <c r="BC277" s="2"/>
      <c r="BD277" s="2"/>
      <c r="BE277" s="2"/>
      <c r="BF277" s="2"/>
      <c r="BG277" s="2"/>
      <c r="BH277" s="2"/>
      <c r="BI277" s="2"/>
      <c r="BJ277" s="2"/>
      <c r="BK277" s="2"/>
      <c r="BL277" s="2"/>
      <c r="BM277" s="2"/>
      <c r="BN277" s="2"/>
      <c r="BO277" s="2"/>
      <c r="BP277" s="2"/>
      <c r="BQ277" s="2"/>
      <c r="BR277" s="2"/>
      <c r="BS277" s="2"/>
      <c r="BT277" s="2"/>
      <c r="BU277" s="2"/>
    </row>
    <row r="278" spans="2:73" x14ac:dyDescent="0.25">
      <c r="B278" s="2"/>
      <c r="C278" s="2"/>
      <c r="D278" s="2"/>
      <c r="E278" s="2"/>
      <c r="F278" s="2"/>
      <c r="G278" s="2"/>
      <c r="H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c r="AY278" s="2"/>
      <c r="AZ278" s="2"/>
      <c r="BA278" s="2"/>
      <c r="BB278" s="2"/>
      <c r="BC278" s="2"/>
      <c r="BD278" s="2"/>
      <c r="BE278" s="2"/>
      <c r="BF278" s="2"/>
      <c r="BG278" s="2"/>
      <c r="BH278" s="2"/>
      <c r="BI278" s="2"/>
      <c r="BJ278" s="2"/>
      <c r="BK278" s="2"/>
      <c r="BL278" s="2"/>
      <c r="BM278" s="2"/>
      <c r="BN278" s="2"/>
      <c r="BO278" s="2"/>
      <c r="BP278" s="2"/>
      <c r="BQ278" s="2"/>
      <c r="BR278" s="2"/>
      <c r="BS278" s="2"/>
      <c r="BT278" s="2"/>
      <c r="BU278" s="2"/>
    </row>
    <row r="279" spans="2:73" x14ac:dyDescent="0.25">
      <c r="B279" s="2"/>
      <c r="C279" s="2"/>
      <c r="D279" s="2"/>
      <c r="E279" s="2"/>
      <c r="F279" s="2"/>
      <c r="G279" s="2"/>
      <c r="H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c r="AY279" s="2"/>
      <c r="AZ279" s="2"/>
      <c r="BA279" s="2"/>
      <c r="BB279" s="2"/>
      <c r="BC279" s="2"/>
      <c r="BD279" s="2"/>
      <c r="BE279" s="2"/>
      <c r="BF279" s="2"/>
      <c r="BG279" s="2"/>
      <c r="BH279" s="2"/>
      <c r="BI279" s="2"/>
      <c r="BJ279" s="2"/>
      <c r="BK279" s="2"/>
      <c r="BL279" s="2"/>
      <c r="BM279" s="2"/>
      <c r="BN279" s="2"/>
      <c r="BO279" s="2"/>
      <c r="BP279" s="2"/>
      <c r="BQ279" s="2"/>
      <c r="BR279" s="2"/>
      <c r="BS279" s="2"/>
      <c r="BT279" s="2"/>
      <c r="BU279" s="2"/>
    </row>
    <row r="280" spans="2:73" x14ac:dyDescent="0.25">
      <c r="B280" s="2"/>
      <c r="C280" s="2"/>
      <c r="D280" s="2"/>
      <c r="E280" s="2"/>
      <c r="F280" s="2"/>
      <c r="G280" s="2"/>
      <c r="H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c r="AY280" s="2"/>
      <c r="AZ280" s="2"/>
      <c r="BA280" s="2"/>
      <c r="BB280" s="2"/>
      <c r="BC280" s="2"/>
      <c r="BD280" s="2"/>
      <c r="BE280" s="2"/>
      <c r="BF280" s="2"/>
      <c r="BG280" s="2"/>
      <c r="BH280" s="2"/>
      <c r="BI280" s="2"/>
      <c r="BJ280" s="2"/>
      <c r="BK280" s="2"/>
      <c r="BL280" s="2"/>
      <c r="BM280" s="2"/>
      <c r="BN280" s="2"/>
      <c r="BO280" s="2"/>
      <c r="BP280" s="2"/>
      <c r="BQ280" s="2"/>
      <c r="BR280" s="2"/>
      <c r="BS280" s="2"/>
      <c r="BT280" s="2"/>
      <c r="BU280" s="2"/>
    </row>
    <row r="281" spans="2:73" x14ac:dyDescent="0.25">
      <c r="B281" s="2"/>
      <c r="C281" s="2"/>
      <c r="D281" s="2"/>
      <c r="E281" s="2"/>
      <c r="F281" s="2"/>
      <c r="G281" s="2"/>
      <c r="H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W281" s="2"/>
      <c r="AX281" s="2"/>
      <c r="AY281" s="2"/>
      <c r="AZ281" s="2"/>
      <c r="BA281" s="2"/>
      <c r="BB281" s="2"/>
      <c r="BC281" s="2"/>
      <c r="BD281" s="2"/>
      <c r="BE281" s="2"/>
      <c r="BF281" s="2"/>
      <c r="BG281" s="2"/>
      <c r="BH281" s="2"/>
      <c r="BI281" s="2"/>
      <c r="BJ281" s="2"/>
      <c r="BK281" s="2"/>
      <c r="BL281" s="2"/>
      <c r="BM281" s="2"/>
      <c r="BN281" s="2"/>
      <c r="BO281" s="2"/>
      <c r="BP281" s="2"/>
      <c r="BQ281" s="2"/>
      <c r="BR281" s="2"/>
      <c r="BS281" s="2"/>
      <c r="BT281" s="2"/>
      <c r="BU281" s="2"/>
    </row>
    <row r="282" spans="2:73" x14ac:dyDescent="0.25">
      <c r="B282" s="2"/>
      <c r="C282" s="2"/>
      <c r="D282" s="2"/>
      <c r="E282" s="2"/>
      <c r="F282" s="2"/>
      <c r="G282" s="2"/>
      <c r="H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c r="AS282" s="2"/>
      <c r="AT282" s="2"/>
      <c r="AU282" s="2"/>
      <c r="AV282" s="2"/>
      <c r="AW282" s="2"/>
      <c r="AX282" s="2"/>
      <c r="AY282" s="2"/>
      <c r="AZ282" s="2"/>
      <c r="BA282" s="2"/>
      <c r="BB282" s="2"/>
      <c r="BC282" s="2"/>
      <c r="BD282" s="2"/>
      <c r="BE282" s="2"/>
      <c r="BF282" s="2"/>
      <c r="BG282" s="2"/>
      <c r="BH282" s="2"/>
      <c r="BI282" s="2"/>
      <c r="BJ282" s="2"/>
      <c r="BK282" s="2"/>
      <c r="BL282" s="2"/>
      <c r="BM282" s="2"/>
      <c r="BN282" s="2"/>
      <c r="BO282" s="2"/>
      <c r="BP282" s="2"/>
      <c r="BQ282" s="2"/>
      <c r="BR282" s="2"/>
      <c r="BS282" s="2"/>
      <c r="BT282" s="2"/>
      <c r="BU282" s="2"/>
    </row>
    <row r="283" spans="2:73" x14ac:dyDescent="0.25">
      <c r="B283" s="2"/>
      <c r="C283" s="2"/>
      <c r="D283" s="2"/>
      <c r="E283" s="2"/>
      <c r="F283" s="2"/>
      <c r="G283" s="2"/>
      <c r="H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c r="AS283" s="2"/>
      <c r="AT283" s="2"/>
      <c r="AU283" s="2"/>
      <c r="AV283" s="2"/>
      <c r="AW283" s="2"/>
      <c r="AX283" s="2"/>
      <c r="AY283" s="2"/>
      <c r="AZ283" s="2"/>
      <c r="BA283" s="2"/>
      <c r="BB283" s="2"/>
      <c r="BC283" s="2"/>
      <c r="BD283" s="2"/>
      <c r="BE283" s="2"/>
      <c r="BF283" s="2"/>
      <c r="BG283" s="2"/>
      <c r="BH283" s="2"/>
      <c r="BI283" s="2"/>
      <c r="BJ283" s="2"/>
      <c r="BK283" s="2"/>
      <c r="BL283" s="2"/>
      <c r="BM283" s="2"/>
      <c r="BN283" s="2"/>
      <c r="BO283" s="2"/>
      <c r="BP283" s="2"/>
      <c r="BQ283" s="2"/>
      <c r="BR283" s="2"/>
      <c r="BS283" s="2"/>
      <c r="BT283" s="2"/>
      <c r="BU283" s="2"/>
    </row>
    <row r="284" spans="2:73" x14ac:dyDescent="0.25">
      <c r="B284" s="2"/>
      <c r="C284" s="2"/>
      <c r="D284" s="2"/>
      <c r="E284" s="2"/>
      <c r="F284" s="2"/>
      <c r="G284" s="2"/>
      <c r="H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c r="AS284" s="2"/>
      <c r="AT284" s="2"/>
      <c r="AU284" s="2"/>
      <c r="AV284" s="2"/>
      <c r="AW284" s="2"/>
      <c r="AX284" s="2"/>
      <c r="AY284" s="2"/>
      <c r="AZ284" s="2"/>
      <c r="BA284" s="2"/>
      <c r="BB284" s="2"/>
      <c r="BC284" s="2"/>
      <c r="BD284" s="2"/>
      <c r="BE284" s="2"/>
      <c r="BF284" s="2"/>
      <c r="BG284" s="2"/>
      <c r="BH284" s="2"/>
      <c r="BI284" s="2"/>
      <c r="BJ284" s="2"/>
      <c r="BK284" s="2"/>
      <c r="BL284" s="2"/>
      <c r="BM284" s="2"/>
      <c r="BN284" s="2"/>
      <c r="BO284" s="2"/>
      <c r="BP284" s="2"/>
      <c r="BQ284" s="2"/>
      <c r="BR284" s="2"/>
      <c r="BS284" s="2"/>
      <c r="BT284" s="2"/>
      <c r="BU284" s="2"/>
    </row>
    <row r="285" spans="2:73" x14ac:dyDescent="0.25">
      <c r="B285" s="2"/>
      <c r="C285" s="2"/>
      <c r="D285" s="2"/>
      <c r="E285" s="2"/>
      <c r="F285" s="2"/>
      <c r="G285" s="2"/>
      <c r="H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c r="AS285" s="2"/>
      <c r="AT285" s="2"/>
      <c r="AU285" s="2"/>
      <c r="AV285" s="2"/>
      <c r="AW285" s="2"/>
      <c r="AX285" s="2"/>
      <c r="AY285" s="2"/>
      <c r="AZ285" s="2"/>
      <c r="BA285" s="2"/>
      <c r="BB285" s="2"/>
      <c r="BC285" s="2"/>
      <c r="BD285" s="2"/>
      <c r="BE285" s="2"/>
      <c r="BF285" s="2"/>
      <c r="BG285" s="2"/>
      <c r="BH285" s="2"/>
      <c r="BI285" s="2"/>
      <c r="BJ285" s="2"/>
      <c r="BK285" s="2"/>
      <c r="BL285" s="2"/>
      <c r="BM285" s="2"/>
      <c r="BN285" s="2"/>
      <c r="BO285" s="2"/>
      <c r="BP285" s="2"/>
      <c r="BQ285" s="2"/>
      <c r="BR285" s="2"/>
      <c r="BS285" s="2"/>
      <c r="BT285" s="2"/>
      <c r="BU285" s="2"/>
    </row>
    <row r="286" spans="2:73" x14ac:dyDescent="0.25">
      <c r="B286" s="2"/>
      <c r="C286" s="2"/>
      <c r="D286" s="2"/>
      <c r="E286" s="2"/>
      <c r="F286" s="2"/>
      <c r="G286" s="2"/>
      <c r="H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c r="AS286" s="2"/>
      <c r="AT286" s="2"/>
      <c r="AU286" s="2"/>
      <c r="AV286" s="2"/>
      <c r="AW286" s="2"/>
      <c r="AX286" s="2"/>
      <c r="AY286" s="2"/>
      <c r="AZ286" s="2"/>
      <c r="BA286" s="2"/>
      <c r="BB286" s="2"/>
      <c r="BC286" s="2"/>
      <c r="BD286" s="2"/>
      <c r="BE286" s="2"/>
      <c r="BF286" s="2"/>
      <c r="BG286" s="2"/>
      <c r="BH286" s="2"/>
      <c r="BI286" s="2"/>
      <c r="BJ286" s="2"/>
      <c r="BK286" s="2"/>
      <c r="BL286" s="2"/>
      <c r="BM286" s="2"/>
      <c r="BN286" s="2"/>
      <c r="BO286" s="2"/>
      <c r="BP286" s="2"/>
      <c r="BQ286" s="2"/>
      <c r="BR286" s="2"/>
      <c r="BS286" s="2"/>
      <c r="BT286" s="2"/>
      <c r="BU286" s="2"/>
    </row>
    <row r="287" spans="2:73" x14ac:dyDescent="0.25">
      <c r="B287" s="2"/>
      <c r="C287" s="2"/>
      <c r="D287" s="2"/>
      <c r="E287" s="2"/>
      <c r="F287" s="2"/>
      <c r="G287" s="2"/>
      <c r="H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c r="AS287" s="2"/>
      <c r="AT287" s="2"/>
      <c r="AU287" s="2"/>
      <c r="AV287" s="2"/>
      <c r="AW287" s="2"/>
      <c r="AX287" s="2"/>
      <c r="AY287" s="2"/>
      <c r="AZ287" s="2"/>
      <c r="BA287" s="2"/>
      <c r="BB287" s="2"/>
      <c r="BC287" s="2"/>
      <c r="BD287" s="2"/>
      <c r="BE287" s="2"/>
      <c r="BF287" s="2"/>
      <c r="BG287" s="2"/>
      <c r="BH287" s="2"/>
      <c r="BI287" s="2"/>
      <c r="BJ287" s="2"/>
      <c r="BK287" s="2"/>
      <c r="BL287" s="2"/>
      <c r="BM287" s="2"/>
      <c r="BN287" s="2"/>
      <c r="BO287" s="2"/>
      <c r="BP287" s="2"/>
      <c r="BQ287" s="2"/>
      <c r="BR287" s="2"/>
      <c r="BS287" s="2"/>
      <c r="BT287" s="2"/>
      <c r="BU287" s="2"/>
    </row>
    <row r="288" spans="2:73" x14ac:dyDescent="0.25">
      <c r="B288" s="2"/>
      <c r="C288" s="2"/>
      <c r="D288" s="2"/>
      <c r="E288" s="2"/>
      <c r="F288" s="2"/>
      <c r="G288" s="2"/>
      <c r="H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c r="AS288" s="2"/>
      <c r="AT288" s="2"/>
      <c r="AU288" s="2"/>
      <c r="AV288" s="2"/>
      <c r="AW288" s="2"/>
      <c r="AX288" s="2"/>
      <c r="AY288" s="2"/>
      <c r="AZ288" s="2"/>
      <c r="BA288" s="2"/>
      <c r="BB288" s="2"/>
      <c r="BC288" s="2"/>
      <c r="BD288" s="2"/>
      <c r="BE288" s="2"/>
      <c r="BF288" s="2"/>
      <c r="BG288" s="2"/>
      <c r="BH288" s="2"/>
      <c r="BI288" s="2"/>
      <c r="BJ288" s="2"/>
      <c r="BK288" s="2"/>
      <c r="BL288" s="2"/>
      <c r="BM288" s="2"/>
      <c r="BN288" s="2"/>
      <c r="BO288" s="2"/>
      <c r="BP288" s="2"/>
      <c r="BQ288" s="2"/>
      <c r="BR288" s="2"/>
      <c r="BS288" s="2"/>
      <c r="BT288" s="2"/>
      <c r="BU288" s="2"/>
    </row>
    <row r="289" spans="2:73" x14ac:dyDescent="0.25">
      <c r="B289" s="2"/>
      <c r="C289" s="2"/>
      <c r="D289" s="2"/>
      <c r="E289" s="2"/>
      <c r="F289" s="2"/>
      <c r="G289" s="2"/>
      <c r="H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c r="AS289" s="2"/>
      <c r="AT289" s="2"/>
      <c r="AU289" s="2"/>
      <c r="AV289" s="2"/>
      <c r="AW289" s="2"/>
      <c r="AX289" s="2"/>
      <c r="AY289" s="2"/>
      <c r="AZ289" s="2"/>
      <c r="BA289" s="2"/>
      <c r="BB289" s="2"/>
      <c r="BC289" s="2"/>
      <c r="BD289" s="2"/>
      <c r="BE289" s="2"/>
      <c r="BF289" s="2"/>
      <c r="BG289" s="2"/>
      <c r="BH289" s="2"/>
      <c r="BI289" s="2"/>
      <c r="BJ289" s="2"/>
      <c r="BK289" s="2"/>
      <c r="BL289" s="2"/>
      <c r="BM289" s="2"/>
      <c r="BN289" s="2"/>
      <c r="BO289" s="2"/>
      <c r="BP289" s="2"/>
      <c r="BQ289" s="2"/>
      <c r="BR289" s="2"/>
      <c r="BS289" s="2"/>
      <c r="BT289" s="2"/>
      <c r="BU289" s="2"/>
    </row>
    <row r="290" spans="2:73" x14ac:dyDescent="0.25">
      <c r="B290" s="2"/>
      <c r="C290" s="2"/>
      <c r="D290" s="2"/>
      <c r="E290" s="2"/>
      <c r="F290" s="2"/>
      <c r="G290" s="2"/>
      <c r="H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c r="AS290" s="2"/>
      <c r="AT290" s="2"/>
      <c r="AU290" s="2"/>
      <c r="AV290" s="2"/>
      <c r="AW290" s="2"/>
      <c r="AX290" s="2"/>
      <c r="AY290" s="2"/>
      <c r="AZ290" s="2"/>
      <c r="BA290" s="2"/>
      <c r="BB290" s="2"/>
      <c r="BC290" s="2"/>
      <c r="BD290" s="2"/>
      <c r="BE290" s="2"/>
      <c r="BF290" s="2"/>
      <c r="BG290" s="2"/>
      <c r="BH290" s="2"/>
      <c r="BI290" s="2"/>
      <c r="BJ290" s="2"/>
      <c r="BK290" s="2"/>
      <c r="BL290" s="2"/>
      <c r="BM290" s="2"/>
      <c r="BN290" s="2"/>
      <c r="BO290" s="2"/>
      <c r="BP290" s="2"/>
      <c r="BQ290" s="2"/>
      <c r="BR290" s="2"/>
      <c r="BS290" s="2"/>
      <c r="BT290" s="2"/>
      <c r="BU290" s="2"/>
    </row>
    <row r="291" spans="2:73" x14ac:dyDescent="0.25">
      <c r="B291" s="2"/>
      <c r="C291" s="2"/>
      <c r="D291" s="2"/>
      <c r="E291" s="2"/>
      <c r="F291" s="2"/>
      <c r="G291" s="2"/>
      <c r="H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c r="AX291" s="2"/>
      <c r="AY291" s="2"/>
      <c r="AZ291" s="2"/>
      <c r="BA291" s="2"/>
      <c r="BB291" s="2"/>
      <c r="BC291" s="2"/>
      <c r="BD291" s="2"/>
      <c r="BE291" s="2"/>
      <c r="BF291" s="2"/>
      <c r="BG291" s="2"/>
      <c r="BH291" s="2"/>
      <c r="BI291" s="2"/>
      <c r="BJ291" s="2"/>
      <c r="BK291" s="2"/>
      <c r="BL291" s="2"/>
      <c r="BM291" s="2"/>
      <c r="BN291" s="2"/>
      <c r="BO291" s="2"/>
      <c r="BP291" s="2"/>
      <c r="BQ291" s="2"/>
      <c r="BR291" s="2"/>
      <c r="BS291" s="2"/>
      <c r="BT291" s="2"/>
      <c r="BU291" s="2"/>
    </row>
    <row r="292" spans="2:73" x14ac:dyDescent="0.25">
      <c r="B292" s="2"/>
      <c r="C292" s="2"/>
      <c r="D292" s="2"/>
      <c r="E292" s="2"/>
      <c r="F292" s="2"/>
      <c r="G292" s="2"/>
      <c r="H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c r="AS292" s="2"/>
      <c r="AT292" s="2"/>
      <c r="AU292" s="2"/>
      <c r="AV292" s="2"/>
      <c r="AW292" s="2"/>
      <c r="AX292" s="2"/>
      <c r="AY292" s="2"/>
      <c r="AZ292" s="2"/>
      <c r="BA292" s="2"/>
      <c r="BB292" s="2"/>
      <c r="BC292" s="2"/>
      <c r="BD292" s="2"/>
      <c r="BE292" s="2"/>
      <c r="BF292" s="2"/>
      <c r="BG292" s="2"/>
      <c r="BH292" s="2"/>
      <c r="BI292" s="2"/>
      <c r="BJ292" s="2"/>
      <c r="BK292" s="2"/>
      <c r="BL292" s="2"/>
      <c r="BM292" s="2"/>
      <c r="BN292" s="2"/>
      <c r="BO292" s="2"/>
      <c r="BP292" s="2"/>
      <c r="BQ292" s="2"/>
      <c r="BR292" s="2"/>
      <c r="BS292" s="2"/>
      <c r="BT292" s="2"/>
      <c r="BU292" s="2"/>
    </row>
    <row r="293" spans="2:73" x14ac:dyDescent="0.25">
      <c r="B293" s="2"/>
      <c r="C293" s="2"/>
      <c r="D293" s="2"/>
      <c r="E293" s="2"/>
      <c r="F293" s="2"/>
      <c r="G293" s="2"/>
      <c r="H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c r="AS293" s="2"/>
      <c r="AT293" s="2"/>
      <c r="AU293" s="2"/>
      <c r="AV293" s="2"/>
      <c r="AW293" s="2"/>
      <c r="AX293" s="2"/>
      <c r="AY293" s="2"/>
      <c r="AZ293" s="2"/>
      <c r="BA293" s="2"/>
      <c r="BB293" s="2"/>
      <c r="BC293" s="2"/>
      <c r="BD293" s="2"/>
      <c r="BE293" s="2"/>
      <c r="BF293" s="2"/>
      <c r="BG293" s="2"/>
      <c r="BH293" s="2"/>
      <c r="BI293" s="2"/>
      <c r="BJ293" s="2"/>
      <c r="BK293" s="2"/>
      <c r="BL293" s="2"/>
      <c r="BM293" s="2"/>
      <c r="BN293" s="2"/>
      <c r="BO293" s="2"/>
      <c r="BP293" s="2"/>
      <c r="BQ293" s="2"/>
      <c r="BR293" s="2"/>
      <c r="BS293" s="2"/>
      <c r="BT293" s="2"/>
      <c r="BU293" s="2"/>
    </row>
    <row r="294" spans="2:73" x14ac:dyDescent="0.25">
      <c r="B294" s="2"/>
      <c r="C294" s="2"/>
      <c r="D294" s="2"/>
      <c r="E294" s="2"/>
      <c r="F294" s="2"/>
      <c r="G294" s="2"/>
      <c r="H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c r="AS294" s="2"/>
      <c r="AT294" s="2"/>
      <c r="AU294" s="2"/>
      <c r="AV294" s="2"/>
      <c r="AW294" s="2"/>
      <c r="AX294" s="2"/>
      <c r="AY294" s="2"/>
      <c r="AZ294" s="2"/>
      <c r="BA294" s="2"/>
      <c r="BB294" s="2"/>
      <c r="BC294" s="2"/>
      <c r="BD294" s="2"/>
      <c r="BE294" s="2"/>
      <c r="BF294" s="2"/>
      <c r="BG294" s="2"/>
      <c r="BH294" s="2"/>
      <c r="BI294" s="2"/>
      <c r="BJ294" s="2"/>
      <c r="BK294" s="2"/>
      <c r="BL294" s="2"/>
      <c r="BM294" s="2"/>
      <c r="BN294" s="2"/>
      <c r="BO294" s="2"/>
      <c r="BP294" s="2"/>
      <c r="BQ294" s="2"/>
      <c r="BR294" s="2"/>
      <c r="BS294" s="2"/>
      <c r="BT294" s="2"/>
      <c r="BU294" s="2"/>
    </row>
    <row r="295" spans="2:73" x14ac:dyDescent="0.25">
      <c r="B295" s="2"/>
      <c r="C295" s="2"/>
      <c r="D295" s="2"/>
      <c r="E295" s="2"/>
      <c r="F295" s="2"/>
      <c r="G295" s="2"/>
      <c r="H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c r="AS295" s="2"/>
      <c r="AT295" s="2"/>
      <c r="AU295" s="2"/>
      <c r="AV295" s="2"/>
      <c r="AW295" s="2"/>
      <c r="AX295" s="2"/>
      <c r="AY295" s="2"/>
      <c r="AZ295" s="2"/>
      <c r="BA295" s="2"/>
      <c r="BB295" s="2"/>
      <c r="BC295" s="2"/>
      <c r="BD295" s="2"/>
      <c r="BE295" s="2"/>
      <c r="BF295" s="2"/>
      <c r="BG295" s="2"/>
      <c r="BH295" s="2"/>
      <c r="BI295" s="2"/>
      <c r="BJ295" s="2"/>
      <c r="BK295" s="2"/>
      <c r="BL295" s="2"/>
      <c r="BM295" s="2"/>
      <c r="BN295" s="2"/>
      <c r="BO295" s="2"/>
      <c r="BP295" s="2"/>
      <c r="BQ295" s="2"/>
      <c r="BR295" s="2"/>
      <c r="BS295" s="2"/>
      <c r="BT295" s="2"/>
      <c r="BU295" s="2"/>
    </row>
    <row r="296" spans="2:73" x14ac:dyDescent="0.25">
      <c r="B296" s="2"/>
      <c r="C296" s="2"/>
      <c r="D296" s="2"/>
      <c r="E296" s="2"/>
      <c r="F296" s="2"/>
      <c r="G296" s="2"/>
      <c r="H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c r="AS296" s="2"/>
      <c r="AT296" s="2"/>
      <c r="AU296" s="2"/>
      <c r="AV296" s="2"/>
      <c r="AW296" s="2"/>
      <c r="AX296" s="2"/>
      <c r="AY296" s="2"/>
      <c r="AZ296" s="2"/>
      <c r="BA296" s="2"/>
      <c r="BB296" s="2"/>
      <c r="BC296" s="2"/>
      <c r="BD296" s="2"/>
      <c r="BE296" s="2"/>
      <c r="BF296" s="2"/>
      <c r="BG296" s="2"/>
      <c r="BH296" s="2"/>
      <c r="BI296" s="2"/>
      <c r="BJ296" s="2"/>
      <c r="BK296" s="2"/>
      <c r="BL296" s="2"/>
      <c r="BM296" s="2"/>
      <c r="BN296" s="2"/>
      <c r="BO296" s="2"/>
      <c r="BP296" s="2"/>
      <c r="BQ296" s="2"/>
      <c r="BR296" s="2"/>
      <c r="BS296" s="2"/>
      <c r="BT296" s="2"/>
      <c r="BU296" s="2"/>
    </row>
    <row r="297" spans="2:73" x14ac:dyDescent="0.25">
      <c r="B297" s="2"/>
      <c r="C297" s="2"/>
      <c r="D297" s="2"/>
      <c r="E297" s="2"/>
      <c r="F297" s="2"/>
      <c r="G297" s="2"/>
      <c r="H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c r="AS297" s="2"/>
      <c r="AT297" s="2"/>
      <c r="AU297" s="2"/>
      <c r="AV297" s="2"/>
      <c r="AW297" s="2"/>
      <c r="AX297" s="2"/>
      <c r="AY297" s="2"/>
      <c r="AZ297" s="2"/>
      <c r="BA297" s="2"/>
      <c r="BB297" s="2"/>
      <c r="BC297" s="2"/>
      <c r="BD297" s="2"/>
      <c r="BE297" s="2"/>
      <c r="BF297" s="2"/>
      <c r="BG297" s="2"/>
      <c r="BH297" s="2"/>
      <c r="BI297" s="2"/>
      <c r="BJ297" s="2"/>
      <c r="BK297" s="2"/>
      <c r="BL297" s="2"/>
      <c r="BM297" s="2"/>
      <c r="BN297" s="2"/>
      <c r="BO297" s="2"/>
      <c r="BP297" s="2"/>
      <c r="BQ297" s="2"/>
      <c r="BR297" s="2"/>
      <c r="BS297" s="2"/>
      <c r="BT297" s="2"/>
      <c r="BU297" s="2"/>
    </row>
    <row r="298" spans="2:73" x14ac:dyDescent="0.25">
      <c r="B298" s="2"/>
      <c r="C298" s="2"/>
      <c r="D298" s="2"/>
      <c r="E298" s="2"/>
      <c r="F298" s="2"/>
      <c r="G298" s="2"/>
      <c r="H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c r="AS298" s="2"/>
      <c r="AT298" s="2"/>
      <c r="AU298" s="2"/>
      <c r="AV298" s="2"/>
      <c r="AW298" s="2"/>
      <c r="AX298" s="2"/>
      <c r="AY298" s="2"/>
      <c r="AZ298" s="2"/>
      <c r="BA298" s="2"/>
      <c r="BB298" s="2"/>
      <c r="BC298" s="2"/>
      <c r="BD298" s="2"/>
      <c r="BE298" s="2"/>
      <c r="BF298" s="2"/>
      <c r="BG298" s="2"/>
      <c r="BH298" s="2"/>
      <c r="BI298" s="2"/>
      <c r="BJ298" s="2"/>
      <c r="BK298" s="2"/>
      <c r="BL298" s="2"/>
      <c r="BM298" s="2"/>
      <c r="BN298" s="2"/>
      <c r="BO298" s="2"/>
      <c r="BP298" s="2"/>
      <c r="BQ298" s="2"/>
      <c r="BR298" s="2"/>
      <c r="BS298" s="2"/>
      <c r="BT298" s="2"/>
      <c r="BU298" s="2"/>
    </row>
    <row r="299" spans="2:73" x14ac:dyDescent="0.25">
      <c r="B299" s="2"/>
      <c r="C299" s="2"/>
      <c r="D299" s="2"/>
      <c r="E299" s="2"/>
      <c r="F299" s="2"/>
      <c r="G299" s="2"/>
      <c r="H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c r="AS299" s="2"/>
      <c r="AT299" s="2"/>
      <c r="AU299" s="2"/>
      <c r="AV299" s="2"/>
      <c r="AW299" s="2"/>
      <c r="AX299" s="2"/>
      <c r="AY299" s="2"/>
      <c r="AZ299" s="2"/>
      <c r="BA299" s="2"/>
      <c r="BB299" s="2"/>
      <c r="BC299" s="2"/>
      <c r="BD299" s="2"/>
      <c r="BE299" s="2"/>
      <c r="BF299" s="2"/>
      <c r="BG299" s="2"/>
      <c r="BH299" s="2"/>
      <c r="BI299" s="2"/>
      <c r="BJ299" s="2"/>
      <c r="BK299" s="2"/>
      <c r="BL299" s="2"/>
      <c r="BM299" s="2"/>
      <c r="BN299" s="2"/>
      <c r="BO299" s="2"/>
      <c r="BP299" s="2"/>
      <c r="BQ299" s="2"/>
      <c r="BR299" s="2"/>
      <c r="BS299" s="2"/>
      <c r="BT299" s="2"/>
      <c r="BU299" s="2"/>
    </row>
    <row r="300" spans="2:73" x14ac:dyDescent="0.25">
      <c r="B300" s="2"/>
      <c r="C300" s="2"/>
      <c r="D300" s="2"/>
      <c r="E300" s="2"/>
      <c r="F300" s="2"/>
      <c r="G300" s="2"/>
      <c r="H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c r="AS300" s="2"/>
      <c r="AT300" s="2"/>
      <c r="AU300" s="2"/>
      <c r="AV300" s="2"/>
      <c r="AW300" s="2"/>
      <c r="AX300" s="2"/>
      <c r="AY300" s="2"/>
      <c r="AZ300" s="2"/>
      <c r="BA300" s="2"/>
      <c r="BB300" s="2"/>
      <c r="BC300" s="2"/>
      <c r="BD300" s="2"/>
      <c r="BE300" s="2"/>
      <c r="BF300" s="2"/>
      <c r="BG300" s="2"/>
      <c r="BH300" s="2"/>
      <c r="BI300" s="2"/>
      <c r="BJ300" s="2"/>
      <c r="BK300" s="2"/>
      <c r="BL300" s="2"/>
      <c r="BM300" s="2"/>
      <c r="BN300" s="2"/>
      <c r="BO300" s="2"/>
      <c r="BP300" s="2"/>
      <c r="BQ300" s="2"/>
      <c r="BR300" s="2"/>
      <c r="BS300" s="2"/>
      <c r="BT300" s="2"/>
      <c r="BU300" s="2"/>
    </row>
    <row r="301" spans="2:73" x14ac:dyDescent="0.25">
      <c r="B301" s="2"/>
      <c r="C301" s="2"/>
      <c r="D301" s="2"/>
      <c r="E301" s="2"/>
      <c r="F301" s="2"/>
      <c r="G301" s="2"/>
      <c r="H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c r="AS301" s="2"/>
      <c r="AT301" s="2"/>
      <c r="AU301" s="2"/>
      <c r="AV301" s="2"/>
      <c r="AW301" s="2"/>
      <c r="AX301" s="2"/>
      <c r="AY301" s="2"/>
      <c r="AZ301" s="2"/>
      <c r="BA301" s="2"/>
      <c r="BB301" s="2"/>
      <c r="BC301" s="2"/>
      <c r="BD301" s="2"/>
      <c r="BE301" s="2"/>
      <c r="BF301" s="2"/>
      <c r="BG301" s="2"/>
      <c r="BH301" s="2"/>
      <c r="BI301" s="2"/>
      <c r="BJ301" s="2"/>
      <c r="BK301" s="2"/>
      <c r="BL301" s="2"/>
      <c r="BM301" s="2"/>
      <c r="BN301" s="2"/>
      <c r="BO301" s="2"/>
      <c r="BP301" s="2"/>
      <c r="BQ301" s="2"/>
      <c r="BR301" s="2"/>
      <c r="BS301" s="2"/>
      <c r="BT301" s="2"/>
      <c r="BU301" s="2"/>
    </row>
    <row r="302" spans="2:73" x14ac:dyDescent="0.25">
      <c r="B302" s="2"/>
      <c r="C302" s="2"/>
      <c r="D302" s="2"/>
      <c r="E302" s="2"/>
      <c r="F302" s="2"/>
      <c r="G302" s="2"/>
      <c r="H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c r="AS302" s="2"/>
      <c r="AT302" s="2"/>
      <c r="AU302" s="2"/>
      <c r="AV302" s="2"/>
      <c r="AW302" s="2"/>
      <c r="AX302" s="2"/>
      <c r="AY302" s="2"/>
      <c r="AZ302" s="2"/>
      <c r="BA302" s="2"/>
      <c r="BB302" s="2"/>
      <c r="BC302" s="2"/>
      <c r="BD302" s="2"/>
      <c r="BE302" s="2"/>
      <c r="BF302" s="2"/>
      <c r="BG302" s="2"/>
      <c r="BH302" s="2"/>
      <c r="BI302" s="2"/>
      <c r="BJ302" s="2"/>
      <c r="BK302" s="2"/>
      <c r="BL302" s="2"/>
      <c r="BM302" s="2"/>
      <c r="BN302" s="2"/>
      <c r="BO302" s="2"/>
      <c r="BP302" s="2"/>
      <c r="BQ302" s="2"/>
      <c r="BR302" s="2"/>
      <c r="BS302" s="2"/>
      <c r="BT302" s="2"/>
      <c r="BU302" s="2"/>
    </row>
    <row r="303" spans="2:73" x14ac:dyDescent="0.25">
      <c r="B303" s="2"/>
      <c r="C303" s="2"/>
      <c r="D303" s="2"/>
      <c r="E303" s="2"/>
      <c r="F303" s="2"/>
      <c r="G303" s="2"/>
      <c r="H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c r="AS303" s="2"/>
      <c r="AT303" s="2"/>
      <c r="AU303" s="2"/>
      <c r="AV303" s="2"/>
      <c r="AW303" s="2"/>
      <c r="AX303" s="2"/>
      <c r="AY303" s="2"/>
      <c r="AZ303" s="2"/>
      <c r="BA303" s="2"/>
      <c r="BB303" s="2"/>
      <c r="BC303" s="2"/>
      <c r="BD303" s="2"/>
      <c r="BE303" s="2"/>
      <c r="BF303" s="2"/>
      <c r="BG303" s="2"/>
      <c r="BH303" s="2"/>
      <c r="BI303" s="2"/>
      <c r="BJ303" s="2"/>
      <c r="BK303" s="2"/>
      <c r="BL303" s="2"/>
      <c r="BM303" s="2"/>
      <c r="BN303" s="2"/>
      <c r="BO303" s="2"/>
      <c r="BP303" s="2"/>
      <c r="BQ303" s="2"/>
      <c r="BR303" s="2"/>
      <c r="BS303" s="2"/>
      <c r="BT303" s="2"/>
      <c r="BU303" s="2"/>
    </row>
    <row r="304" spans="2:73" x14ac:dyDescent="0.25">
      <c r="B304" s="2"/>
      <c r="C304" s="2"/>
      <c r="D304" s="2"/>
      <c r="E304" s="2"/>
      <c r="F304" s="2"/>
      <c r="G304" s="2"/>
      <c r="H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c r="AS304" s="2"/>
      <c r="AT304" s="2"/>
      <c r="AU304" s="2"/>
      <c r="AV304" s="2"/>
      <c r="AW304" s="2"/>
      <c r="AX304" s="2"/>
      <c r="AY304" s="2"/>
      <c r="AZ304" s="2"/>
      <c r="BA304" s="2"/>
      <c r="BB304" s="2"/>
      <c r="BC304" s="2"/>
      <c r="BD304" s="2"/>
      <c r="BE304" s="2"/>
      <c r="BF304" s="2"/>
      <c r="BG304" s="2"/>
      <c r="BH304" s="2"/>
      <c r="BI304" s="2"/>
      <c r="BJ304" s="2"/>
      <c r="BK304" s="2"/>
      <c r="BL304" s="2"/>
      <c r="BM304" s="2"/>
      <c r="BN304" s="2"/>
      <c r="BO304" s="2"/>
      <c r="BP304" s="2"/>
      <c r="BQ304" s="2"/>
      <c r="BR304" s="2"/>
      <c r="BS304" s="2"/>
      <c r="BT304" s="2"/>
      <c r="BU304" s="2"/>
    </row>
    <row r="305" spans="2:73" x14ac:dyDescent="0.25">
      <c r="B305" s="2"/>
      <c r="C305" s="2"/>
      <c r="D305" s="2"/>
      <c r="E305" s="2"/>
      <c r="F305" s="2"/>
      <c r="G305" s="2"/>
      <c r="H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c r="AS305" s="2"/>
      <c r="AT305" s="2"/>
      <c r="AU305" s="2"/>
      <c r="AV305" s="2"/>
      <c r="AW305" s="2"/>
      <c r="AX305" s="2"/>
      <c r="AY305" s="2"/>
      <c r="AZ305" s="2"/>
      <c r="BA305" s="2"/>
      <c r="BB305" s="2"/>
      <c r="BC305" s="2"/>
      <c r="BD305" s="2"/>
      <c r="BE305" s="2"/>
      <c r="BF305" s="2"/>
      <c r="BG305" s="2"/>
      <c r="BH305" s="2"/>
      <c r="BI305" s="2"/>
      <c r="BJ305" s="2"/>
      <c r="BK305" s="2"/>
      <c r="BL305" s="2"/>
      <c r="BM305" s="2"/>
      <c r="BN305" s="2"/>
      <c r="BO305" s="2"/>
      <c r="BP305" s="2"/>
      <c r="BQ305" s="2"/>
      <c r="BR305" s="2"/>
      <c r="BS305" s="2"/>
      <c r="BT305" s="2"/>
      <c r="BU305" s="2"/>
    </row>
    <row r="306" spans="2:73" x14ac:dyDescent="0.25">
      <c r="B306" s="2"/>
      <c r="C306" s="2"/>
      <c r="D306" s="2"/>
      <c r="E306" s="2"/>
      <c r="F306" s="2"/>
      <c r="G306" s="2"/>
      <c r="H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c r="AS306" s="2"/>
      <c r="AT306" s="2"/>
      <c r="AU306" s="2"/>
      <c r="AV306" s="2"/>
      <c r="AW306" s="2"/>
      <c r="AX306" s="2"/>
      <c r="AY306" s="2"/>
      <c r="AZ306" s="2"/>
      <c r="BA306" s="2"/>
      <c r="BB306" s="2"/>
      <c r="BC306" s="2"/>
      <c r="BD306" s="2"/>
      <c r="BE306" s="2"/>
      <c r="BF306" s="2"/>
      <c r="BG306" s="2"/>
      <c r="BH306" s="2"/>
      <c r="BI306" s="2"/>
      <c r="BJ306" s="2"/>
      <c r="BK306" s="2"/>
      <c r="BL306" s="2"/>
      <c r="BM306" s="2"/>
      <c r="BN306" s="2"/>
      <c r="BO306" s="2"/>
      <c r="BP306" s="2"/>
      <c r="BQ306" s="2"/>
      <c r="BR306" s="2"/>
      <c r="BS306" s="2"/>
      <c r="BT306" s="2"/>
      <c r="BU306" s="2"/>
    </row>
    <row r="307" spans="2:73" x14ac:dyDescent="0.25">
      <c r="B307" s="2"/>
      <c r="C307" s="2"/>
      <c r="D307" s="2"/>
      <c r="E307" s="2"/>
      <c r="F307" s="2"/>
      <c r="G307" s="2"/>
      <c r="H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c r="AS307" s="2"/>
      <c r="AT307" s="2"/>
      <c r="AU307" s="2"/>
      <c r="AV307" s="2"/>
      <c r="AW307" s="2"/>
      <c r="AX307" s="2"/>
      <c r="AY307" s="2"/>
      <c r="AZ307" s="2"/>
      <c r="BA307" s="2"/>
      <c r="BB307" s="2"/>
      <c r="BC307" s="2"/>
      <c r="BD307" s="2"/>
      <c r="BE307" s="2"/>
      <c r="BF307" s="2"/>
      <c r="BG307" s="2"/>
      <c r="BH307" s="2"/>
      <c r="BI307" s="2"/>
      <c r="BJ307" s="2"/>
      <c r="BK307" s="2"/>
      <c r="BL307" s="2"/>
      <c r="BM307" s="2"/>
      <c r="BN307" s="2"/>
      <c r="BO307" s="2"/>
      <c r="BP307" s="2"/>
      <c r="BQ307" s="2"/>
      <c r="BR307" s="2"/>
      <c r="BS307" s="2"/>
      <c r="BT307" s="2"/>
      <c r="BU307" s="2"/>
    </row>
    <row r="308" spans="2:73" x14ac:dyDescent="0.25">
      <c r="B308" s="2"/>
      <c r="C308" s="2"/>
      <c r="D308" s="2"/>
      <c r="E308" s="2"/>
      <c r="F308" s="2"/>
      <c r="G308" s="2"/>
      <c r="H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c r="AS308" s="2"/>
      <c r="AT308" s="2"/>
      <c r="AU308" s="2"/>
      <c r="AV308" s="2"/>
      <c r="AW308" s="2"/>
      <c r="AX308" s="2"/>
      <c r="AY308" s="2"/>
      <c r="AZ308" s="2"/>
      <c r="BA308" s="2"/>
      <c r="BB308" s="2"/>
      <c r="BC308" s="2"/>
      <c r="BD308" s="2"/>
      <c r="BE308" s="2"/>
      <c r="BF308" s="2"/>
      <c r="BG308" s="2"/>
      <c r="BH308" s="2"/>
      <c r="BI308" s="2"/>
      <c r="BJ308" s="2"/>
      <c r="BK308" s="2"/>
      <c r="BL308" s="2"/>
      <c r="BM308" s="2"/>
      <c r="BN308" s="2"/>
      <c r="BO308" s="2"/>
      <c r="BP308" s="2"/>
      <c r="BQ308" s="2"/>
      <c r="BR308" s="2"/>
      <c r="BS308" s="2"/>
      <c r="BT308" s="2"/>
      <c r="BU308" s="2"/>
    </row>
    <row r="309" spans="2:73" x14ac:dyDescent="0.25">
      <c r="B309" s="2"/>
      <c r="C309" s="2"/>
      <c r="D309" s="2"/>
      <c r="E309" s="2"/>
      <c r="F309" s="2"/>
      <c r="G309" s="2"/>
      <c r="H309" s="2"/>
      <c r="T309" s="2"/>
      <c r="U309" s="2"/>
      <c r="V309" s="2"/>
      <c r="W309" s="2"/>
      <c r="X309" s="2"/>
      <c r="Y309" s="2"/>
      <c r="Z309" s="2"/>
      <c r="AA309" s="2"/>
      <c r="AB309" s="2"/>
      <c r="AC309" s="2"/>
      <c r="AD309" s="2"/>
      <c r="AE309" s="2"/>
      <c r="AF309" s="2"/>
      <c r="AG309" s="2"/>
      <c r="AH309" s="2"/>
      <c r="AI309" s="2"/>
      <c r="AJ309" s="2"/>
      <c r="AK309" s="2"/>
      <c r="AL309" s="2"/>
      <c r="AM309" s="2"/>
      <c r="AN309" s="2"/>
      <c r="AO309" s="2"/>
      <c r="AP309" s="2"/>
      <c r="AQ309" s="2"/>
      <c r="AR309" s="2"/>
      <c r="AS309" s="2"/>
      <c r="AT309" s="2"/>
      <c r="AU309" s="2"/>
      <c r="AV309" s="2"/>
      <c r="AW309" s="2"/>
      <c r="AX309" s="2"/>
      <c r="AY309" s="2"/>
      <c r="AZ309" s="2"/>
      <c r="BA309" s="2"/>
      <c r="BB309" s="2"/>
      <c r="BC309" s="2"/>
      <c r="BD309" s="2"/>
      <c r="BE309" s="2"/>
      <c r="BF309" s="2"/>
      <c r="BG309" s="2"/>
      <c r="BH309" s="2"/>
      <c r="BI309" s="2"/>
      <c r="BJ309" s="2"/>
      <c r="BK309" s="2"/>
      <c r="BL309" s="2"/>
      <c r="BM309" s="2"/>
      <c r="BN309" s="2"/>
      <c r="BO309" s="2"/>
      <c r="BP309" s="2"/>
      <c r="BQ309" s="2"/>
      <c r="BR309" s="2"/>
      <c r="BS309" s="2"/>
      <c r="BT309" s="2"/>
      <c r="BU309" s="2"/>
    </row>
    <row r="310" spans="2:73" x14ac:dyDescent="0.25">
      <c r="B310" s="2"/>
      <c r="C310" s="2"/>
      <c r="D310" s="2"/>
      <c r="E310" s="2"/>
      <c r="F310" s="2"/>
      <c r="G310" s="2"/>
      <c r="H310" s="2"/>
      <c r="T310" s="2"/>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c r="AS310" s="2"/>
      <c r="AT310" s="2"/>
      <c r="AU310" s="2"/>
      <c r="AV310" s="2"/>
      <c r="AW310" s="2"/>
      <c r="AX310" s="2"/>
      <c r="AY310" s="2"/>
      <c r="AZ310" s="2"/>
      <c r="BA310" s="2"/>
      <c r="BB310" s="2"/>
      <c r="BC310" s="2"/>
      <c r="BD310" s="2"/>
      <c r="BE310" s="2"/>
      <c r="BF310" s="2"/>
      <c r="BG310" s="2"/>
      <c r="BH310" s="2"/>
      <c r="BI310" s="2"/>
      <c r="BJ310" s="2"/>
      <c r="BK310" s="2"/>
      <c r="BL310" s="2"/>
      <c r="BM310" s="2"/>
      <c r="BN310" s="2"/>
      <c r="BO310" s="2"/>
      <c r="BP310" s="2"/>
      <c r="BQ310" s="2"/>
      <c r="BR310" s="2"/>
      <c r="BS310" s="2"/>
      <c r="BT310" s="2"/>
      <c r="BU310" s="2"/>
    </row>
    <row r="311" spans="2:73" x14ac:dyDescent="0.25">
      <c r="B311" s="2"/>
      <c r="C311" s="2"/>
      <c r="D311" s="2"/>
      <c r="E311" s="2"/>
      <c r="F311" s="2"/>
      <c r="G311" s="2"/>
      <c r="H311" s="2"/>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c r="AS311" s="2"/>
      <c r="AT311" s="2"/>
      <c r="AU311" s="2"/>
      <c r="AV311" s="2"/>
      <c r="AW311" s="2"/>
      <c r="AX311" s="2"/>
      <c r="AY311" s="2"/>
      <c r="AZ311" s="2"/>
      <c r="BA311" s="2"/>
      <c r="BB311" s="2"/>
      <c r="BC311" s="2"/>
      <c r="BD311" s="2"/>
      <c r="BE311" s="2"/>
      <c r="BF311" s="2"/>
      <c r="BG311" s="2"/>
      <c r="BH311" s="2"/>
      <c r="BI311" s="2"/>
      <c r="BJ311" s="2"/>
      <c r="BK311" s="2"/>
      <c r="BL311" s="2"/>
      <c r="BM311" s="2"/>
      <c r="BN311" s="2"/>
      <c r="BO311" s="2"/>
      <c r="BP311" s="2"/>
      <c r="BQ311" s="2"/>
      <c r="BR311" s="2"/>
      <c r="BS311" s="2"/>
      <c r="BT311" s="2"/>
      <c r="BU311" s="2"/>
    </row>
    <row r="312" spans="2:73" x14ac:dyDescent="0.25">
      <c r="B312" s="2"/>
      <c r="C312" s="2"/>
      <c r="D312" s="2"/>
      <c r="E312" s="2"/>
      <c r="F312" s="2"/>
      <c r="G312" s="2"/>
      <c r="H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2"/>
      <c r="AR312" s="2"/>
      <c r="AS312" s="2"/>
      <c r="AT312" s="2"/>
      <c r="AU312" s="2"/>
      <c r="AV312" s="2"/>
      <c r="AW312" s="2"/>
      <c r="AX312" s="2"/>
      <c r="AY312" s="2"/>
      <c r="AZ312" s="2"/>
      <c r="BA312" s="2"/>
      <c r="BB312" s="2"/>
      <c r="BC312" s="2"/>
      <c r="BD312" s="2"/>
      <c r="BE312" s="2"/>
      <c r="BF312" s="2"/>
      <c r="BG312" s="2"/>
      <c r="BH312" s="2"/>
      <c r="BI312" s="2"/>
      <c r="BJ312" s="2"/>
      <c r="BK312" s="2"/>
      <c r="BL312" s="2"/>
      <c r="BM312" s="2"/>
      <c r="BN312" s="2"/>
      <c r="BO312" s="2"/>
      <c r="BP312" s="2"/>
      <c r="BQ312" s="2"/>
      <c r="BR312" s="2"/>
      <c r="BS312" s="2"/>
      <c r="BT312" s="2"/>
      <c r="BU312" s="2"/>
    </row>
    <row r="313" spans="2:73" x14ac:dyDescent="0.25">
      <c r="B313" s="2"/>
      <c r="C313" s="2"/>
      <c r="D313" s="2"/>
      <c r="E313" s="2"/>
      <c r="F313" s="2"/>
      <c r="G313" s="2"/>
      <c r="H313" s="2"/>
      <c r="T313" s="2"/>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2"/>
      <c r="AS313" s="2"/>
      <c r="AT313" s="2"/>
      <c r="AU313" s="2"/>
      <c r="AV313" s="2"/>
      <c r="AW313" s="2"/>
      <c r="AX313" s="2"/>
      <c r="AY313" s="2"/>
      <c r="AZ313" s="2"/>
      <c r="BA313" s="2"/>
      <c r="BB313" s="2"/>
      <c r="BC313" s="2"/>
      <c r="BD313" s="2"/>
      <c r="BE313" s="2"/>
      <c r="BF313" s="2"/>
      <c r="BG313" s="2"/>
      <c r="BH313" s="2"/>
      <c r="BI313" s="2"/>
      <c r="BJ313" s="2"/>
      <c r="BK313" s="2"/>
      <c r="BL313" s="2"/>
      <c r="BM313" s="2"/>
      <c r="BN313" s="2"/>
      <c r="BO313" s="2"/>
      <c r="BP313" s="2"/>
      <c r="BQ313" s="2"/>
      <c r="BR313" s="2"/>
      <c r="BS313" s="2"/>
      <c r="BT313" s="2"/>
      <c r="BU313" s="2"/>
    </row>
    <row r="314" spans="2:73" x14ac:dyDescent="0.25">
      <c r="B314" s="2"/>
      <c r="C314" s="2"/>
      <c r="D314" s="2"/>
      <c r="E314" s="2"/>
      <c r="F314" s="2"/>
      <c r="G314" s="2"/>
      <c r="H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c r="AS314" s="2"/>
      <c r="AT314" s="2"/>
      <c r="AU314" s="2"/>
      <c r="AV314" s="2"/>
      <c r="AW314" s="2"/>
      <c r="AX314" s="2"/>
      <c r="AY314" s="2"/>
      <c r="AZ314" s="2"/>
      <c r="BA314" s="2"/>
      <c r="BB314" s="2"/>
      <c r="BC314" s="2"/>
      <c r="BD314" s="2"/>
      <c r="BE314" s="2"/>
      <c r="BF314" s="2"/>
      <c r="BG314" s="2"/>
      <c r="BH314" s="2"/>
      <c r="BI314" s="2"/>
      <c r="BJ314" s="2"/>
      <c r="BK314" s="2"/>
      <c r="BL314" s="2"/>
      <c r="BM314" s="2"/>
      <c r="BN314" s="2"/>
      <c r="BO314" s="2"/>
      <c r="BP314" s="2"/>
      <c r="BQ314" s="2"/>
      <c r="BR314" s="2"/>
      <c r="BS314" s="2"/>
      <c r="BT314" s="2"/>
      <c r="BU314" s="2"/>
    </row>
    <row r="315" spans="2:73" x14ac:dyDescent="0.25">
      <c r="B315" s="2"/>
      <c r="C315" s="2"/>
      <c r="D315" s="2"/>
      <c r="E315" s="2"/>
      <c r="F315" s="2"/>
      <c r="G315" s="2"/>
      <c r="H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c r="AS315" s="2"/>
      <c r="AT315" s="2"/>
      <c r="AU315" s="2"/>
      <c r="AV315" s="2"/>
      <c r="AW315" s="2"/>
      <c r="AX315" s="2"/>
      <c r="AY315" s="2"/>
      <c r="AZ315" s="2"/>
      <c r="BA315" s="2"/>
      <c r="BB315" s="2"/>
      <c r="BC315" s="2"/>
      <c r="BD315" s="2"/>
      <c r="BE315" s="2"/>
      <c r="BF315" s="2"/>
      <c r="BG315" s="2"/>
      <c r="BH315" s="2"/>
      <c r="BI315" s="2"/>
      <c r="BJ315" s="2"/>
      <c r="BK315" s="2"/>
      <c r="BL315" s="2"/>
      <c r="BM315" s="2"/>
      <c r="BN315" s="2"/>
      <c r="BO315" s="2"/>
      <c r="BP315" s="2"/>
      <c r="BQ315" s="2"/>
      <c r="BR315" s="2"/>
      <c r="BS315" s="2"/>
      <c r="BT315" s="2"/>
      <c r="BU315" s="2"/>
    </row>
    <row r="316" spans="2:73" x14ac:dyDescent="0.25">
      <c r="B316" s="2"/>
      <c r="C316" s="2"/>
      <c r="D316" s="2"/>
      <c r="E316" s="2"/>
      <c r="F316" s="2"/>
      <c r="G316" s="2"/>
      <c r="H316" s="2"/>
      <c r="T316" s="2"/>
      <c r="U316" s="2"/>
      <c r="V316" s="2"/>
      <c r="W316" s="2"/>
      <c r="X316" s="2"/>
      <c r="Y316" s="2"/>
      <c r="Z316" s="2"/>
      <c r="AA316" s="2"/>
      <c r="AB316" s="2"/>
      <c r="AC316" s="2"/>
      <c r="AD316" s="2"/>
      <c r="AE316" s="2"/>
      <c r="AF316" s="2"/>
      <c r="AG316" s="2"/>
      <c r="AH316" s="2"/>
      <c r="AI316" s="2"/>
      <c r="AJ316" s="2"/>
      <c r="AK316" s="2"/>
      <c r="AL316" s="2"/>
      <c r="AM316" s="2"/>
      <c r="AN316" s="2"/>
      <c r="AO316" s="2"/>
      <c r="AP316" s="2"/>
      <c r="AQ316" s="2"/>
      <c r="AR316" s="2"/>
      <c r="AS316" s="2"/>
      <c r="AT316" s="2"/>
      <c r="AU316" s="2"/>
      <c r="AV316" s="2"/>
      <c r="AW316" s="2"/>
      <c r="AX316" s="2"/>
      <c r="AY316" s="2"/>
      <c r="AZ316" s="2"/>
      <c r="BA316" s="2"/>
      <c r="BB316" s="2"/>
      <c r="BC316" s="2"/>
      <c r="BD316" s="2"/>
      <c r="BE316" s="2"/>
      <c r="BF316" s="2"/>
      <c r="BG316" s="2"/>
      <c r="BH316" s="2"/>
      <c r="BI316" s="2"/>
      <c r="BJ316" s="2"/>
      <c r="BK316" s="2"/>
      <c r="BL316" s="2"/>
      <c r="BM316" s="2"/>
      <c r="BN316" s="2"/>
      <c r="BO316" s="2"/>
      <c r="BP316" s="2"/>
      <c r="BQ316" s="2"/>
      <c r="BR316" s="2"/>
      <c r="BS316" s="2"/>
      <c r="BT316" s="2"/>
      <c r="BU316" s="2"/>
    </row>
    <row r="317" spans="2:73" x14ac:dyDescent="0.25">
      <c r="B317" s="2"/>
      <c r="C317" s="2"/>
      <c r="D317" s="2"/>
      <c r="E317" s="2"/>
      <c r="F317" s="2"/>
      <c r="G317" s="2"/>
      <c r="H317" s="2"/>
      <c r="T317" s="2"/>
      <c r="U317" s="2"/>
      <c r="V317" s="2"/>
      <c r="W317" s="2"/>
      <c r="X317" s="2"/>
      <c r="Y317" s="2"/>
      <c r="Z317" s="2"/>
      <c r="AA317" s="2"/>
      <c r="AB317" s="2"/>
      <c r="AC317" s="2"/>
      <c r="AD317" s="2"/>
      <c r="AE317" s="2"/>
      <c r="AF317" s="2"/>
      <c r="AG317" s="2"/>
      <c r="AH317" s="2"/>
      <c r="AI317" s="2"/>
      <c r="AJ317" s="2"/>
      <c r="AK317" s="2"/>
      <c r="AL317" s="2"/>
      <c r="AM317" s="2"/>
      <c r="AN317" s="2"/>
      <c r="AO317" s="2"/>
      <c r="AP317" s="2"/>
      <c r="AQ317" s="2"/>
      <c r="AR317" s="2"/>
      <c r="AS317" s="2"/>
      <c r="AT317" s="2"/>
      <c r="AU317" s="2"/>
      <c r="AV317" s="2"/>
      <c r="AW317" s="2"/>
      <c r="AX317" s="2"/>
      <c r="AY317" s="2"/>
      <c r="AZ317" s="2"/>
      <c r="BA317" s="2"/>
      <c r="BB317" s="2"/>
      <c r="BC317" s="2"/>
      <c r="BD317" s="2"/>
      <c r="BE317" s="2"/>
      <c r="BF317" s="2"/>
      <c r="BG317" s="2"/>
      <c r="BH317" s="2"/>
      <c r="BI317" s="2"/>
      <c r="BJ317" s="2"/>
      <c r="BK317" s="2"/>
      <c r="BL317" s="2"/>
      <c r="BM317" s="2"/>
      <c r="BN317" s="2"/>
      <c r="BO317" s="2"/>
      <c r="BP317" s="2"/>
      <c r="BQ317" s="2"/>
      <c r="BR317" s="2"/>
      <c r="BS317" s="2"/>
      <c r="BT317" s="2"/>
      <c r="BU317" s="2"/>
    </row>
    <row r="318" spans="2:73" x14ac:dyDescent="0.25">
      <c r="B318" s="2"/>
      <c r="C318" s="2"/>
      <c r="D318" s="2"/>
      <c r="E318" s="2"/>
      <c r="F318" s="2"/>
      <c r="G318" s="2"/>
      <c r="H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c r="AS318" s="2"/>
      <c r="AT318" s="2"/>
      <c r="AU318" s="2"/>
      <c r="AV318" s="2"/>
      <c r="AW318" s="2"/>
      <c r="AX318" s="2"/>
      <c r="AY318" s="2"/>
      <c r="AZ318" s="2"/>
      <c r="BA318" s="2"/>
      <c r="BB318" s="2"/>
      <c r="BC318" s="2"/>
      <c r="BD318" s="2"/>
      <c r="BE318" s="2"/>
      <c r="BF318" s="2"/>
      <c r="BG318" s="2"/>
      <c r="BH318" s="2"/>
      <c r="BI318" s="2"/>
      <c r="BJ318" s="2"/>
      <c r="BK318" s="2"/>
      <c r="BL318" s="2"/>
      <c r="BM318" s="2"/>
      <c r="BN318" s="2"/>
      <c r="BO318" s="2"/>
      <c r="BP318" s="2"/>
      <c r="BQ318" s="2"/>
      <c r="BR318" s="2"/>
      <c r="BS318" s="2"/>
      <c r="BT318" s="2"/>
      <c r="BU318" s="2"/>
    </row>
    <row r="319" spans="2:73" x14ac:dyDescent="0.25">
      <c r="B319" s="2"/>
      <c r="C319" s="2"/>
      <c r="D319" s="2"/>
      <c r="E319" s="2"/>
      <c r="F319" s="2"/>
      <c r="G319" s="2"/>
      <c r="H319" s="2"/>
      <c r="T319" s="2"/>
      <c r="U319" s="2"/>
      <c r="V319" s="2"/>
      <c r="W319" s="2"/>
      <c r="X319" s="2"/>
      <c r="Y319" s="2"/>
      <c r="Z319" s="2"/>
      <c r="AA319" s="2"/>
      <c r="AB319" s="2"/>
      <c r="AC319" s="2"/>
      <c r="AD319" s="2"/>
      <c r="AE319" s="2"/>
      <c r="AF319" s="2"/>
      <c r="AG319" s="2"/>
      <c r="AH319" s="2"/>
      <c r="AI319" s="2"/>
      <c r="AJ319" s="2"/>
      <c r="AK319" s="2"/>
      <c r="AL319" s="2"/>
      <c r="AM319" s="2"/>
      <c r="AN319" s="2"/>
      <c r="AO319" s="2"/>
      <c r="AP319" s="2"/>
      <c r="AQ319" s="2"/>
      <c r="AR319" s="2"/>
      <c r="AS319" s="2"/>
      <c r="AT319" s="2"/>
      <c r="AU319" s="2"/>
      <c r="AV319" s="2"/>
      <c r="AW319" s="2"/>
      <c r="AX319" s="2"/>
      <c r="AY319" s="2"/>
      <c r="AZ319" s="2"/>
      <c r="BA319" s="2"/>
      <c r="BB319" s="2"/>
      <c r="BC319" s="2"/>
      <c r="BD319" s="2"/>
      <c r="BE319" s="2"/>
      <c r="BF319" s="2"/>
      <c r="BG319" s="2"/>
      <c r="BH319" s="2"/>
      <c r="BI319" s="2"/>
      <c r="BJ319" s="2"/>
      <c r="BK319" s="2"/>
      <c r="BL319" s="2"/>
      <c r="BM319" s="2"/>
      <c r="BN319" s="2"/>
      <c r="BO319" s="2"/>
      <c r="BP319" s="2"/>
      <c r="BQ319" s="2"/>
      <c r="BR319" s="2"/>
      <c r="BS319" s="2"/>
      <c r="BT319" s="2"/>
      <c r="BU319" s="2"/>
    </row>
    <row r="320" spans="2:73" x14ac:dyDescent="0.25">
      <c r="B320" s="2"/>
      <c r="C320" s="2"/>
      <c r="D320" s="2"/>
      <c r="E320" s="2"/>
      <c r="F320" s="2"/>
      <c r="G320" s="2"/>
      <c r="H320" s="2"/>
      <c r="T320" s="2"/>
      <c r="U320" s="2"/>
      <c r="V320" s="2"/>
      <c r="W320" s="2"/>
      <c r="X320" s="2"/>
      <c r="Y320" s="2"/>
      <c r="Z320" s="2"/>
      <c r="AA320" s="2"/>
      <c r="AB320" s="2"/>
      <c r="AC320" s="2"/>
      <c r="AD320" s="2"/>
      <c r="AE320" s="2"/>
      <c r="AF320" s="2"/>
      <c r="AG320" s="2"/>
      <c r="AH320" s="2"/>
      <c r="AI320" s="2"/>
      <c r="AJ320" s="2"/>
      <c r="AK320" s="2"/>
      <c r="AL320" s="2"/>
      <c r="AM320" s="2"/>
      <c r="AN320" s="2"/>
      <c r="AO320" s="2"/>
      <c r="AP320" s="2"/>
      <c r="AQ320" s="2"/>
      <c r="AR320" s="2"/>
      <c r="AS320" s="2"/>
      <c r="AT320" s="2"/>
      <c r="AU320" s="2"/>
      <c r="AV320" s="2"/>
      <c r="AW320" s="2"/>
      <c r="AX320" s="2"/>
      <c r="AY320" s="2"/>
      <c r="AZ320" s="2"/>
      <c r="BA320" s="2"/>
      <c r="BB320" s="2"/>
      <c r="BC320" s="2"/>
      <c r="BD320" s="2"/>
      <c r="BE320" s="2"/>
      <c r="BF320" s="2"/>
      <c r="BG320" s="2"/>
      <c r="BH320" s="2"/>
      <c r="BI320" s="2"/>
      <c r="BJ320" s="2"/>
      <c r="BK320" s="2"/>
      <c r="BL320" s="2"/>
      <c r="BM320" s="2"/>
      <c r="BN320" s="2"/>
      <c r="BO320" s="2"/>
      <c r="BP320" s="2"/>
      <c r="BQ320" s="2"/>
      <c r="BR320" s="2"/>
      <c r="BS320" s="2"/>
      <c r="BT320" s="2"/>
      <c r="BU320" s="2"/>
    </row>
    <row r="321" spans="2:73" x14ac:dyDescent="0.25">
      <c r="B321" s="2"/>
      <c r="C321" s="2"/>
      <c r="D321" s="2"/>
      <c r="E321" s="2"/>
      <c r="F321" s="2"/>
      <c r="G321" s="2"/>
      <c r="H321" s="2"/>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c r="AS321" s="2"/>
      <c r="AT321" s="2"/>
      <c r="AU321" s="2"/>
      <c r="AV321" s="2"/>
      <c r="AW321" s="2"/>
      <c r="AX321" s="2"/>
      <c r="AY321" s="2"/>
      <c r="AZ321" s="2"/>
      <c r="BA321" s="2"/>
      <c r="BB321" s="2"/>
      <c r="BC321" s="2"/>
      <c r="BD321" s="2"/>
      <c r="BE321" s="2"/>
      <c r="BF321" s="2"/>
      <c r="BG321" s="2"/>
      <c r="BH321" s="2"/>
      <c r="BI321" s="2"/>
      <c r="BJ321" s="2"/>
      <c r="BK321" s="2"/>
      <c r="BL321" s="2"/>
      <c r="BM321" s="2"/>
      <c r="BN321" s="2"/>
      <c r="BO321" s="2"/>
      <c r="BP321" s="2"/>
      <c r="BQ321" s="2"/>
      <c r="BR321" s="2"/>
      <c r="BS321" s="2"/>
      <c r="BT321" s="2"/>
      <c r="BU321" s="2"/>
    </row>
    <row r="322" spans="2:73" x14ac:dyDescent="0.25">
      <c r="B322" s="2"/>
      <c r="C322" s="2"/>
      <c r="D322" s="2"/>
      <c r="E322" s="2"/>
      <c r="F322" s="2"/>
      <c r="G322" s="2"/>
      <c r="H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c r="AS322" s="2"/>
      <c r="AT322" s="2"/>
      <c r="AU322" s="2"/>
      <c r="AV322" s="2"/>
      <c r="AW322" s="2"/>
      <c r="AX322" s="2"/>
      <c r="AY322" s="2"/>
      <c r="AZ322" s="2"/>
      <c r="BA322" s="2"/>
      <c r="BB322" s="2"/>
      <c r="BC322" s="2"/>
      <c r="BD322" s="2"/>
      <c r="BE322" s="2"/>
      <c r="BF322" s="2"/>
      <c r="BG322" s="2"/>
      <c r="BH322" s="2"/>
      <c r="BI322" s="2"/>
      <c r="BJ322" s="2"/>
      <c r="BK322" s="2"/>
      <c r="BL322" s="2"/>
      <c r="BM322" s="2"/>
      <c r="BN322" s="2"/>
      <c r="BO322" s="2"/>
      <c r="BP322" s="2"/>
      <c r="BQ322" s="2"/>
      <c r="BR322" s="2"/>
      <c r="BS322" s="2"/>
      <c r="BT322" s="2"/>
      <c r="BU322" s="2"/>
    </row>
    <row r="323" spans="2:73" x14ac:dyDescent="0.25">
      <c r="B323" s="2"/>
      <c r="C323" s="2"/>
      <c r="D323" s="2"/>
      <c r="E323" s="2"/>
      <c r="F323" s="2"/>
      <c r="G323" s="2"/>
      <c r="H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c r="AS323" s="2"/>
      <c r="AT323" s="2"/>
      <c r="AU323" s="2"/>
      <c r="AV323" s="2"/>
      <c r="AW323" s="2"/>
      <c r="AX323" s="2"/>
      <c r="AY323" s="2"/>
      <c r="AZ323" s="2"/>
      <c r="BA323" s="2"/>
      <c r="BB323" s="2"/>
      <c r="BC323" s="2"/>
      <c r="BD323" s="2"/>
      <c r="BE323" s="2"/>
      <c r="BF323" s="2"/>
      <c r="BG323" s="2"/>
      <c r="BH323" s="2"/>
      <c r="BI323" s="2"/>
      <c r="BJ323" s="2"/>
      <c r="BK323" s="2"/>
      <c r="BL323" s="2"/>
      <c r="BM323" s="2"/>
      <c r="BN323" s="2"/>
      <c r="BO323" s="2"/>
      <c r="BP323" s="2"/>
      <c r="BQ323" s="2"/>
      <c r="BR323" s="2"/>
      <c r="BS323" s="2"/>
      <c r="BT323" s="2"/>
      <c r="BU323" s="2"/>
    </row>
    <row r="324" spans="2:73" x14ac:dyDescent="0.25">
      <c r="B324" s="2"/>
      <c r="C324" s="2"/>
      <c r="D324" s="2"/>
      <c r="E324" s="2"/>
      <c r="F324" s="2"/>
      <c r="G324" s="2"/>
      <c r="H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c r="AS324" s="2"/>
      <c r="AT324" s="2"/>
      <c r="AU324" s="2"/>
      <c r="AV324" s="2"/>
      <c r="AW324" s="2"/>
      <c r="AX324" s="2"/>
      <c r="AY324" s="2"/>
      <c r="AZ324" s="2"/>
      <c r="BA324" s="2"/>
      <c r="BB324" s="2"/>
      <c r="BC324" s="2"/>
      <c r="BD324" s="2"/>
      <c r="BE324" s="2"/>
      <c r="BF324" s="2"/>
      <c r="BG324" s="2"/>
      <c r="BH324" s="2"/>
      <c r="BI324" s="2"/>
      <c r="BJ324" s="2"/>
      <c r="BK324" s="2"/>
      <c r="BL324" s="2"/>
      <c r="BM324" s="2"/>
      <c r="BN324" s="2"/>
      <c r="BO324" s="2"/>
      <c r="BP324" s="2"/>
      <c r="BQ324" s="2"/>
      <c r="BR324" s="2"/>
      <c r="BS324" s="2"/>
      <c r="BT324" s="2"/>
      <c r="BU324" s="2"/>
    </row>
    <row r="325" spans="2:73" x14ac:dyDescent="0.25">
      <c r="B325" s="2"/>
      <c r="C325" s="2"/>
      <c r="D325" s="2"/>
      <c r="E325" s="2"/>
      <c r="F325" s="2"/>
      <c r="G325" s="2"/>
      <c r="H325" s="2"/>
      <c r="T325" s="2"/>
      <c r="U325" s="2"/>
      <c r="V325" s="2"/>
      <c r="W325" s="2"/>
      <c r="X325" s="2"/>
      <c r="Y325" s="2"/>
      <c r="Z325" s="2"/>
      <c r="AA325" s="2"/>
      <c r="AB325" s="2"/>
      <c r="AC325" s="2"/>
      <c r="AD325" s="2"/>
      <c r="AE325" s="2"/>
      <c r="AF325" s="2"/>
      <c r="AG325" s="2"/>
      <c r="AH325" s="2"/>
      <c r="AI325" s="2"/>
      <c r="AJ325" s="2"/>
      <c r="AK325" s="2"/>
      <c r="AL325" s="2"/>
      <c r="AM325" s="2"/>
      <c r="AN325" s="2"/>
      <c r="AO325" s="2"/>
      <c r="AP325" s="2"/>
      <c r="AQ325" s="2"/>
      <c r="AR325" s="2"/>
      <c r="AS325" s="2"/>
      <c r="AT325" s="2"/>
      <c r="AU325" s="2"/>
      <c r="AV325" s="2"/>
      <c r="AW325" s="2"/>
      <c r="AX325" s="2"/>
      <c r="AY325" s="2"/>
      <c r="AZ325" s="2"/>
      <c r="BA325" s="2"/>
      <c r="BB325" s="2"/>
      <c r="BC325" s="2"/>
      <c r="BD325" s="2"/>
      <c r="BE325" s="2"/>
      <c r="BF325" s="2"/>
      <c r="BG325" s="2"/>
      <c r="BH325" s="2"/>
      <c r="BI325" s="2"/>
      <c r="BJ325" s="2"/>
      <c r="BK325" s="2"/>
      <c r="BL325" s="2"/>
      <c r="BM325" s="2"/>
      <c r="BN325" s="2"/>
      <c r="BO325" s="2"/>
      <c r="BP325" s="2"/>
      <c r="BQ325" s="2"/>
      <c r="BR325" s="2"/>
      <c r="BS325" s="2"/>
      <c r="BT325" s="2"/>
      <c r="BU325" s="2"/>
    </row>
    <row r="326" spans="2:73" x14ac:dyDescent="0.25">
      <c r="B326" s="2"/>
      <c r="C326" s="2"/>
      <c r="D326" s="2"/>
      <c r="E326" s="2"/>
      <c r="F326" s="2"/>
      <c r="G326" s="2"/>
      <c r="H326" s="2"/>
      <c r="T326" s="2"/>
      <c r="U326" s="2"/>
      <c r="V326" s="2"/>
      <c r="W326" s="2"/>
      <c r="X326" s="2"/>
      <c r="Y326" s="2"/>
      <c r="Z326" s="2"/>
      <c r="AA326" s="2"/>
      <c r="AB326" s="2"/>
      <c r="AC326" s="2"/>
      <c r="AD326" s="2"/>
      <c r="AE326" s="2"/>
      <c r="AF326" s="2"/>
      <c r="AG326" s="2"/>
      <c r="AH326" s="2"/>
      <c r="AI326" s="2"/>
      <c r="AJ326" s="2"/>
      <c r="AK326" s="2"/>
      <c r="AL326" s="2"/>
      <c r="AM326" s="2"/>
      <c r="AN326" s="2"/>
      <c r="AO326" s="2"/>
      <c r="AP326" s="2"/>
      <c r="AQ326" s="2"/>
      <c r="AR326" s="2"/>
      <c r="AS326" s="2"/>
      <c r="AT326" s="2"/>
      <c r="AU326" s="2"/>
      <c r="AV326" s="2"/>
      <c r="AW326" s="2"/>
      <c r="AX326" s="2"/>
      <c r="AY326" s="2"/>
      <c r="AZ326" s="2"/>
      <c r="BA326" s="2"/>
      <c r="BB326" s="2"/>
      <c r="BC326" s="2"/>
      <c r="BD326" s="2"/>
      <c r="BE326" s="2"/>
      <c r="BF326" s="2"/>
      <c r="BG326" s="2"/>
      <c r="BH326" s="2"/>
      <c r="BI326" s="2"/>
      <c r="BJ326" s="2"/>
      <c r="BK326" s="2"/>
      <c r="BL326" s="2"/>
      <c r="BM326" s="2"/>
      <c r="BN326" s="2"/>
      <c r="BO326" s="2"/>
      <c r="BP326" s="2"/>
      <c r="BQ326" s="2"/>
      <c r="BR326" s="2"/>
      <c r="BS326" s="2"/>
      <c r="BT326" s="2"/>
      <c r="BU326" s="2"/>
    </row>
    <row r="327" spans="2:73" x14ac:dyDescent="0.25">
      <c r="B327" s="2"/>
      <c r="C327" s="2"/>
      <c r="D327" s="2"/>
      <c r="E327" s="2"/>
      <c r="F327" s="2"/>
      <c r="G327" s="2"/>
      <c r="H327" s="2"/>
      <c r="T327" s="2"/>
      <c r="U327" s="2"/>
      <c r="V327" s="2"/>
      <c r="W327" s="2"/>
      <c r="X327" s="2"/>
      <c r="Y327" s="2"/>
      <c r="Z327" s="2"/>
      <c r="AA327" s="2"/>
      <c r="AB327" s="2"/>
      <c r="AC327" s="2"/>
      <c r="AD327" s="2"/>
      <c r="AE327" s="2"/>
      <c r="AF327" s="2"/>
      <c r="AG327" s="2"/>
      <c r="AH327" s="2"/>
      <c r="AI327" s="2"/>
      <c r="AJ327" s="2"/>
      <c r="AK327" s="2"/>
      <c r="AL327" s="2"/>
      <c r="AM327" s="2"/>
      <c r="AN327" s="2"/>
      <c r="AO327" s="2"/>
      <c r="AP327" s="2"/>
      <c r="AQ327" s="2"/>
      <c r="AR327" s="2"/>
      <c r="AS327" s="2"/>
      <c r="AT327" s="2"/>
      <c r="AU327" s="2"/>
      <c r="AV327" s="2"/>
      <c r="AW327" s="2"/>
      <c r="AX327" s="2"/>
      <c r="AY327" s="2"/>
      <c r="AZ327" s="2"/>
      <c r="BA327" s="2"/>
      <c r="BB327" s="2"/>
      <c r="BC327" s="2"/>
      <c r="BD327" s="2"/>
      <c r="BE327" s="2"/>
      <c r="BF327" s="2"/>
      <c r="BG327" s="2"/>
      <c r="BH327" s="2"/>
      <c r="BI327" s="2"/>
      <c r="BJ327" s="2"/>
      <c r="BK327" s="2"/>
      <c r="BL327" s="2"/>
      <c r="BM327" s="2"/>
      <c r="BN327" s="2"/>
      <c r="BO327" s="2"/>
      <c r="BP327" s="2"/>
      <c r="BQ327" s="2"/>
      <c r="BR327" s="2"/>
      <c r="BS327" s="2"/>
      <c r="BT327" s="2"/>
      <c r="BU327" s="2"/>
    </row>
    <row r="328" spans="2:73" x14ac:dyDescent="0.25">
      <c r="B328" s="2"/>
      <c r="C328" s="2"/>
      <c r="D328" s="2"/>
      <c r="E328" s="2"/>
      <c r="F328" s="2"/>
      <c r="G328" s="2"/>
      <c r="H328" s="2"/>
      <c r="T328" s="2"/>
      <c r="U328" s="2"/>
      <c r="V328" s="2"/>
      <c r="W328" s="2"/>
      <c r="X328" s="2"/>
      <c r="Y328" s="2"/>
      <c r="Z328" s="2"/>
      <c r="AA328" s="2"/>
      <c r="AB328" s="2"/>
      <c r="AC328" s="2"/>
      <c r="AD328" s="2"/>
      <c r="AE328" s="2"/>
      <c r="AF328" s="2"/>
      <c r="AG328" s="2"/>
      <c r="AH328" s="2"/>
      <c r="AI328" s="2"/>
      <c r="AJ328" s="2"/>
      <c r="AK328" s="2"/>
      <c r="AL328" s="2"/>
      <c r="AM328" s="2"/>
      <c r="AN328" s="2"/>
      <c r="AO328" s="2"/>
      <c r="AP328" s="2"/>
      <c r="AQ328" s="2"/>
      <c r="AR328" s="2"/>
      <c r="AS328" s="2"/>
      <c r="AT328" s="2"/>
      <c r="AU328" s="2"/>
      <c r="AV328" s="2"/>
      <c r="AW328" s="2"/>
      <c r="AX328" s="2"/>
      <c r="AY328" s="2"/>
      <c r="AZ328" s="2"/>
      <c r="BA328" s="2"/>
      <c r="BB328" s="2"/>
      <c r="BC328" s="2"/>
      <c r="BD328" s="2"/>
      <c r="BE328" s="2"/>
      <c r="BF328" s="2"/>
      <c r="BG328" s="2"/>
      <c r="BH328" s="2"/>
      <c r="BI328" s="2"/>
      <c r="BJ328" s="2"/>
      <c r="BK328" s="2"/>
      <c r="BL328" s="2"/>
      <c r="BM328" s="2"/>
      <c r="BN328" s="2"/>
      <c r="BO328" s="2"/>
      <c r="BP328" s="2"/>
      <c r="BQ328" s="2"/>
      <c r="BR328" s="2"/>
      <c r="BS328" s="2"/>
      <c r="BT328" s="2"/>
      <c r="BU328" s="2"/>
    </row>
  </sheetData>
  <sheetProtection algorithmName="SHA-512" hashValue="AzYkVJdj6X0qaTQukppkz2hFgSuyIJRphSx4EqtQdiXR7f+ThRS1aCVfR5MJcoMKANLQf+KDO3CVwL+SHY5cFg==" saltValue="SkkOf2wSw5x+WhExMXT4Mw==" spinCount="100000" sheet="1" objects="1" scenarios="1" selectLockedCells="1"/>
  <mergeCells count="12">
    <mergeCell ref="B57:H57"/>
    <mergeCell ref="B59:D59"/>
    <mergeCell ref="B60:D60"/>
    <mergeCell ref="D4:G4"/>
    <mergeCell ref="H4:J4"/>
    <mergeCell ref="A2:S2"/>
    <mergeCell ref="K4:R4"/>
    <mergeCell ref="D11:D12"/>
    <mergeCell ref="E11:E12"/>
    <mergeCell ref="F11:F12"/>
    <mergeCell ref="G11:G12"/>
    <mergeCell ref="H11:H12"/>
  </mergeCells>
  <pageMargins left="0.45" right="0.45" top="1" bottom="1" header="0.3" footer="0.3"/>
  <pageSetup paperSize="5" scale="59" fitToHeight="0" orientation="landscape"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AM280"/>
  <sheetViews>
    <sheetView workbookViewId="0">
      <selection activeCell="B7" sqref="B7"/>
    </sheetView>
  </sheetViews>
  <sheetFormatPr defaultColWidth="9.33203125" defaultRowHeight="13.2" x14ac:dyDescent="0.25"/>
  <cols>
    <col min="1" max="1" width="2.6640625" style="3" customWidth="1"/>
    <col min="2" max="2" width="30.6640625" style="3" customWidth="1"/>
    <col min="3" max="7" width="15.6640625" style="3" customWidth="1"/>
    <col min="8" max="8" width="2.6640625" style="3" customWidth="1"/>
    <col min="9" max="16384" width="9.33203125" style="3"/>
  </cols>
  <sheetData>
    <row r="1" spans="1:39" ht="15" customHeight="1" x14ac:dyDescent="0.2">
      <c r="A1" s="459"/>
      <c r="B1" s="460"/>
      <c r="C1" s="460"/>
      <c r="D1" s="460"/>
      <c r="E1" s="460"/>
      <c r="F1" s="460"/>
      <c r="G1" s="460"/>
      <c r="H1" s="461"/>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row>
    <row r="2" spans="1:39" ht="30" customHeight="1" x14ac:dyDescent="0.3">
      <c r="A2" s="462"/>
      <c r="B2" s="1734"/>
      <c r="C2" s="673" t="s">
        <v>1877</v>
      </c>
      <c r="D2" s="673"/>
      <c r="E2" s="673"/>
      <c r="F2" s="673"/>
      <c r="G2" s="465"/>
      <c r="H2" s="464"/>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row>
    <row r="3" spans="1:39" ht="15" customHeight="1" x14ac:dyDescent="0.25">
      <c r="A3" s="462"/>
      <c r="B3" s="463"/>
      <c r="C3" s="984"/>
      <c r="D3" s="984"/>
      <c r="E3" s="985"/>
      <c r="F3" s="984"/>
      <c r="G3" s="986" t="s">
        <v>1111</v>
      </c>
      <c r="H3" s="464"/>
      <c r="I3" s="2"/>
      <c r="J3" s="2"/>
      <c r="K3" s="2"/>
      <c r="L3" s="2"/>
      <c r="M3" s="2"/>
      <c r="N3" s="2"/>
      <c r="O3" s="2"/>
      <c r="P3" s="2"/>
      <c r="Q3" s="2"/>
      <c r="R3" s="2"/>
      <c r="S3" s="2"/>
      <c r="T3" s="2"/>
      <c r="U3" s="2"/>
      <c r="V3" s="2"/>
      <c r="W3" s="2"/>
      <c r="X3" s="2"/>
      <c r="Y3" s="2"/>
      <c r="Z3" s="2"/>
      <c r="AA3" s="2"/>
      <c r="AB3" s="2"/>
      <c r="AC3" s="2"/>
      <c r="AD3" s="2"/>
      <c r="AE3" s="2"/>
      <c r="AF3" s="2"/>
      <c r="AG3" s="2"/>
      <c r="AH3" s="2"/>
      <c r="AI3" s="2"/>
      <c r="AJ3" s="2"/>
      <c r="AK3" s="2"/>
      <c r="AL3" s="2"/>
      <c r="AM3" s="2"/>
    </row>
    <row r="4" spans="1:39" ht="19.95" customHeight="1" x14ac:dyDescent="0.25">
      <c r="A4" s="462"/>
      <c r="B4" s="463"/>
      <c r="C4" s="2543" t="s">
        <v>6</v>
      </c>
      <c r="D4" s="2543" t="s">
        <v>7</v>
      </c>
      <c r="E4" s="2543" t="s">
        <v>8</v>
      </c>
      <c r="F4" s="2543" t="s">
        <v>9</v>
      </c>
      <c r="G4" s="2543" t="s">
        <v>10</v>
      </c>
      <c r="H4" s="464"/>
      <c r="I4" s="2"/>
      <c r="J4" s="2"/>
      <c r="K4" s="2"/>
      <c r="L4" s="2"/>
      <c r="M4" s="2"/>
      <c r="N4" s="2"/>
      <c r="O4" s="2"/>
      <c r="P4" s="2"/>
      <c r="Q4" s="2"/>
      <c r="R4" s="2"/>
      <c r="S4" s="2"/>
      <c r="T4" s="2"/>
      <c r="U4" s="2"/>
      <c r="V4" s="2"/>
      <c r="W4" s="2"/>
      <c r="X4" s="2"/>
      <c r="Y4" s="2"/>
      <c r="Z4" s="2"/>
      <c r="AA4" s="2"/>
      <c r="AB4" s="2"/>
      <c r="AC4" s="2"/>
      <c r="AD4" s="2"/>
      <c r="AE4" s="2"/>
      <c r="AF4" s="2"/>
      <c r="AG4" s="2"/>
      <c r="AH4" s="2"/>
      <c r="AI4" s="2"/>
      <c r="AJ4" s="2"/>
      <c r="AK4" s="2"/>
      <c r="AL4" s="2"/>
      <c r="AM4" s="2"/>
    </row>
    <row r="5" spans="1:39" ht="25.2" customHeight="1" x14ac:dyDescent="0.25">
      <c r="A5" s="462"/>
      <c r="B5" s="1524" t="s">
        <v>1878</v>
      </c>
      <c r="C5" s="2544"/>
      <c r="D5" s="2544"/>
      <c r="E5" s="2544"/>
      <c r="F5" s="2544"/>
      <c r="G5" s="2544"/>
      <c r="H5" s="464"/>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row>
    <row r="6" spans="1:39" ht="15" customHeight="1" x14ac:dyDescent="0.2">
      <c r="A6" s="462"/>
      <c r="B6" s="940" t="s">
        <v>1869</v>
      </c>
      <c r="C6" s="996"/>
      <c r="D6" s="997"/>
      <c r="E6" s="991"/>
      <c r="F6" s="998"/>
      <c r="G6" s="993">
        <f>SUM(G7:G16)</f>
        <v>0</v>
      </c>
      <c r="H6" s="464"/>
      <c r="I6" s="2"/>
      <c r="J6" s="2"/>
      <c r="K6" s="2"/>
      <c r="L6" s="2"/>
      <c r="M6" s="2"/>
      <c r="N6" s="2"/>
      <c r="O6" s="2"/>
      <c r="P6" s="2"/>
      <c r="Q6" s="2"/>
      <c r="R6" s="2"/>
      <c r="S6" s="2"/>
      <c r="T6" s="2"/>
      <c r="U6" s="2"/>
      <c r="V6" s="2"/>
      <c r="W6" s="2"/>
      <c r="X6" s="2"/>
      <c r="Y6" s="2"/>
      <c r="Z6" s="2"/>
      <c r="AA6" s="2"/>
      <c r="AB6" s="2"/>
      <c r="AC6" s="2"/>
      <c r="AD6" s="2"/>
      <c r="AE6" s="2"/>
      <c r="AF6" s="2"/>
      <c r="AG6" s="2"/>
      <c r="AH6" s="2"/>
      <c r="AI6" s="2"/>
      <c r="AJ6" s="2"/>
      <c r="AK6" s="2"/>
      <c r="AL6" s="2"/>
      <c r="AM6" s="2"/>
    </row>
    <row r="7" spans="1:39" ht="15" customHeight="1" x14ac:dyDescent="0.25">
      <c r="A7" s="462"/>
      <c r="B7" s="939"/>
      <c r="C7" s="680"/>
      <c r="D7" s="2958"/>
      <c r="E7" s="994">
        <v>0.16</v>
      </c>
      <c r="F7" s="680"/>
      <c r="G7" s="987">
        <f>MAX((C7 * E7) - F7,0)</f>
        <v>0</v>
      </c>
      <c r="H7" s="464"/>
      <c r="I7" s="2"/>
      <c r="J7" s="2"/>
      <c r="K7" s="2"/>
      <c r="L7" s="2"/>
      <c r="M7" s="2"/>
      <c r="N7" s="2"/>
      <c r="O7" s="2"/>
      <c r="P7" s="2"/>
      <c r="Q7" s="2"/>
      <c r="R7" s="2"/>
      <c r="S7" s="2"/>
      <c r="T7" s="2"/>
      <c r="U7" s="2"/>
      <c r="V7" s="2"/>
      <c r="W7" s="2"/>
      <c r="X7" s="2"/>
      <c r="Y7" s="2"/>
      <c r="Z7" s="2"/>
      <c r="AA7" s="2"/>
      <c r="AB7" s="2"/>
      <c r="AC7" s="2"/>
      <c r="AD7" s="2"/>
      <c r="AE7" s="2"/>
      <c r="AF7" s="2"/>
      <c r="AG7" s="2"/>
      <c r="AH7" s="2"/>
      <c r="AI7" s="2"/>
      <c r="AJ7" s="2"/>
      <c r="AK7" s="2"/>
      <c r="AL7" s="2"/>
      <c r="AM7" s="2"/>
    </row>
    <row r="8" spans="1:39" ht="15" customHeight="1" x14ac:dyDescent="0.25">
      <c r="A8" s="462"/>
      <c r="B8" s="939"/>
      <c r="C8" s="680"/>
      <c r="D8" s="2959"/>
      <c r="E8" s="994">
        <v>0.16</v>
      </c>
      <c r="F8" s="680"/>
      <c r="G8" s="987">
        <f t="shared" ref="G8:G16" si="0">MAX((C8 * E8) - F8,0)</f>
        <v>0</v>
      </c>
      <c r="H8" s="464"/>
      <c r="I8" s="2"/>
      <c r="J8" s="2"/>
      <c r="K8" s="2"/>
      <c r="L8" s="2"/>
      <c r="M8" s="2"/>
      <c r="N8" s="2"/>
      <c r="O8" s="2"/>
      <c r="P8" s="2"/>
      <c r="Q8" s="2"/>
      <c r="R8" s="2"/>
      <c r="S8" s="2"/>
      <c r="T8" s="2"/>
      <c r="U8" s="2"/>
      <c r="V8" s="2"/>
      <c r="W8" s="2"/>
      <c r="X8" s="2"/>
      <c r="Y8" s="2"/>
      <c r="Z8" s="2"/>
      <c r="AA8" s="2"/>
      <c r="AB8" s="2"/>
      <c r="AC8" s="2"/>
      <c r="AD8" s="2"/>
      <c r="AE8" s="2"/>
      <c r="AF8" s="2"/>
      <c r="AG8" s="2"/>
      <c r="AH8" s="2"/>
      <c r="AI8" s="2"/>
      <c r="AJ8" s="2"/>
      <c r="AK8" s="2"/>
      <c r="AL8" s="2"/>
      <c r="AM8" s="2"/>
    </row>
    <row r="9" spans="1:39" ht="15" customHeight="1" x14ac:dyDescent="0.25">
      <c r="A9" s="462"/>
      <c r="B9" s="939"/>
      <c r="C9" s="680"/>
      <c r="D9" s="2959"/>
      <c r="E9" s="994">
        <v>0.16</v>
      </c>
      <c r="F9" s="680"/>
      <c r="G9" s="987">
        <f t="shared" si="0"/>
        <v>0</v>
      </c>
      <c r="H9" s="464"/>
      <c r="I9" s="2"/>
      <c r="J9" s="2"/>
      <c r="K9" s="2"/>
      <c r="L9" s="2"/>
      <c r="M9" s="2"/>
      <c r="N9" s="2"/>
      <c r="O9" s="2"/>
      <c r="P9" s="2"/>
      <c r="Q9" s="2"/>
      <c r="R9" s="2"/>
      <c r="S9" s="2"/>
      <c r="T9" s="2"/>
      <c r="U9" s="2"/>
      <c r="V9" s="2"/>
      <c r="W9" s="2"/>
      <c r="X9" s="2"/>
      <c r="Y9" s="2"/>
      <c r="Z9" s="2"/>
      <c r="AA9" s="2"/>
      <c r="AB9" s="2"/>
      <c r="AC9" s="2"/>
      <c r="AD9" s="2"/>
      <c r="AE9" s="2"/>
      <c r="AF9" s="2"/>
      <c r="AG9" s="2"/>
      <c r="AH9" s="2"/>
      <c r="AI9" s="2"/>
      <c r="AJ9" s="2"/>
      <c r="AK9" s="2"/>
      <c r="AL9" s="2"/>
      <c r="AM9" s="2"/>
    </row>
    <row r="10" spans="1:39" ht="15" customHeight="1" x14ac:dyDescent="0.25">
      <c r="A10" s="462"/>
      <c r="B10" s="939"/>
      <c r="C10" s="680"/>
      <c r="D10" s="2959"/>
      <c r="E10" s="994">
        <v>0.16</v>
      </c>
      <c r="F10" s="680"/>
      <c r="G10" s="987">
        <f t="shared" si="0"/>
        <v>0</v>
      </c>
      <c r="H10" s="464"/>
      <c r="I10" s="2"/>
      <c r="J10" s="2"/>
      <c r="K10" s="2"/>
      <c r="L10" s="2"/>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row>
    <row r="11" spans="1:39" ht="15" customHeight="1" x14ac:dyDescent="0.25">
      <c r="A11" s="462"/>
      <c r="B11" s="939"/>
      <c r="C11" s="680"/>
      <c r="D11" s="2959"/>
      <c r="E11" s="994">
        <v>0.16</v>
      </c>
      <c r="F11" s="680"/>
      <c r="G11" s="987">
        <f t="shared" si="0"/>
        <v>0</v>
      </c>
      <c r="H11" s="464"/>
      <c r="I11" s="2"/>
      <c r="J11" s="2"/>
      <c r="K11" s="2"/>
      <c r="L11" s="2"/>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row>
    <row r="12" spans="1:39" ht="15" customHeight="1" x14ac:dyDescent="0.25">
      <c r="A12" s="462"/>
      <c r="B12" s="939"/>
      <c r="C12" s="680"/>
      <c r="D12" s="2959"/>
      <c r="E12" s="994">
        <v>0.16</v>
      </c>
      <c r="F12" s="680"/>
      <c r="G12" s="987">
        <f t="shared" si="0"/>
        <v>0</v>
      </c>
      <c r="H12" s="464"/>
      <c r="I12" s="2"/>
      <c r="J12" s="2"/>
      <c r="K12" s="2"/>
      <c r="L12" s="2"/>
      <c r="M12" s="2"/>
      <c r="N12" s="2"/>
      <c r="O12" s="2"/>
      <c r="P12" s="2"/>
      <c r="Q12" s="2"/>
      <c r="R12" s="2"/>
      <c r="S12" s="2"/>
      <c r="T12" s="2"/>
      <c r="U12" s="2"/>
      <c r="V12" s="2"/>
      <c r="W12" s="2"/>
      <c r="X12" s="2"/>
      <c r="Y12" s="2"/>
      <c r="Z12" s="2"/>
      <c r="AA12" s="2"/>
      <c r="AB12" s="2"/>
      <c r="AC12" s="2"/>
      <c r="AD12" s="2"/>
      <c r="AE12" s="2"/>
      <c r="AF12" s="2"/>
      <c r="AG12" s="2"/>
      <c r="AH12" s="2"/>
      <c r="AI12" s="2"/>
      <c r="AJ12" s="2"/>
      <c r="AK12" s="2"/>
      <c r="AL12" s="2"/>
      <c r="AM12" s="2"/>
    </row>
    <row r="13" spans="1:39" ht="15" customHeight="1" x14ac:dyDescent="0.25">
      <c r="A13" s="462"/>
      <c r="B13" s="939"/>
      <c r="C13" s="680"/>
      <c r="D13" s="2959"/>
      <c r="E13" s="994">
        <v>0.16</v>
      </c>
      <c r="F13" s="680"/>
      <c r="G13" s="987">
        <f t="shared" si="0"/>
        <v>0</v>
      </c>
      <c r="H13" s="464"/>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row>
    <row r="14" spans="1:39" ht="15" customHeight="1" x14ac:dyDescent="0.25">
      <c r="A14" s="462"/>
      <c r="B14" s="939"/>
      <c r="C14" s="680"/>
      <c r="D14" s="2959"/>
      <c r="E14" s="994">
        <v>0.16</v>
      </c>
      <c r="F14" s="680"/>
      <c r="G14" s="987">
        <f t="shared" si="0"/>
        <v>0</v>
      </c>
      <c r="H14" s="464"/>
      <c r="I14" s="2"/>
      <c r="J14" s="2"/>
      <c r="K14" s="2"/>
      <c r="L14" s="2"/>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
    </row>
    <row r="15" spans="1:39" ht="15" customHeight="1" x14ac:dyDescent="0.25">
      <c r="A15" s="462"/>
      <c r="B15" s="939"/>
      <c r="C15" s="680"/>
      <c r="D15" s="2959"/>
      <c r="E15" s="994">
        <v>0.16</v>
      </c>
      <c r="F15" s="680"/>
      <c r="G15" s="987">
        <f t="shared" si="0"/>
        <v>0</v>
      </c>
      <c r="H15" s="464"/>
      <c r="I15" s="2"/>
      <c r="J15" s="2"/>
      <c r="K15" s="2"/>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row>
    <row r="16" spans="1:39" ht="15" customHeight="1" x14ac:dyDescent="0.25">
      <c r="A16" s="462"/>
      <c r="B16" s="939"/>
      <c r="C16" s="680"/>
      <c r="D16" s="2960"/>
      <c r="E16" s="994">
        <v>0.16</v>
      </c>
      <c r="F16" s="680"/>
      <c r="G16" s="987">
        <f t="shared" si="0"/>
        <v>0</v>
      </c>
      <c r="H16" s="464"/>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row>
    <row r="17" spans="1:39" ht="15" customHeight="1" x14ac:dyDescent="0.2">
      <c r="A17" s="462"/>
      <c r="B17" s="940" t="s">
        <v>1870</v>
      </c>
      <c r="C17" s="995"/>
      <c r="D17" s="642"/>
      <c r="E17" s="991"/>
      <c r="F17" s="992"/>
      <c r="G17" s="993">
        <f>SUM(G18:G27)</f>
        <v>0</v>
      </c>
      <c r="H17" s="464"/>
      <c r="I17" s="2"/>
      <c r="J17" s="2"/>
      <c r="K17" s="2"/>
      <c r="L17" s="2"/>
      <c r="M17" s="2"/>
      <c r="N17" s="2"/>
      <c r="O17" s="2"/>
      <c r="P17" s="2"/>
      <c r="Q17" s="2"/>
      <c r="R17" s="2"/>
      <c r="S17" s="2"/>
      <c r="T17" s="2"/>
      <c r="U17" s="2"/>
      <c r="V17" s="2"/>
      <c r="W17" s="2"/>
      <c r="X17" s="2"/>
      <c r="Y17" s="2"/>
      <c r="Z17" s="2"/>
      <c r="AA17" s="2"/>
      <c r="AB17" s="2"/>
      <c r="AC17" s="2"/>
      <c r="AD17" s="2"/>
      <c r="AE17" s="2"/>
      <c r="AF17" s="2"/>
      <c r="AG17" s="2"/>
      <c r="AH17" s="2"/>
      <c r="AI17" s="2"/>
      <c r="AJ17" s="2"/>
      <c r="AK17" s="2"/>
      <c r="AL17" s="2"/>
      <c r="AM17" s="2"/>
    </row>
    <row r="18" spans="1:39" ht="15" customHeight="1" x14ac:dyDescent="0.25">
      <c r="A18" s="462"/>
      <c r="B18" s="939"/>
      <c r="C18" s="951"/>
      <c r="D18" s="2958"/>
      <c r="E18" s="994">
        <v>0.16</v>
      </c>
      <c r="F18" s="680"/>
      <c r="G18" s="987">
        <f t="shared" ref="G18:G27" si="1">MAX((C18 * E18) - F18,0)</f>
        <v>0</v>
      </c>
      <c r="H18" s="464"/>
      <c r="I18" s="2"/>
      <c r="J18" s="2"/>
      <c r="K18" s="2"/>
      <c r="L18" s="2"/>
      <c r="M18" s="2"/>
      <c r="N18" s="2"/>
      <c r="O18" s="2"/>
      <c r="P18" s="2"/>
      <c r="Q18" s="2"/>
      <c r="R18" s="2"/>
      <c r="S18" s="2"/>
      <c r="T18" s="2"/>
      <c r="U18" s="2"/>
      <c r="V18" s="2"/>
      <c r="W18" s="2"/>
      <c r="X18" s="2"/>
      <c r="Y18" s="2"/>
      <c r="Z18" s="2"/>
      <c r="AA18" s="2"/>
      <c r="AB18" s="2"/>
      <c r="AC18" s="2"/>
      <c r="AD18" s="2"/>
      <c r="AE18" s="2"/>
      <c r="AF18" s="2"/>
      <c r="AG18" s="2"/>
      <c r="AH18" s="2"/>
      <c r="AI18" s="2"/>
      <c r="AJ18" s="2"/>
      <c r="AK18" s="2"/>
      <c r="AL18" s="2"/>
      <c r="AM18" s="2"/>
    </row>
    <row r="19" spans="1:39" ht="15" customHeight="1" x14ac:dyDescent="0.25">
      <c r="A19" s="462"/>
      <c r="B19" s="939"/>
      <c r="C19" s="951"/>
      <c r="D19" s="2959"/>
      <c r="E19" s="994">
        <v>0.16</v>
      </c>
      <c r="F19" s="680"/>
      <c r="G19" s="987">
        <f t="shared" si="1"/>
        <v>0</v>
      </c>
      <c r="H19" s="464"/>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row>
    <row r="20" spans="1:39" ht="15" customHeight="1" x14ac:dyDescent="0.25">
      <c r="A20" s="462"/>
      <c r="B20" s="939"/>
      <c r="C20" s="951"/>
      <c r="D20" s="2959"/>
      <c r="E20" s="994">
        <v>0.16</v>
      </c>
      <c r="F20" s="680"/>
      <c r="G20" s="987">
        <f t="shared" si="1"/>
        <v>0</v>
      </c>
      <c r="H20" s="464"/>
      <c r="I20" s="2"/>
      <c r="J20" s="2"/>
      <c r="K20" s="2"/>
      <c r="L20" s="2"/>
      <c r="M20" s="2"/>
      <c r="N20" s="2"/>
      <c r="O20" s="2"/>
      <c r="P20" s="2"/>
      <c r="Q20" s="2"/>
      <c r="R20" s="2"/>
      <c r="S20" s="2"/>
      <c r="T20" s="2"/>
      <c r="U20" s="2"/>
      <c r="V20" s="2"/>
      <c r="W20" s="2"/>
      <c r="X20" s="2"/>
      <c r="Y20" s="2"/>
      <c r="Z20" s="2"/>
      <c r="AA20" s="2"/>
      <c r="AB20" s="2"/>
      <c r="AC20" s="2"/>
      <c r="AD20" s="2"/>
      <c r="AE20" s="2"/>
      <c r="AF20" s="2"/>
      <c r="AG20" s="2"/>
      <c r="AH20" s="2"/>
      <c r="AI20" s="2"/>
      <c r="AJ20" s="2"/>
      <c r="AK20" s="2"/>
      <c r="AL20" s="2"/>
      <c r="AM20" s="2"/>
    </row>
    <row r="21" spans="1:39" ht="15" customHeight="1" x14ac:dyDescent="0.25">
      <c r="A21" s="462"/>
      <c r="B21" s="939"/>
      <c r="C21" s="951"/>
      <c r="D21" s="2959"/>
      <c r="E21" s="994">
        <v>0.16</v>
      </c>
      <c r="F21" s="680"/>
      <c r="G21" s="987">
        <f t="shared" si="1"/>
        <v>0</v>
      </c>
      <c r="H21" s="464"/>
      <c r="I21" s="2"/>
      <c r="J21" s="2"/>
      <c r="K21" s="2"/>
      <c r="L21" s="2"/>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row>
    <row r="22" spans="1:39" ht="15" customHeight="1" x14ac:dyDescent="0.25">
      <c r="A22" s="462"/>
      <c r="B22" s="939"/>
      <c r="C22" s="951"/>
      <c r="D22" s="2959"/>
      <c r="E22" s="994">
        <v>0.16</v>
      </c>
      <c r="F22" s="680"/>
      <c r="G22" s="987">
        <f t="shared" si="1"/>
        <v>0</v>
      </c>
      <c r="H22" s="464"/>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row>
    <row r="23" spans="1:39" ht="15" customHeight="1" x14ac:dyDescent="0.25">
      <c r="A23" s="462"/>
      <c r="B23" s="939"/>
      <c r="C23" s="951"/>
      <c r="D23" s="2959"/>
      <c r="E23" s="994">
        <v>0.16</v>
      </c>
      <c r="F23" s="680"/>
      <c r="G23" s="987">
        <f t="shared" si="1"/>
        <v>0</v>
      </c>
      <c r="H23" s="464"/>
      <c r="I23" s="2"/>
      <c r="J23" s="2"/>
      <c r="K23" s="2"/>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row>
    <row r="24" spans="1:39" ht="15" customHeight="1" x14ac:dyDescent="0.25">
      <c r="A24" s="462"/>
      <c r="B24" s="939"/>
      <c r="C24" s="951"/>
      <c r="D24" s="2959"/>
      <c r="E24" s="994">
        <v>0.16</v>
      </c>
      <c r="F24" s="680"/>
      <c r="G24" s="987">
        <f t="shared" si="1"/>
        <v>0</v>
      </c>
      <c r="H24" s="464"/>
      <c r="I24" s="2"/>
      <c r="J24" s="2"/>
      <c r="K24" s="2"/>
      <c r="L24" s="2"/>
      <c r="M24" s="2"/>
      <c r="N24" s="2"/>
      <c r="O24" s="2"/>
      <c r="P24" s="2"/>
      <c r="Q24" s="2"/>
      <c r="R24" s="2"/>
      <c r="S24" s="2"/>
      <c r="T24" s="2"/>
      <c r="U24" s="2"/>
      <c r="V24" s="2"/>
      <c r="W24" s="2"/>
      <c r="X24" s="2"/>
      <c r="Y24" s="2"/>
      <c r="Z24" s="2"/>
      <c r="AA24" s="2"/>
      <c r="AB24" s="2"/>
      <c r="AC24" s="2"/>
      <c r="AD24" s="2"/>
      <c r="AE24" s="2"/>
      <c r="AF24" s="2"/>
      <c r="AG24" s="2"/>
      <c r="AH24" s="2"/>
      <c r="AI24" s="2"/>
      <c r="AJ24" s="2"/>
      <c r="AK24" s="2"/>
      <c r="AL24" s="2"/>
      <c r="AM24" s="2"/>
    </row>
    <row r="25" spans="1:39" ht="15" customHeight="1" x14ac:dyDescent="0.25">
      <c r="A25" s="462"/>
      <c r="B25" s="939"/>
      <c r="C25" s="951"/>
      <c r="D25" s="2959"/>
      <c r="E25" s="994">
        <v>0.16</v>
      </c>
      <c r="F25" s="680"/>
      <c r="G25" s="987">
        <f t="shared" si="1"/>
        <v>0</v>
      </c>
      <c r="H25" s="464"/>
      <c r="I25" s="2"/>
      <c r="J25" s="2"/>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row>
    <row r="26" spans="1:39" ht="15" customHeight="1" x14ac:dyDescent="0.25">
      <c r="A26" s="462"/>
      <c r="B26" s="939"/>
      <c r="C26" s="951"/>
      <c r="D26" s="2959"/>
      <c r="E26" s="994">
        <v>0.16</v>
      </c>
      <c r="F26" s="680"/>
      <c r="G26" s="987">
        <f t="shared" si="1"/>
        <v>0</v>
      </c>
      <c r="H26" s="464"/>
      <c r="I26" s="2"/>
      <c r="J26" s="2"/>
      <c r="K26" s="2"/>
      <c r="L26" s="2"/>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row>
    <row r="27" spans="1:39" ht="15" customHeight="1" x14ac:dyDescent="0.25">
      <c r="A27" s="462"/>
      <c r="B27" s="939"/>
      <c r="C27" s="951"/>
      <c r="D27" s="2960"/>
      <c r="E27" s="994">
        <v>0.16</v>
      </c>
      <c r="F27" s="680"/>
      <c r="G27" s="987">
        <f t="shared" si="1"/>
        <v>0</v>
      </c>
      <c r="H27" s="464"/>
      <c r="I27" s="2"/>
      <c r="J27" s="2"/>
      <c r="K27" s="2"/>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row>
    <row r="28" spans="1:39" ht="15" customHeight="1" x14ac:dyDescent="0.25">
      <c r="A28" s="462"/>
      <c r="B28" s="940" t="s">
        <v>11</v>
      </c>
      <c r="C28" s="995"/>
      <c r="D28" s="642"/>
      <c r="E28" s="991"/>
      <c r="F28" s="992"/>
      <c r="G28" s="993">
        <f>SUM(G29:G38)</f>
        <v>0</v>
      </c>
      <c r="H28" s="464"/>
      <c r="I28" s="2"/>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row>
    <row r="29" spans="1:39" ht="15" customHeight="1" x14ac:dyDescent="0.25">
      <c r="A29" s="462"/>
      <c r="B29" s="939"/>
      <c r="C29" s="680"/>
      <c r="D29" s="955"/>
      <c r="E29" s="994">
        <v>0.16</v>
      </c>
      <c r="F29" s="2958"/>
      <c r="G29" s="987">
        <f>IF((C29 *E29)&lt;D29,C29*E29,D29)</f>
        <v>0</v>
      </c>
      <c r="H29" s="464"/>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row>
    <row r="30" spans="1:39" ht="15" customHeight="1" x14ac:dyDescent="0.25">
      <c r="A30" s="462"/>
      <c r="B30" s="939"/>
      <c r="C30" s="680"/>
      <c r="D30" s="955"/>
      <c r="E30" s="994">
        <v>0.16</v>
      </c>
      <c r="F30" s="2959"/>
      <c r="G30" s="987">
        <f t="shared" ref="G30:G38" si="2">IF((C30 *E30)&lt;D30,C30*E30,D30)</f>
        <v>0</v>
      </c>
      <c r="H30" s="464"/>
      <c r="I30" s="2"/>
      <c r="J30" s="2"/>
      <c r="K30" s="2"/>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row>
    <row r="31" spans="1:39" ht="15" customHeight="1" x14ac:dyDescent="0.25">
      <c r="A31" s="462"/>
      <c r="B31" s="939"/>
      <c r="C31" s="680"/>
      <c r="D31" s="955"/>
      <c r="E31" s="994">
        <v>0.16</v>
      </c>
      <c r="F31" s="2959"/>
      <c r="G31" s="987">
        <f t="shared" si="2"/>
        <v>0</v>
      </c>
      <c r="H31" s="464"/>
      <c r="I31" s="2"/>
      <c r="J31" s="2"/>
      <c r="K31" s="2"/>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row>
    <row r="32" spans="1:39" ht="15" customHeight="1" x14ac:dyDescent="0.25">
      <c r="A32" s="462"/>
      <c r="B32" s="939"/>
      <c r="C32" s="680"/>
      <c r="D32" s="955"/>
      <c r="E32" s="994">
        <v>0.16</v>
      </c>
      <c r="F32" s="2959"/>
      <c r="G32" s="987">
        <f t="shared" si="2"/>
        <v>0</v>
      </c>
      <c r="H32" s="464"/>
      <c r="I32" s="2"/>
      <c r="J32" s="2"/>
      <c r="K32" s="2"/>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row>
    <row r="33" spans="1:39" ht="15" customHeight="1" x14ac:dyDescent="0.25">
      <c r="A33" s="462"/>
      <c r="B33" s="939"/>
      <c r="C33" s="680"/>
      <c r="D33" s="955"/>
      <c r="E33" s="994">
        <v>0.16</v>
      </c>
      <c r="F33" s="2959"/>
      <c r="G33" s="987">
        <f t="shared" si="2"/>
        <v>0</v>
      </c>
      <c r="H33" s="464"/>
      <c r="I33" s="2"/>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row>
    <row r="34" spans="1:39" ht="15" customHeight="1" x14ac:dyDescent="0.25">
      <c r="A34" s="462"/>
      <c r="B34" s="939"/>
      <c r="C34" s="680"/>
      <c r="D34" s="955"/>
      <c r="E34" s="994">
        <v>0.16</v>
      </c>
      <c r="F34" s="2959"/>
      <c r="G34" s="987">
        <f t="shared" si="2"/>
        <v>0</v>
      </c>
      <c r="H34" s="464"/>
      <c r="I34" s="2"/>
      <c r="J34" s="2"/>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row>
    <row r="35" spans="1:39" ht="15" customHeight="1" x14ac:dyDescent="0.25">
      <c r="A35" s="462"/>
      <c r="B35" s="939"/>
      <c r="C35" s="680"/>
      <c r="D35" s="955"/>
      <c r="E35" s="994">
        <v>0.16</v>
      </c>
      <c r="F35" s="2959"/>
      <c r="G35" s="987">
        <f t="shared" si="2"/>
        <v>0</v>
      </c>
      <c r="H35" s="464"/>
      <c r="I35" s="2"/>
      <c r="J35" s="2"/>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row>
    <row r="36" spans="1:39" ht="15" customHeight="1" x14ac:dyDescent="0.25">
      <c r="A36" s="462"/>
      <c r="B36" s="939"/>
      <c r="C36" s="680"/>
      <c r="D36" s="955"/>
      <c r="E36" s="994">
        <v>0.16</v>
      </c>
      <c r="F36" s="2959"/>
      <c r="G36" s="987">
        <f t="shared" si="2"/>
        <v>0</v>
      </c>
      <c r="H36" s="464"/>
      <c r="I36" s="2"/>
      <c r="J36" s="2"/>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row>
    <row r="37" spans="1:39" ht="15" customHeight="1" x14ac:dyDescent="0.25">
      <c r="A37" s="462"/>
      <c r="B37" s="939"/>
      <c r="C37" s="680"/>
      <c r="D37" s="955"/>
      <c r="E37" s="994">
        <v>0.16</v>
      </c>
      <c r="F37" s="2959"/>
      <c r="G37" s="987">
        <f t="shared" si="2"/>
        <v>0</v>
      </c>
      <c r="H37" s="464"/>
      <c r="I37" s="2"/>
      <c r="J37" s="2"/>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row>
    <row r="38" spans="1:39" ht="15" customHeight="1" x14ac:dyDescent="0.25">
      <c r="A38" s="462"/>
      <c r="B38" s="939"/>
      <c r="C38" s="680"/>
      <c r="D38" s="955"/>
      <c r="E38" s="994">
        <v>0.16</v>
      </c>
      <c r="F38" s="2960"/>
      <c r="G38" s="987">
        <f t="shared" si="2"/>
        <v>0</v>
      </c>
      <c r="H38" s="464"/>
      <c r="I38" s="2"/>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row>
    <row r="39" spans="1:39" ht="15" customHeight="1" x14ac:dyDescent="0.25">
      <c r="A39" s="462"/>
      <c r="B39" s="940" t="s">
        <v>12</v>
      </c>
      <c r="C39" s="989"/>
      <c r="D39" s="990"/>
      <c r="E39" s="991"/>
      <c r="F39" s="992"/>
      <c r="G39" s="993">
        <f>SUM(G40:G49)</f>
        <v>0</v>
      </c>
      <c r="H39" s="464"/>
      <c r="I39" s="2"/>
      <c r="J39" s="2"/>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row>
    <row r="40" spans="1:39" ht="15" customHeight="1" x14ac:dyDescent="0.25">
      <c r="A40" s="462"/>
      <c r="B40" s="939"/>
      <c r="C40" s="680"/>
      <c r="D40" s="955"/>
      <c r="E40" s="994">
        <v>0.16</v>
      </c>
      <c r="F40" s="2958"/>
      <c r="G40" s="987">
        <f t="shared" ref="G40:G49" si="3">IF((C40 *E40)&lt;D40,C40*E40,D40)</f>
        <v>0</v>
      </c>
      <c r="H40" s="464"/>
      <c r="I40" s="2"/>
      <c r="J40" s="2"/>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row>
    <row r="41" spans="1:39" ht="15" customHeight="1" x14ac:dyDescent="0.25">
      <c r="A41" s="462"/>
      <c r="B41" s="939"/>
      <c r="C41" s="680"/>
      <c r="D41" s="955"/>
      <c r="E41" s="994">
        <v>0.16</v>
      </c>
      <c r="F41" s="2959"/>
      <c r="G41" s="987">
        <f t="shared" si="3"/>
        <v>0</v>
      </c>
      <c r="H41" s="464"/>
      <c r="I41" s="2"/>
      <c r="J41" s="2"/>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row>
    <row r="42" spans="1:39" ht="15" customHeight="1" x14ac:dyDescent="0.25">
      <c r="A42" s="462"/>
      <c r="B42" s="939"/>
      <c r="C42" s="680"/>
      <c r="D42" s="955"/>
      <c r="E42" s="994">
        <v>0.16</v>
      </c>
      <c r="F42" s="2959"/>
      <c r="G42" s="987">
        <f t="shared" si="3"/>
        <v>0</v>
      </c>
      <c r="H42" s="464"/>
      <c r="I42" s="2"/>
      <c r="J42" s="2"/>
      <c r="K42" s="2"/>
      <c r="L42" s="2"/>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2"/>
    </row>
    <row r="43" spans="1:39" ht="15" customHeight="1" x14ac:dyDescent="0.25">
      <c r="A43" s="462"/>
      <c r="B43" s="939"/>
      <c r="C43" s="680"/>
      <c r="D43" s="955"/>
      <c r="E43" s="994">
        <v>0.16</v>
      </c>
      <c r="F43" s="2959"/>
      <c r="G43" s="987">
        <f t="shared" si="3"/>
        <v>0</v>
      </c>
      <c r="H43" s="464"/>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row>
    <row r="44" spans="1:39" ht="15" customHeight="1" x14ac:dyDescent="0.25">
      <c r="A44" s="462"/>
      <c r="B44" s="939"/>
      <c r="C44" s="680"/>
      <c r="D44" s="955"/>
      <c r="E44" s="994">
        <v>0.16</v>
      </c>
      <c r="F44" s="2959"/>
      <c r="G44" s="987">
        <f t="shared" si="3"/>
        <v>0</v>
      </c>
      <c r="H44" s="464"/>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row>
    <row r="45" spans="1:39" ht="15" customHeight="1" x14ac:dyDescent="0.25">
      <c r="A45" s="462"/>
      <c r="B45" s="939"/>
      <c r="C45" s="680"/>
      <c r="D45" s="955"/>
      <c r="E45" s="994">
        <v>0.16</v>
      </c>
      <c r="F45" s="2959"/>
      <c r="G45" s="987">
        <f t="shared" si="3"/>
        <v>0</v>
      </c>
      <c r="H45" s="464"/>
      <c r="I45" s="2"/>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row>
    <row r="46" spans="1:39" ht="15" customHeight="1" x14ac:dyDescent="0.25">
      <c r="A46" s="462"/>
      <c r="B46" s="939"/>
      <c r="C46" s="680"/>
      <c r="D46" s="955"/>
      <c r="E46" s="994">
        <v>0.16</v>
      </c>
      <c r="F46" s="2959"/>
      <c r="G46" s="987">
        <f t="shared" si="3"/>
        <v>0</v>
      </c>
      <c r="H46" s="464"/>
      <c r="I46" s="2"/>
      <c r="J46" s="2"/>
      <c r="K46" s="2"/>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row>
    <row r="47" spans="1:39" ht="15" customHeight="1" x14ac:dyDescent="0.25">
      <c r="A47" s="462"/>
      <c r="B47" s="939"/>
      <c r="C47" s="680"/>
      <c r="D47" s="955"/>
      <c r="E47" s="994">
        <v>0.16</v>
      </c>
      <c r="F47" s="2959"/>
      <c r="G47" s="987">
        <f t="shared" si="3"/>
        <v>0</v>
      </c>
      <c r="H47" s="464"/>
      <c r="I47" s="2"/>
      <c r="J47" s="2"/>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row>
    <row r="48" spans="1:39" ht="15" customHeight="1" x14ac:dyDescent="0.25">
      <c r="A48" s="462"/>
      <c r="B48" s="939"/>
      <c r="C48" s="680"/>
      <c r="D48" s="955"/>
      <c r="E48" s="994">
        <v>0.16</v>
      </c>
      <c r="F48" s="2959"/>
      <c r="G48" s="987">
        <f t="shared" si="3"/>
        <v>0</v>
      </c>
      <c r="H48" s="464"/>
      <c r="I48" s="2"/>
      <c r="J48" s="2"/>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row>
    <row r="49" spans="1:39" ht="15" customHeight="1" x14ac:dyDescent="0.25">
      <c r="A49" s="462"/>
      <c r="B49" s="939"/>
      <c r="C49" s="680"/>
      <c r="D49" s="955"/>
      <c r="E49" s="994">
        <v>0.16</v>
      </c>
      <c r="F49" s="2960"/>
      <c r="G49" s="987">
        <f t="shared" si="3"/>
        <v>0</v>
      </c>
      <c r="H49" s="464"/>
      <c r="I49" s="2"/>
      <c r="J49" s="2"/>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row>
    <row r="50" spans="1:39" ht="15" customHeight="1" x14ac:dyDescent="0.25">
      <c r="A50" s="462"/>
      <c r="B50" s="2954"/>
      <c r="C50" s="2955"/>
      <c r="D50" s="2955"/>
      <c r="E50" s="2955"/>
      <c r="F50" s="2955"/>
      <c r="G50" s="1564"/>
      <c r="H50" s="464"/>
      <c r="I50" s="2"/>
      <c r="J50" s="2"/>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row>
    <row r="51" spans="1:39" ht="15" customHeight="1" x14ac:dyDescent="0.25">
      <c r="A51" s="462"/>
      <c r="B51" s="2956" t="s">
        <v>13</v>
      </c>
      <c r="C51" s="2957"/>
      <c r="D51" s="1560"/>
      <c r="E51" s="1560"/>
      <c r="F51" s="1560"/>
      <c r="G51" s="1565">
        <f>SUM(G6 + G17 + G28 + G39)</f>
        <v>0</v>
      </c>
      <c r="H51" s="464"/>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row>
    <row r="52" spans="1:39" ht="15" customHeight="1" thickBot="1" x14ac:dyDescent="0.3">
      <c r="A52" s="467"/>
      <c r="B52" s="468"/>
      <c r="C52" s="468"/>
      <c r="D52" s="468"/>
      <c r="E52" s="468"/>
      <c r="F52" s="468"/>
      <c r="G52" s="468"/>
      <c r="H52" s="469"/>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row>
    <row r="53" spans="1:39" x14ac:dyDescent="0.25">
      <c r="A53" s="2"/>
      <c r="B53" s="2"/>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row>
    <row r="54" spans="1:39" x14ac:dyDescent="0.25">
      <c r="A54" s="2"/>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row>
    <row r="55" spans="1:39" x14ac:dyDescent="0.25">
      <c r="A55" s="2"/>
      <c r="B55" s="2"/>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row>
    <row r="56" spans="1:39" x14ac:dyDescent="0.25">
      <c r="A56" s="2"/>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row>
    <row r="57" spans="1:39" x14ac:dyDescent="0.25">
      <c r="A57" s="2"/>
      <c r="B57" s="2"/>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row>
    <row r="58" spans="1:39" x14ac:dyDescent="0.25">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row>
    <row r="59" spans="1:39" x14ac:dyDescent="0.25">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row>
    <row r="60" spans="1:39" x14ac:dyDescent="0.25">
      <c r="A60" s="2"/>
      <c r="B60" s="2"/>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row>
    <row r="61" spans="1:39" x14ac:dyDescent="0.25">
      <c r="A61" s="2"/>
      <c r="B61" s="2"/>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row>
    <row r="62" spans="1:39" x14ac:dyDescent="0.25">
      <c r="A62" s="2"/>
      <c r="B62" s="2"/>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row>
    <row r="63" spans="1:39" x14ac:dyDescent="0.25">
      <c r="A63" s="2"/>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row>
    <row r="64" spans="1:39" x14ac:dyDescent="0.25">
      <c r="A64" s="2"/>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row>
    <row r="65" spans="1:39" x14ac:dyDescent="0.25">
      <c r="A65" s="2"/>
      <c r="B65" s="2"/>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row>
    <row r="66" spans="1:39" x14ac:dyDescent="0.25">
      <c r="A66" s="2"/>
      <c r="B66" s="2"/>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row>
    <row r="67" spans="1:39" x14ac:dyDescent="0.25">
      <c r="A67" s="2"/>
      <c r="B67" s="2"/>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row>
    <row r="68" spans="1:39" x14ac:dyDescent="0.25">
      <c r="A68" s="2"/>
      <c r="B68" s="2"/>
      <c r="C68" s="2"/>
      <c r="D68" s="2"/>
      <c r="E68" s="2"/>
      <c r="F68" s="2"/>
      <c r="G68" s="2"/>
      <c r="H68" s="2"/>
      <c r="I68" s="2"/>
      <c r="J68" s="2"/>
      <c r="K68" s="2"/>
      <c r="L68" s="2"/>
      <c r="M68" s="2"/>
      <c r="N68" s="2"/>
      <c r="O68" s="2"/>
      <c r="P68" s="2"/>
      <c r="Q68" s="2"/>
      <c r="R68" s="2"/>
      <c r="S68" s="2"/>
      <c r="T68" s="2"/>
      <c r="U68" s="2"/>
      <c r="V68" s="2"/>
      <c r="W68" s="2"/>
      <c r="X68" s="2"/>
    </row>
    <row r="69" spans="1:39" x14ac:dyDescent="0.25">
      <c r="A69" s="2"/>
      <c r="B69" s="2"/>
      <c r="C69" s="2"/>
      <c r="D69" s="2"/>
      <c r="E69" s="2"/>
      <c r="F69" s="2"/>
      <c r="G69" s="2"/>
      <c r="H69" s="2"/>
      <c r="I69" s="2"/>
      <c r="J69" s="2"/>
      <c r="K69" s="2"/>
      <c r="L69" s="2"/>
      <c r="M69" s="2"/>
      <c r="N69" s="2"/>
      <c r="O69" s="2"/>
      <c r="P69" s="2"/>
      <c r="Q69" s="2"/>
      <c r="R69" s="2"/>
      <c r="S69" s="2"/>
      <c r="T69" s="2"/>
      <c r="U69" s="2"/>
      <c r="V69" s="2"/>
      <c r="W69" s="2"/>
      <c r="X69" s="2"/>
    </row>
    <row r="70" spans="1:39" x14ac:dyDescent="0.25">
      <c r="A70" s="2"/>
      <c r="B70" s="2"/>
      <c r="C70" s="2"/>
      <c r="D70" s="2"/>
      <c r="E70" s="2"/>
      <c r="F70" s="2"/>
      <c r="G70" s="2"/>
      <c r="H70" s="2"/>
      <c r="I70" s="2"/>
      <c r="J70" s="2"/>
      <c r="K70" s="2"/>
      <c r="L70" s="2"/>
      <c r="M70" s="2"/>
      <c r="N70" s="2"/>
      <c r="O70" s="2"/>
      <c r="P70" s="2"/>
      <c r="Q70" s="2"/>
      <c r="R70" s="2"/>
      <c r="S70" s="2"/>
      <c r="T70" s="2"/>
      <c r="U70" s="2"/>
      <c r="V70" s="2"/>
      <c r="W70" s="2"/>
      <c r="X70" s="2"/>
    </row>
    <row r="71" spans="1:39" x14ac:dyDescent="0.25">
      <c r="A71" s="2"/>
      <c r="B71" s="2"/>
      <c r="C71" s="2"/>
      <c r="D71" s="2"/>
      <c r="E71" s="2"/>
      <c r="F71" s="2"/>
      <c r="G71" s="2"/>
      <c r="H71" s="2"/>
      <c r="I71" s="2"/>
      <c r="J71" s="2"/>
      <c r="K71" s="2"/>
      <c r="L71" s="2"/>
      <c r="M71" s="2"/>
      <c r="N71" s="2"/>
      <c r="O71" s="2"/>
      <c r="P71" s="2"/>
      <c r="Q71" s="2"/>
      <c r="R71" s="2"/>
      <c r="S71" s="2"/>
      <c r="T71" s="2"/>
      <c r="U71" s="2"/>
      <c r="V71" s="2"/>
      <c r="W71" s="2"/>
      <c r="X71" s="2"/>
    </row>
    <row r="72" spans="1:39" x14ac:dyDescent="0.25">
      <c r="A72" s="2"/>
      <c r="B72" s="2"/>
      <c r="C72" s="2"/>
      <c r="D72" s="2"/>
      <c r="E72" s="2"/>
      <c r="F72" s="2"/>
      <c r="G72" s="2"/>
      <c r="H72" s="2"/>
      <c r="I72" s="2"/>
      <c r="J72" s="2"/>
      <c r="K72" s="2"/>
      <c r="L72" s="2"/>
      <c r="M72" s="2"/>
      <c r="N72" s="2"/>
      <c r="O72" s="2"/>
      <c r="P72" s="2"/>
      <c r="Q72" s="2"/>
      <c r="R72" s="2"/>
      <c r="S72" s="2"/>
      <c r="T72" s="2"/>
      <c r="U72" s="2"/>
      <c r="V72" s="2"/>
      <c r="W72" s="2"/>
      <c r="X72" s="2"/>
    </row>
    <row r="73" spans="1:39" x14ac:dyDescent="0.25">
      <c r="A73" s="2"/>
      <c r="B73" s="2"/>
      <c r="C73" s="2"/>
      <c r="D73" s="2"/>
      <c r="E73" s="2"/>
      <c r="F73" s="2"/>
      <c r="G73" s="2"/>
      <c r="H73" s="2"/>
      <c r="I73" s="2"/>
      <c r="J73" s="2"/>
      <c r="K73" s="2"/>
      <c r="L73" s="2"/>
      <c r="M73" s="2"/>
      <c r="N73" s="2"/>
      <c r="O73" s="2"/>
      <c r="P73" s="2"/>
      <c r="Q73" s="2"/>
      <c r="R73" s="2"/>
      <c r="S73" s="2"/>
      <c r="T73" s="2"/>
      <c r="U73" s="2"/>
      <c r="V73" s="2"/>
      <c r="W73" s="2"/>
      <c r="X73" s="2"/>
    </row>
    <row r="74" spans="1:39" x14ac:dyDescent="0.25">
      <c r="A74" s="2"/>
      <c r="B74" s="2"/>
      <c r="C74" s="2"/>
      <c r="D74" s="2"/>
      <c r="E74" s="2"/>
      <c r="F74" s="2"/>
      <c r="G74" s="2"/>
      <c r="H74" s="2"/>
      <c r="I74" s="2"/>
      <c r="J74" s="2"/>
      <c r="K74" s="2"/>
      <c r="L74" s="2"/>
      <c r="M74" s="2"/>
      <c r="N74" s="2"/>
      <c r="O74" s="2"/>
      <c r="P74" s="2"/>
      <c r="Q74" s="2"/>
      <c r="R74" s="2"/>
      <c r="S74" s="2"/>
      <c r="T74" s="2"/>
      <c r="U74" s="2"/>
      <c r="V74" s="2"/>
      <c r="W74" s="2"/>
      <c r="X74" s="2"/>
    </row>
    <row r="75" spans="1:39" x14ac:dyDescent="0.25">
      <c r="A75" s="2"/>
      <c r="B75" s="2"/>
      <c r="C75" s="2"/>
      <c r="D75" s="2"/>
      <c r="E75" s="2"/>
      <c r="F75" s="2"/>
      <c r="G75" s="2"/>
      <c r="H75" s="2"/>
      <c r="I75" s="2"/>
      <c r="J75" s="2"/>
      <c r="K75" s="2"/>
      <c r="L75" s="2"/>
      <c r="M75" s="2"/>
      <c r="N75" s="2"/>
      <c r="O75" s="2"/>
      <c r="P75" s="2"/>
      <c r="Q75" s="2"/>
      <c r="R75" s="2"/>
      <c r="S75" s="2"/>
      <c r="T75" s="2"/>
      <c r="U75" s="2"/>
      <c r="V75" s="2"/>
      <c r="W75" s="2"/>
      <c r="X75" s="2"/>
    </row>
    <row r="76" spans="1:39" x14ac:dyDescent="0.25">
      <c r="A76" s="2"/>
      <c r="B76" s="2"/>
      <c r="C76" s="2"/>
      <c r="D76" s="2"/>
      <c r="E76" s="2"/>
      <c r="F76" s="2"/>
      <c r="G76" s="2"/>
      <c r="H76" s="2"/>
      <c r="I76" s="2"/>
      <c r="J76" s="2"/>
      <c r="K76" s="2"/>
      <c r="L76" s="2"/>
      <c r="M76" s="2"/>
      <c r="N76" s="2"/>
      <c r="O76" s="2"/>
      <c r="P76" s="2"/>
      <c r="Q76" s="2"/>
      <c r="R76" s="2"/>
      <c r="S76" s="2"/>
      <c r="T76" s="2"/>
      <c r="U76" s="2"/>
      <c r="V76" s="2"/>
      <c r="W76" s="2"/>
      <c r="X76" s="2"/>
    </row>
    <row r="77" spans="1:39" x14ac:dyDescent="0.25">
      <c r="A77" s="2"/>
      <c r="B77" s="2"/>
      <c r="C77" s="2"/>
      <c r="D77" s="2"/>
      <c r="E77" s="2"/>
      <c r="F77" s="2"/>
      <c r="G77" s="2"/>
      <c r="H77" s="2"/>
      <c r="I77" s="2"/>
      <c r="J77" s="2"/>
      <c r="K77" s="2"/>
      <c r="L77" s="2"/>
      <c r="M77" s="2"/>
      <c r="N77" s="2"/>
      <c r="O77" s="2"/>
      <c r="P77" s="2"/>
      <c r="Q77" s="2"/>
      <c r="R77" s="2"/>
      <c r="S77" s="2"/>
      <c r="T77" s="2"/>
      <c r="U77" s="2"/>
      <c r="V77" s="2"/>
      <c r="W77" s="2"/>
      <c r="X77" s="2"/>
    </row>
    <row r="78" spans="1:39" x14ac:dyDescent="0.25">
      <c r="A78" s="2"/>
      <c r="B78" s="2"/>
      <c r="C78" s="2"/>
      <c r="D78" s="2"/>
      <c r="E78" s="2"/>
      <c r="F78" s="2"/>
      <c r="G78" s="2"/>
      <c r="H78" s="2"/>
      <c r="I78" s="2"/>
      <c r="J78" s="2"/>
      <c r="K78" s="2"/>
      <c r="L78" s="2"/>
      <c r="M78" s="2"/>
      <c r="N78" s="2"/>
      <c r="O78" s="2"/>
      <c r="P78" s="2"/>
      <c r="Q78" s="2"/>
      <c r="R78" s="2"/>
      <c r="S78" s="2"/>
      <c r="T78" s="2"/>
      <c r="U78" s="2"/>
      <c r="V78" s="2"/>
      <c r="W78" s="2"/>
      <c r="X78" s="2"/>
    </row>
    <row r="79" spans="1:39" x14ac:dyDescent="0.25">
      <c r="A79" s="2"/>
      <c r="B79" s="2"/>
      <c r="C79" s="2"/>
      <c r="D79" s="2"/>
      <c r="E79" s="2"/>
      <c r="F79" s="2"/>
      <c r="G79" s="2"/>
      <c r="H79" s="2"/>
      <c r="I79" s="2"/>
      <c r="J79" s="2"/>
      <c r="K79" s="2"/>
      <c r="L79" s="2"/>
      <c r="M79" s="2"/>
      <c r="N79" s="2"/>
      <c r="O79" s="2"/>
      <c r="P79" s="2"/>
      <c r="Q79" s="2"/>
      <c r="R79" s="2"/>
      <c r="S79" s="2"/>
      <c r="T79" s="2"/>
      <c r="U79" s="2"/>
      <c r="V79" s="2"/>
      <c r="W79" s="2"/>
      <c r="X79" s="2"/>
    </row>
    <row r="80" spans="1:39" x14ac:dyDescent="0.25">
      <c r="A80" s="2"/>
      <c r="B80" s="2"/>
      <c r="C80" s="2"/>
      <c r="D80" s="2"/>
      <c r="E80" s="2"/>
      <c r="F80" s="2"/>
      <c r="G80" s="2"/>
      <c r="H80" s="2"/>
      <c r="I80" s="2"/>
      <c r="J80" s="2"/>
      <c r="K80" s="2"/>
      <c r="L80" s="2"/>
      <c r="M80" s="2"/>
      <c r="N80" s="2"/>
      <c r="O80" s="2"/>
      <c r="P80" s="2"/>
      <c r="Q80" s="2"/>
      <c r="R80" s="2"/>
      <c r="S80" s="2"/>
      <c r="T80" s="2"/>
      <c r="U80" s="2"/>
      <c r="V80" s="2"/>
      <c r="W80" s="2"/>
      <c r="X80" s="2"/>
    </row>
    <row r="81" spans="1:29" x14ac:dyDescent="0.25">
      <c r="A81" s="2"/>
      <c r="B81" s="2"/>
      <c r="C81" s="2"/>
      <c r="D81" s="2"/>
      <c r="E81" s="2"/>
      <c r="F81" s="2"/>
      <c r="G81" s="2"/>
      <c r="H81" s="2"/>
      <c r="I81" s="2"/>
      <c r="J81" s="2"/>
      <c r="K81" s="2"/>
      <c r="L81" s="2"/>
      <c r="M81" s="2"/>
      <c r="N81" s="2"/>
      <c r="O81" s="2"/>
      <c r="P81" s="2"/>
      <c r="Q81" s="2"/>
      <c r="R81" s="2"/>
      <c r="S81" s="2"/>
      <c r="T81" s="2"/>
      <c r="U81" s="2"/>
      <c r="V81" s="2"/>
      <c r="W81" s="2"/>
      <c r="X81" s="2"/>
    </row>
    <row r="82" spans="1:29" x14ac:dyDescent="0.25">
      <c r="A82" s="2"/>
      <c r="B82" s="2"/>
      <c r="C82" s="2"/>
      <c r="D82" s="2"/>
      <c r="E82" s="2"/>
      <c r="F82" s="2"/>
      <c r="G82" s="2"/>
      <c r="H82" s="2"/>
      <c r="I82" s="2"/>
      <c r="J82" s="2"/>
      <c r="K82" s="2"/>
      <c r="L82" s="2"/>
      <c r="M82" s="2"/>
      <c r="N82" s="2"/>
      <c r="O82" s="2"/>
      <c r="P82" s="2"/>
      <c r="Q82" s="2"/>
      <c r="R82" s="2"/>
      <c r="S82" s="2"/>
      <c r="T82" s="2"/>
      <c r="U82" s="2"/>
      <c r="V82" s="2"/>
      <c r="W82" s="2"/>
      <c r="X82" s="2"/>
    </row>
    <row r="83" spans="1:29" x14ac:dyDescent="0.25">
      <c r="A83" s="2"/>
      <c r="B83" s="2"/>
      <c r="C83" s="2"/>
      <c r="D83" s="2"/>
      <c r="E83" s="2"/>
      <c r="F83" s="2"/>
      <c r="G83" s="2"/>
      <c r="H83" s="2"/>
      <c r="I83" s="2"/>
      <c r="J83" s="2"/>
      <c r="K83" s="2"/>
      <c r="L83" s="2"/>
      <c r="M83" s="2"/>
      <c r="N83" s="2"/>
      <c r="O83" s="2"/>
      <c r="P83" s="2"/>
      <c r="Q83" s="2"/>
      <c r="R83" s="2"/>
      <c r="S83" s="2"/>
      <c r="T83" s="2"/>
      <c r="U83" s="2"/>
      <c r="V83" s="2"/>
      <c r="W83" s="2"/>
      <c r="X83" s="2"/>
    </row>
    <row r="84" spans="1:29" x14ac:dyDescent="0.25">
      <c r="A84" s="2"/>
      <c r="B84" s="2"/>
      <c r="C84" s="2"/>
      <c r="D84" s="2"/>
      <c r="E84" s="2"/>
      <c r="F84" s="2"/>
      <c r="G84" s="2"/>
      <c r="H84" s="2"/>
      <c r="I84" s="2"/>
      <c r="J84" s="2"/>
      <c r="K84" s="2"/>
      <c r="L84" s="2"/>
      <c r="M84" s="2"/>
      <c r="N84" s="2"/>
      <c r="O84" s="2"/>
      <c r="P84" s="2"/>
      <c r="Q84" s="2"/>
      <c r="R84" s="2"/>
      <c r="S84" s="2"/>
      <c r="T84" s="2"/>
      <c r="U84" s="2"/>
      <c r="V84" s="2"/>
      <c r="W84" s="2"/>
      <c r="X84" s="2"/>
    </row>
    <row r="85" spans="1:29" x14ac:dyDescent="0.25">
      <c r="A85" s="2"/>
      <c r="B85" s="2"/>
      <c r="C85" s="2"/>
      <c r="D85" s="2"/>
      <c r="E85" s="2"/>
      <c r="F85" s="2"/>
      <c r="G85" s="2"/>
      <c r="H85" s="2"/>
      <c r="I85" s="2"/>
      <c r="J85" s="2"/>
      <c r="K85" s="2"/>
      <c r="L85" s="2"/>
      <c r="M85" s="2"/>
      <c r="N85" s="2"/>
      <c r="O85" s="2"/>
      <c r="P85" s="2"/>
      <c r="Q85" s="2"/>
      <c r="R85" s="2"/>
      <c r="S85" s="2"/>
      <c r="T85" s="2"/>
      <c r="U85" s="2"/>
      <c r="V85" s="2"/>
      <c r="W85" s="2"/>
      <c r="X85" s="2"/>
      <c r="Y85" s="2"/>
      <c r="Z85" s="2"/>
      <c r="AA85" s="2"/>
      <c r="AB85" s="2"/>
      <c r="AC85" s="2"/>
    </row>
    <row r="86" spans="1:29" x14ac:dyDescent="0.25">
      <c r="A86" s="2"/>
      <c r="B86" s="2"/>
      <c r="C86" s="2"/>
      <c r="D86" s="2"/>
      <c r="E86" s="2"/>
      <c r="F86" s="2"/>
      <c r="G86" s="2"/>
      <c r="H86" s="2"/>
      <c r="I86" s="2"/>
      <c r="J86" s="2"/>
      <c r="K86" s="2"/>
      <c r="L86" s="2"/>
      <c r="M86" s="2"/>
      <c r="N86" s="2"/>
      <c r="O86" s="2"/>
      <c r="P86" s="2"/>
      <c r="Q86" s="2"/>
      <c r="R86" s="2"/>
      <c r="S86" s="2"/>
      <c r="T86" s="2"/>
      <c r="U86" s="2"/>
      <c r="V86" s="2"/>
      <c r="W86" s="2"/>
      <c r="X86" s="2"/>
      <c r="Y86" s="2"/>
      <c r="Z86" s="2"/>
      <c r="AA86" s="2"/>
      <c r="AB86" s="2"/>
      <c r="AC86" s="2"/>
    </row>
    <row r="87" spans="1:29" x14ac:dyDescent="0.25">
      <c r="A87" s="2"/>
      <c r="B87" s="2"/>
      <c r="C87" s="2"/>
      <c r="D87" s="2"/>
      <c r="E87" s="2"/>
      <c r="F87" s="2"/>
      <c r="G87" s="2"/>
      <c r="H87" s="2"/>
      <c r="I87" s="2"/>
      <c r="J87" s="2"/>
      <c r="K87" s="2"/>
      <c r="L87" s="2"/>
      <c r="M87" s="2"/>
      <c r="N87" s="2"/>
      <c r="O87" s="2"/>
      <c r="P87" s="2"/>
      <c r="Q87" s="2"/>
      <c r="R87" s="2"/>
      <c r="S87" s="2"/>
      <c r="T87" s="2"/>
      <c r="U87" s="2"/>
      <c r="V87" s="2"/>
      <c r="W87" s="2"/>
      <c r="X87" s="2"/>
      <c r="Y87" s="2"/>
      <c r="Z87" s="2"/>
      <c r="AA87" s="2"/>
      <c r="AB87" s="2"/>
      <c r="AC87" s="2"/>
    </row>
    <row r="88" spans="1:29" x14ac:dyDescent="0.25">
      <c r="A88" s="2"/>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row>
    <row r="89" spans="1:29" x14ac:dyDescent="0.25">
      <c r="A89" s="2"/>
      <c r="B89" s="2"/>
      <c r="C89" s="2"/>
      <c r="D89" s="2"/>
      <c r="E89" s="2"/>
      <c r="F89" s="2"/>
      <c r="G89" s="2"/>
      <c r="H89" s="2"/>
      <c r="I89" s="2"/>
      <c r="J89" s="2"/>
      <c r="K89" s="2"/>
      <c r="L89" s="2"/>
      <c r="M89" s="2"/>
      <c r="N89" s="2"/>
      <c r="O89" s="2"/>
      <c r="P89" s="2"/>
      <c r="Q89" s="2"/>
      <c r="R89" s="2"/>
      <c r="S89" s="2"/>
      <c r="T89" s="2"/>
      <c r="U89" s="2"/>
      <c r="V89" s="2"/>
      <c r="W89" s="2"/>
      <c r="X89" s="2"/>
      <c r="Y89" s="2"/>
      <c r="Z89" s="2"/>
      <c r="AA89" s="2"/>
      <c r="AB89" s="2"/>
      <c r="AC89" s="2"/>
    </row>
    <row r="90" spans="1:29" x14ac:dyDescent="0.25">
      <c r="A90" s="2"/>
      <c r="B90" s="2"/>
      <c r="C90" s="2"/>
      <c r="D90" s="2"/>
      <c r="E90" s="2"/>
      <c r="F90" s="2"/>
      <c r="G90" s="2"/>
      <c r="H90" s="2"/>
      <c r="I90" s="2"/>
      <c r="J90" s="2"/>
      <c r="K90" s="2"/>
      <c r="L90" s="2"/>
      <c r="M90" s="2"/>
      <c r="N90" s="2"/>
      <c r="O90" s="2"/>
      <c r="P90" s="2"/>
      <c r="Q90" s="2"/>
      <c r="R90" s="2"/>
      <c r="S90" s="2"/>
      <c r="T90" s="2"/>
      <c r="U90" s="2"/>
      <c r="V90" s="2"/>
      <c r="W90" s="2"/>
      <c r="X90" s="2"/>
      <c r="Y90" s="2"/>
      <c r="Z90" s="2"/>
      <c r="AA90" s="2"/>
      <c r="AB90" s="2"/>
      <c r="AC90" s="2"/>
    </row>
    <row r="91" spans="1:29" x14ac:dyDescent="0.25">
      <c r="A91" s="2"/>
      <c r="B91" s="2"/>
      <c r="C91" s="2"/>
      <c r="D91" s="2"/>
      <c r="E91" s="2"/>
      <c r="F91" s="2"/>
      <c r="G91" s="2"/>
      <c r="H91" s="2"/>
      <c r="I91" s="2"/>
      <c r="J91" s="2"/>
      <c r="K91" s="2"/>
      <c r="L91" s="2"/>
      <c r="M91" s="2"/>
      <c r="N91" s="2"/>
      <c r="O91" s="2"/>
      <c r="P91" s="2"/>
      <c r="Q91" s="2"/>
      <c r="R91" s="2"/>
      <c r="S91" s="2"/>
      <c r="T91" s="2"/>
      <c r="U91" s="2"/>
      <c r="V91" s="2"/>
      <c r="W91" s="2"/>
      <c r="X91" s="2"/>
      <c r="Y91" s="2"/>
      <c r="Z91" s="2"/>
      <c r="AA91" s="2"/>
      <c r="AB91" s="2"/>
      <c r="AC91" s="2"/>
    </row>
    <row r="92" spans="1:29" x14ac:dyDescent="0.25">
      <c r="A92" s="2"/>
      <c r="B92" s="2"/>
      <c r="C92" s="2"/>
      <c r="D92" s="2"/>
      <c r="E92" s="2"/>
      <c r="F92" s="2"/>
      <c r="G92" s="2"/>
      <c r="H92" s="2"/>
      <c r="I92" s="2"/>
      <c r="J92" s="2"/>
      <c r="K92" s="2"/>
      <c r="L92" s="2"/>
      <c r="M92" s="2"/>
      <c r="N92" s="2"/>
      <c r="O92" s="2"/>
      <c r="P92" s="2"/>
      <c r="Q92" s="2"/>
      <c r="R92" s="2"/>
      <c r="S92" s="2"/>
      <c r="T92" s="2"/>
      <c r="U92" s="2"/>
      <c r="V92" s="2"/>
      <c r="W92" s="2"/>
      <c r="X92" s="2"/>
      <c r="Y92" s="2"/>
      <c r="Z92" s="2"/>
      <c r="AA92" s="2"/>
      <c r="AB92" s="2"/>
      <c r="AC92" s="2"/>
    </row>
    <row r="93" spans="1:29" x14ac:dyDescent="0.25">
      <c r="A93" s="2"/>
      <c r="B93" s="2"/>
      <c r="C93" s="2"/>
      <c r="D93" s="2"/>
      <c r="E93" s="2"/>
      <c r="F93" s="2"/>
      <c r="G93" s="2"/>
      <c r="H93" s="2"/>
      <c r="I93" s="2"/>
      <c r="J93" s="2"/>
      <c r="K93" s="2"/>
      <c r="L93" s="2"/>
      <c r="M93" s="2"/>
      <c r="N93" s="2"/>
      <c r="O93" s="2"/>
      <c r="P93" s="2"/>
      <c r="Q93" s="2"/>
      <c r="R93" s="2"/>
      <c r="S93" s="2"/>
      <c r="T93" s="2"/>
      <c r="U93" s="2"/>
      <c r="V93" s="2"/>
      <c r="W93" s="2"/>
      <c r="X93" s="2"/>
      <c r="Y93" s="2"/>
      <c r="Z93" s="2"/>
      <c r="AA93" s="2"/>
      <c r="AB93" s="2"/>
      <c r="AC93" s="2"/>
    </row>
    <row r="94" spans="1:29" x14ac:dyDescent="0.25">
      <c r="A94" s="2"/>
      <c r="B94" s="2"/>
      <c r="C94" s="2"/>
      <c r="D94" s="2"/>
      <c r="E94" s="2"/>
      <c r="F94" s="2"/>
      <c r="G94" s="2"/>
      <c r="H94" s="2"/>
      <c r="I94" s="2"/>
      <c r="J94" s="2"/>
      <c r="K94" s="2"/>
      <c r="L94" s="2"/>
      <c r="M94" s="2"/>
      <c r="N94" s="2"/>
      <c r="O94" s="2"/>
      <c r="P94" s="2"/>
      <c r="Q94" s="2"/>
      <c r="R94" s="2"/>
      <c r="S94" s="2"/>
      <c r="T94" s="2"/>
      <c r="U94" s="2"/>
      <c r="V94" s="2"/>
      <c r="W94" s="2"/>
      <c r="X94" s="2"/>
      <c r="Y94" s="2"/>
      <c r="Z94" s="2"/>
      <c r="AA94" s="2"/>
      <c r="AB94" s="2"/>
      <c r="AC94" s="2"/>
    </row>
    <row r="95" spans="1:29" x14ac:dyDescent="0.25">
      <c r="A95" s="2"/>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row>
    <row r="96" spans="1:29" x14ac:dyDescent="0.25">
      <c r="A96" s="2"/>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row>
    <row r="97" spans="1:29" x14ac:dyDescent="0.25">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row>
    <row r="98" spans="1:29" x14ac:dyDescent="0.25">
      <c r="A98" s="2"/>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row>
    <row r="99" spans="1:29" x14ac:dyDescent="0.25">
      <c r="A99" s="2"/>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row>
    <row r="100" spans="1:29" x14ac:dyDescent="0.25">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row>
    <row r="101" spans="1:29" x14ac:dyDescent="0.25">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row>
    <row r="102" spans="1:29" x14ac:dyDescent="0.25">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row>
    <row r="103" spans="1:29" x14ac:dyDescent="0.25">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row>
    <row r="104" spans="1:29" x14ac:dyDescent="0.25">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row>
    <row r="105" spans="1:29" x14ac:dyDescent="0.25">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row>
    <row r="106" spans="1:29" x14ac:dyDescent="0.25">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row>
    <row r="107" spans="1:29" x14ac:dyDescent="0.25">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row>
    <row r="108" spans="1:29" x14ac:dyDescent="0.25">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row>
    <row r="109" spans="1:29" x14ac:dyDescent="0.25">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row>
    <row r="110" spans="1:29" x14ac:dyDescent="0.25">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row>
    <row r="111" spans="1:29" x14ac:dyDescent="0.25">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row>
    <row r="112" spans="1:29" x14ac:dyDescent="0.25">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row>
    <row r="113" spans="1:29" x14ac:dyDescent="0.25">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row>
    <row r="114" spans="1:29" x14ac:dyDescent="0.25">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row>
    <row r="115" spans="1:29" x14ac:dyDescent="0.25">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row>
    <row r="116" spans="1:29" x14ac:dyDescent="0.25">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row>
    <row r="117" spans="1:29" x14ac:dyDescent="0.25">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row>
    <row r="118" spans="1:29" x14ac:dyDescent="0.25">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row>
    <row r="119" spans="1:29" x14ac:dyDescent="0.25">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row>
    <row r="120" spans="1:29" x14ac:dyDescent="0.25">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row>
    <row r="121" spans="1:29" x14ac:dyDescent="0.25">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row>
    <row r="122" spans="1:29" x14ac:dyDescent="0.25">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row>
    <row r="123" spans="1:29" x14ac:dyDescent="0.25">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row>
    <row r="124" spans="1:29" x14ac:dyDescent="0.25">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row>
    <row r="125" spans="1:29" x14ac:dyDescent="0.25">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row>
    <row r="126" spans="1:29" x14ac:dyDescent="0.25">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row>
    <row r="127" spans="1:29" x14ac:dyDescent="0.25">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row>
    <row r="128" spans="1:29" x14ac:dyDescent="0.25">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row>
    <row r="129" spans="1:29" x14ac:dyDescent="0.25">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row>
    <row r="130" spans="1:29" x14ac:dyDescent="0.25">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row>
    <row r="131" spans="1:29" x14ac:dyDescent="0.25">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row>
    <row r="132" spans="1:29" x14ac:dyDescent="0.25">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row>
    <row r="133" spans="1:29" x14ac:dyDescent="0.25">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row>
    <row r="134" spans="1:29" x14ac:dyDescent="0.25">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row>
    <row r="135" spans="1:29" x14ac:dyDescent="0.25">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row>
    <row r="136" spans="1:29" x14ac:dyDescent="0.25">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row>
    <row r="137" spans="1:29" x14ac:dyDescent="0.25">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row>
    <row r="138" spans="1:29" x14ac:dyDescent="0.25">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row>
    <row r="139" spans="1:29" x14ac:dyDescent="0.25">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row>
    <row r="140" spans="1:29" x14ac:dyDescent="0.25">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row>
    <row r="141" spans="1:29" x14ac:dyDescent="0.25">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row>
    <row r="142" spans="1:29" x14ac:dyDescent="0.25">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row>
    <row r="143" spans="1:29" x14ac:dyDescent="0.25">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row>
    <row r="144" spans="1:29" x14ac:dyDescent="0.25">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row>
    <row r="145" spans="1:29" x14ac:dyDescent="0.25">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row>
    <row r="146" spans="1:29" x14ac:dyDescent="0.25">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row>
    <row r="147" spans="1:29" x14ac:dyDescent="0.25">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row>
    <row r="148" spans="1:29" x14ac:dyDescent="0.25">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row>
    <row r="149" spans="1:29" x14ac:dyDescent="0.25">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row>
    <row r="150" spans="1:29" x14ac:dyDescent="0.25">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row>
    <row r="151" spans="1:29" x14ac:dyDescent="0.25">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row>
    <row r="152" spans="1:29" x14ac:dyDescent="0.25">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row>
    <row r="153" spans="1:29" x14ac:dyDescent="0.25">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row>
    <row r="154" spans="1:29" x14ac:dyDescent="0.25">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row>
    <row r="155" spans="1:29" x14ac:dyDescent="0.25">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row>
    <row r="156" spans="1:29" x14ac:dyDescent="0.25">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row>
    <row r="157" spans="1:29" x14ac:dyDescent="0.25">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row>
    <row r="158" spans="1:29" x14ac:dyDescent="0.25">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row>
    <row r="159" spans="1:29" x14ac:dyDescent="0.25">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row>
    <row r="160" spans="1:29" x14ac:dyDescent="0.25">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row>
    <row r="161" spans="1:29" x14ac:dyDescent="0.25">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row>
    <row r="162" spans="1:29" x14ac:dyDescent="0.25">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row>
    <row r="163" spans="1:29" x14ac:dyDescent="0.25">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row>
    <row r="164" spans="1:29" x14ac:dyDescent="0.25">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row>
    <row r="165" spans="1:29" x14ac:dyDescent="0.25">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row>
    <row r="166" spans="1:29" x14ac:dyDescent="0.25">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row>
    <row r="167" spans="1:29" x14ac:dyDescent="0.25">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row>
    <row r="168" spans="1:29" x14ac:dyDescent="0.25">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row>
    <row r="169" spans="1:29" x14ac:dyDescent="0.25">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row>
    <row r="170" spans="1:29" x14ac:dyDescent="0.25">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row>
    <row r="171" spans="1:29" x14ac:dyDescent="0.25">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row>
    <row r="172" spans="1:29" x14ac:dyDescent="0.25">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row>
    <row r="173" spans="1:29" x14ac:dyDescent="0.25">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row>
    <row r="174" spans="1:29" x14ac:dyDescent="0.25">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row>
    <row r="175" spans="1:29" x14ac:dyDescent="0.25">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row>
    <row r="176" spans="1:29" x14ac:dyDescent="0.25">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row>
    <row r="177" spans="1:29" x14ac:dyDescent="0.25">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row>
    <row r="178" spans="1:29" x14ac:dyDescent="0.25">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row>
    <row r="179" spans="1:29" x14ac:dyDescent="0.25">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row>
    <row r="180" spans="1:29" x14ac:dyDescent="0.25">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row>
    <row r="181" spans="1:29" x14ac:dyDescent="0.25">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row>
    <row r="182" spans="1:29" x14ac:dyDescent="0.25">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row>
    <row r="183" spans="1:29" x14ac:dyDescent="0.25">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row>
    <row r="184" spans="1:29" x14ac:dyDescent="0.25">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row>
    <row r="185" spans="1:29" x14ac:dyDescent="0.25">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row>
    <row r="186" spans="1:29" x14ac:dyDescent="0.25">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row>
    <row r="187" spans="1:29" x14ac:dyDescent="0.25">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row>
    <row r="188" spans="1:29" x14ac:dyDescent="0.25">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row>
    <row r="189" spans="1:29" x14ac:dyDescent="0.25">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row>
    <row r="190" spans="1:29" x14ac:dyDescent="0.25">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row>
    <row r="191" spans="1:29" x14ac:dyDescent="0.25">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row>
    <row r="192" spans="1:29" x14ac:dyDescent="0.25">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row>
    <row r="193" spans="1:29" x14ac:dyDescent="0.25">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row>
    <row r="194" spans="1:29" x14ac:dyDescent="0.25">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row>
    <row r="195" spans="1:29" x14ac:dyDescent="0.25">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row>
    <row r="196" spans="1:29" x14ac:dyDescent="0.25">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row>
    <row r="197" spans="1:29" x14ac:dyDescent="0.25">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row>
    <row r="198" spans="1:29" x14ac:dyDescent="0.25">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row>
    <row r="199" spans="1:29" x14ac:dyDescent="0.25">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row>
    <row r="200" spans="1:29" x14ac:dyDescent="0.25">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row>
    <row r="201" spans="1:29" x14ac:dyDescent="0.25">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row>
    <row r="202" spans="1:29" x14ac:dyDescent="0.25">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row>
    <row r="203" spans="1:29" x14ac:dyDescent="0.25">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row>
    <row r="204" spans="1:29" x14ac:dyDescent="0.25">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row>
    <row r="205" spans="1:29" x14ac:dyDescent="0.25">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row>
    <row r="206" spans="1:29" x14ac:dyDescent="0.25">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row>
    <row r="207" spans="1:29" x14ac:dyDescent="0.25">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row>
    <row r="208" spans="1:29" x14ac:dyDescent="0.25">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row>
    <row r="209" spans="1:29" x14ac:dyDescent="0.25">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row>
    <row r="210" spans="1:29" x14ac:dyDescent="0.25">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row>
    <row r="211" spans="1:29" x14ac:dyDescent="0.25">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row>
    <row r="212" spans="1:29" x14ac:dyDescent="0.25">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row>
    <row r="213" spans="1:29" x14ac:dyDescent="0.25">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row>
    <row r="214" spans="1:29" x14ac:dyDescent="0.25">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row>
    <row r="215" spans="1:29" x14ac:dyDescent="0.25">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row>
    <row r="216" spans="1:29" x14ac:dyDescent="0.25">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row>
    <row r="217" spans="1:29" x14ac:dyDescent="0.25">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row>
    <row r="218" spans="1:29" x14ac:dyDescent="0.25">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row>
    <row r="219" spans="1:29" x14ac:dyDescent="0.25">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row>
    <row r="220" spans="1:29" x14ac:dyDescent="0.25">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row>
    <row r="221" spans="1:29" x14ac:dyDescent="0.25">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row>
    <row r="222" spans="1:29" x14ac:dyDescent="0.25">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row>
    <row r="223" spans="1:29" x14ac:dyDescent="0.25">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row>
    <row r="224" spans="1:29" x14ac:dyDescent="0.25">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row>
    <row r="225" spans="1:29" x14ac:dyDescent="0.25">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row>
    <row r="226" spans="1:29" x14ac:dyDescent="0.25">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row>
    <row r="227" spans="1:29" x14ac:dyDescent="0.25">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row>
    <row r="228" spans="1:29" x14ac:dyDescent="0.25">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row>
    <row r="229" spans="1:29" x14ac:dyDescent="0.25">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row>
    <row r="230" spans="1:29" x14ac:dyDescent="0.25">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row>
    <row r="231" spans="1:29" x14ac:dyDescent="0.25">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row>
    <row r="232" spans="1:29" x14ac:dyDescent="0.25">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row>
    <row r="233" spans="1:29" x14ac:dyDescent="0.25">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row>
    <row r="234" spans="1:29" x14ac:dyDescent="0.25">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row>
    <row r="235" spans="1:29" x14ac:dyDescent="0.25">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row>
    <row r="236" spans="1:29" x14ac:dyDescent="0.25">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row>
    <row r="237" spans="1:29" x14ac:dyDescent="0.25">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row>
    <row r="238" spans="1:29" x14ac:dyDescent="0.25">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row>
    <row r="239" spans="1:29" x14ac:dyDescent="0.25">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row>
    <row r="240" spans="1:29" x14ac:dyDescent="0.25">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row>
    <row r="241" spans="1:29" x14ac:dyDescent="0.25">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row>
    <row r="242" spans="1:29" x14ac:dyDescent="0.25">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row>
    <row r="243" spans="1:29" x14ac:dyDescent="0.25">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row>
    <row r="244" spans="1:29" x14ac:dyDescent="0.25">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row>
    <row r="245" spans="1:29" x14ac:dyDescent="0.25">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row>
    <row r="246" spans="1:29" x14ac:dyDescent="0.25">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row>
    <row r="247" spans="1:29" x14ac:dyDescent="0.25">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row>
    <row r="248" spans="1:29" x14ac:dyDescent="0.25">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row>
    <row r="249" spans="1:29" x14ac:dyDescent="0.25">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row>
    <row r="250" spans="1:29" x14ac:dyDescent="0.25">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row>
    <row r="251" spans="1:29" x14ac:dyDescent="0.25">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row>
    <row r="252" spans="1:29" x14ac:dyDescent="0.25">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row>
    <row r="253" spans="1:29" x14ac:dyDescent="0.25">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row>
    <row r="254" spans="1:29" x14ac:dyDescent="0.25">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row>
    <row r="255" spans="1:29" x14ac:dyDescent="0.25">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2"/>
    </row>
    <row r="256" spans="1:29" x14ac:dyDescent="0.25">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row>
    <row r="257" spans="1:29" x14ac:dyDescent="0.25">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row>
    <row r="258" spans="1:29" x14ac:dyDescent="0.25">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c r="AA258" s="2"/>
      <c r="AB258" s="2"/>
      <c r="AC258" s="2"/>
    </row>
    <row r="259" spans="1:29" x14ac:dyDescent="0.25">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c r="AA259" s="2"/>
      <c r="AB259" s="2"/>
      <c r="AC259" s="2"/>
    </row>
    <row r="260" spans="1:29" x14ac:dyDescent="0.25">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row>
    <row r="261" spans="1:29" x14ac:dyDescent="0.25">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row>
    <row r="262" spans="1:29" x14ac:dyDescent="0.25">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c r="AA262" s="2"/>
      <c r="AB262" s="2"/>
      <c r="AC262" s="2"/>
    </row>
    <row r="263" spans="1:29" x14ac:dyDescent="0.25">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c r="AA263" s="2"/>
      <c r="AB263" s="2"/>
      <c r="AC263" s="2"/>
    </row>
    <row r="264" spans="1:29" x14ac:dyDescent="0.25">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c r="AA264" s="2"/>
      <c r="AB264" s="2"/>
      <c r="AC264" s="2"/>
    </row>
    <row r="265" spans="1:29" x14ac:dyDescent="0.25">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c r="AA265" s="2"/>
      <c r="AB265" s="2"/>
      <c r="AC265" s="2"/>
    </row>
    <row r="266" spans="1:29" x14ac:dyDescent="0.25">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c r="AA266" s="2"/>
      <c r="AB266" s="2"/>
      <c r="AC266" s="2"/>
    </row>
    <row r="267" spans="1:29" x14ac:dyDescent="0.25">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c r="AA267" s="2"/>
      <c r="AB267" s="2"/>
      <c r="AC267" s="2"/>
    </row>
    <row r="268" spans="1:29" x14ac:dyDescent="0.25">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c r="AA268" s="2"/>
      <c r="AB268" s="2"/>
      <c r="AC268" s="2"/>
    </row>
    <row r="269" spans="1:29" x14ac:dyDescent="0.25">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c r="AA269" s="2"/>
      <c r="AB269" s="2"/>
      <c r="AC269" s="2"/>
    </row>
    <row r="270" spans="1:29" x14ac:dyDescent="0.25">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c r="AA270" s="2"/>
      <c r="AB270" s="2"/>
      <c r="AC270" s="2"/>
    </row>
    <row r="271" spans="1:29" x14ac:dyDescent="0.25">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2"/>
    </row>
    <row r="272" spans="1:29" x14ac:dyDescent="0.25">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row>
    <row r="273" spans="1:29" x14ac:dyDescent="0.25">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c r="AA273" s="2"/>
      <c r="AB273" s="2"/>
      <c r="AC273" s="2"/>
    </row>
    <row r="274" spans="1:29" x14ac:dyDescent="0.25">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c r="AA274" s="2"/>
      <c r="AB274" s="2"/>
      <c r="AC274" s="2"/>
    </row>
    <row r="275" spans="1:29" x14ac:dyDescent="0.25">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c r="AA275" s="2"/>
      <c r="AB275" s="2"/>
      <c r="AC275" s="2"/>
    </row>
    <row r="276" spans="1:29" x14ac:dyDescent="0.25">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row>
    <row r="277" spans="1:29" x14ac:dyDescent="0.25">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c r="AA277" s="2"/>
      <c r="AB277" s="2"/>
      <c r="AC277" s="2"/>
    </row>
    <row r="278" spans="1:29" x14ac:dyDescent="0.25">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2"/>
    </row>
    <row r="279" spans="1:29" x14ac:dyDescent="0.25">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c r="AA279" s="2"/>
      <c r="AB279" s="2"/>
      <c r="AC279" s="2"/>
    </row>
    <row r="280" spans="1:29" x14ac:dyDescent="0.25">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row>
  </sheetData>
  <sheetProtection algorithmName="SHA-512" hashValue="WdmeIzaPsdaya/mlzggvg3NStlduGrp/ZOZ3t6pRmhAfoscUD9sq5gLcaNo/Pzl0fsJxRaGBwyCHgsFyPeezKA==" saltValue="2lZP2nTZtcFpTbFq/5fY1Q==" spinCount="100000" sheet="1" objects="1" scenarios="1" selectLockedCells="1"/>
  <mergeCells count="11">
    <mergeCell ref="G4:G5"/>
    <mergeCell ref="B50:F50"/>
    <mergeCell ref="B51:C51"/>
    <mergeCell ref="C4:C5"/>
    <mergeCell ref="D4:D5"/>
    <mergeCell ref="E4:E5"/>
    <mergeCell ref="F4:F5"/>
    <mergeCell ref="D7:D16"/>
    <mergeCell ref="D18:D27"/>
    <mergeCell ref="F29:F38"/>
    <mergeCell ref="F40:F49"/>
  </mergeCells>
  <pageMargins left="0.7" right="0.7" top="0.75" bottom="0.75" header="0.3" footer="0.3"/>
  <pageSetup scale="79" fitToHeight="0"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M232"/>
  <sheetViews>
    <sheetView zoomScaleNormal="100" workbookViewId="0">
      <selection activeCell="B7" sqref="B7"/>
    </sheetView>
  </sheetViews>
  <sheetFormatPr defaultColWidth="9.33203125" defaultRowHeight="13.2" x14ac:dyDescent="0.25"/>
  <cols>
    <col min="1" max="1" width="2.6640625" style="3" customWidth="1"/>
    <col min="2" max="2" width="30.6640625" style="3" customWidth="1"/>
    <col min="3" max="7" width="15.6640625" style="3" customWidth="1"/>
    <col min="8" max="8" width="2.6640625" style="3" customWidth="1"/>
    <col min="9" max="16384" width="9.33203125" style="3"/>
  </cols>
  <sheetData>
    <row r="1" spans="1:39" ht="15" customHeight="1" x14ac:dyDescent="0.2">
      <c r="A1" s="459"/>
      <c r="B1" s="460"/>
      <c r="C1" s="460"/>
      <c r="D1" s="460"/>
      <c r="E1" s="460"/>
      <c r="F1" s="460"/>
      <c r="G1" s="460"/>
      <c r="H1" s="461"/>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row>
    <row r="2" spans="1:39" ht="30" customHeight="1" x14ac:dyDescent="0.3">
      <c r="A2" s="462"/>
      <c r="B2" s="1734"/>
      <c r="C2" s="673" t="s">
        <v>1877</v>
      </c>
      <c r="D2" s="673"/>
      <c r="E2" s="673"/>
      <c r="F2" s="673"/>
      <c r="G2" s="465"/>
      <c r="H2" s="464"/>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row>
    <row r="3" spans="1:39" ht="15" customHeight="1" x14ac:dyDescent="0.25">
      <c r="A3" s="462"/>
      <c r="B3" s="463"/>
      <c r="C3" s="984"/>
      <c r="D3" s="984"/>
      <c r="E3" s="985"/>
      <c r="F3" s="984"/>
      <c r="G3" s="986" t="s">
        <v>1111</v>
      </c>
      <c r="H3" s="464"/>
      <c r="I3" s="2"/>
      <c r="J3" s="2"/>
      <c r="K3" s="2"/>
      <c r="L3" s="2"/>
      <c r="M3" s="2"/>
      <c r="N3" s="2"/>
      <c r="O3" s="2"/>
      <c r="P3" s="2"/>
      <c r="Q3" s="2"/>
      <c r="R3" s="2"/>
      <c r="S3" s="2"/>
      <c r="T3" s="2"/>
      <c r="U3" s="2"/>
      <c r="V3" s="2"/>
      <c r="W3" s="2"/>
      <c r="X3" s="2"/>
      <c r="Y3" s="2"/>
      <c r="Z3" s="2"/>
      <c r="AA3" s="2"/>
      <c r="AB3" s="2"/>
      <c r="AC3" s="2"/>
      <c r="AD3" s="2"/>
      <c r="AE3" s="2"/>
      <c r="AF3" s="2"/>
      <c r="AG3" s="2"/>
      <c r="AH3" s="2"/>
      <c r="AI3" s="2"/>
      <c r="AJ3" s="2"/>
      <c r="AK3" s="2"/>
      <c r="AL3" s="2"/>
      <c r="AM3" s="2"/>
    </row>
    <row r="4" spans="1:39" ht="19.95" customHeight="1" x14ac:dyDescent="0.25">
      <c r="A4" s="462"/>
      <c r="B4" s="463"/>
      <c r="C4" s="2543" t="s">
        <v>6</v>
      </c>
      <c r="D4" s="2543" t="s">
        <v>7</v>
      </c>
      <c r="E4" s="2543" t="s">
        <v>8</v>
      </c>
      <c r="F4" s="2543" t="s">
        <v>9</v>
      </c>
      <c r="G4" s="2543" t="s">
        <v>10</v>
      </c>
      <c r="H4" s="464"/>
      <c r="I4" s="2"/>
      <c r="J4" s="2"/>
      <c r="K4" s="2"/>
      <c r="L4" s="2"/>
      <c r="M4" s="2"/>
      <c r="N4" s="2"/>
      <c r="O4" s="2"/>
      <c r="P4" s="2"/>
      <c r="Q4" s="2"/>
      <c r="R4" s="2"/>
      <c r="S4" s="2"/>
      <c r="T4" s="2"/>
      <c r="U4" s="2"/>
      <c r="V4" s="2"/>
      <c r="W4" s="2"/>
      <c r="X4" s="2"/>
      <c r="Y4" s="2"/>
      <c r="Z4" s="2"/>
      <c r="AA4" s="2"/>
      <c r="AB4" s="2"/>
      <c r="AC4" s="2"/>
      <c r="AD4" s="2"/>
      <c r="AE4" s="2"/>
      <c r="AF4" s="2"/>
      <c r="AG4" s="2"/>
      <c r="AH4" s="2"/>
      <c r="AI4" s="2"/>
      <c r="AJ4" s="2"/>
      <c r="AK4" s="2"/>
      <c r="AL4" s="2"/>
      <c r="AM4" s="2"/>
    </row>
    <row r="5" spans="1:39" ht="25.2" customHeight="1" x14ac:dyDescent="0.25">
      <c r="A5" s="462"/>
      <c r="B5" s="1535" t="s">
        <v>1879</v>
      </c>
      <c r="C5" s="2544"/>
      <c r="D5" s="2544"/>
      <c r="E5" s="2544"/>
      <c r="F5" s="2544"/>
      <c r="G5" s="2544"/>
      <c r="H5" s="464"/>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row>
    <row r="6" spans="1:39" ht="15" customHeight="1" x14ac:dyDescent="0.2">
      <c r="A6" s="462"/>
      <c r="B6" s="940" t="s">
        <v>1869</v>
      </c>
      <c r="C6" s="996"/>
      <c r="D6" s="997"/>
      <c r="E6" s="991"/>
      <c r="F6" s="998"/>
      <c r="G6" s="942">
        <f>SUM(G7:G16)</f>
        <v>0</v>
      </c>
      <c r="H6" s="464"/>
      <c r="I6" s="2"/>
      <c r="J6" s="2"/>
      <c r="K6" s="2"/>
      <c r="L6" s="2"/>
      <c r="M6" s="2"/>
      <c r="N6" s="2"/>
      <c r="O6" s="2"/>
      <c r="P6" s="2"/>
      <c r="Q6" s="2"/>
      <c r="R6" s="2"/>
      <c r="S6" s="2"/>
      <c r="T6" s="2"/>
      <c r="U6" s="2"/>
      <c r="V6" s="2"/>
      <c r="W6" s="2"/>
      <c r="X6" s="2"/>
      <c r="Y6" s="2"/>
      <c r="Z6" s="2"/>
      <c r="AA6" s="2"/>
      <c r="AB6" s="2"/>
      <c r="AC6" s="2"/>
      <c r="AD6" s="2"/>
      <c r="AE6" s="2"/>
      <c r="AF6" s="2"/>
      <c r="AG6" s="2"/>
      <c r="AH6" s="2"/>
      <c r="AI6" s="2"/>
      <c r="AJ6" s="2"/>
      <c r="AK6" s="2"/>
      <c r="AL6" s="2"/>
      <c r="AM6" s="2"/>
    </row>
    <row r="7" spans="1:39" ht="15" customHeight="1" x14ac:dyDescent="0.25">
      <c r="A7" s="462"/>
      <c r="B7" s="1004"/>
      <c r="C7" s="1003"/>
      <c r="D7" s="2961"/>
      <c r="E7" s="1000">
        <v>0.1</v>
      </c>
      <c r="F7" s="1541"/>
      <c r="G7" s="1542">
        <f>MAX((C7 * E7) - F7,0)</f>
        <v>0</v>
      </c>
      <c r="H7" s="464"/>
      <c r="I7" s="2"/>
      <c r="J7" s="2"/>
      <c r="K7" s="2"/>
      <c r="L7" s="2"/>
      <c r="M7" s="2"/>
      <c r="N7" s="2"/>
      <c r="O7" s="2"/>
      <c r="P7" s="2"/>
      <c r="Q7" s="2"/>
      <c r="R7" s="2"/>
      <c r="S7" s="2"/>
      <c r="T7" s="2"/>
      <c r="U7" s="2"/>
      <c r="V7" s="2"/>
      <c r="W7" s="2"/>
      <c r="X7" s="2"/>
      <c r="Y7" s="2"/>
      <c r="Z7" s="2"/>
      <c r="AA7" s="2"/>
      <c r="AB7" s="2"/>
      <c r="AC7" s="2"/>
      <c r="AD7" s="2"/>
      <c r="AE7" s="2"/>
      <c r="AF7" s="2"/>
      <c r="AG7" s="2"/>
      <c r="AH7" s="2"/>
      <c r="AI7" s="2"/>
      <c r="AJ7" s="2"/>
      <c r="AK7" s="2"/>
      <c r="AL7" s="2"/>
      <c r="AM7" s="2"/>
    </row>
    <row r="8" spans="1:39" ht="15" customHeight="1" x14ac:dyDescent="0.25">
      <c r="A8" s="462"/>
      <c r="B8" s="1004"/>
      <c r="C8" s="1003"/>
      <c r="D8" s="2962"/>
      <c r="E8" s="1000">
        <v>0.1</v>
      </c>
      <c r="F8" s="1541"/>
      <c r="G8" s="1542">
        <f t="shared" ref="G8:G16" si="0">MAX((C8 * E8) - F8,0)</f>
        <v>0</v>
      </c>
      <c r="H8" s="464"/>
      <c r="I8" s="2"/>
      <c r="J8" s="2"/>
      <c r="K8" s="2"/>
      <c r="L8" s="2"/>
      <c r="M8" s="2"/>
      <c r="N8" s="2"/>
      <c r="O8" s="2"/>
      <c r="P8" s="2"/>
      <c r="Q8" s="2"/>
      <c r="R8" s="2"/>
      <c r="S8" s="2"/>
      <c r="T8" s="2"/>
      <c r="U8" s="2"/>
      <c r="V8" s="2"/>
      <c r="W8" s="2"/>
      <c r="X8" s="2"/>
      <c r="Y8" s="2"/>
      <c r="Z8" s="2"/>
      <c r="AA8" s="2"/>
      <c r="AB8" s="2"/>
      <c r="AC8" s="2"/>
      <c r="AD8" s="2"/>
      <c r="AE8" s="2"/>
      <c r="AF8" s="2"/>
      <c r="AG8" s="2"/>
      <c r="AH8" s="2"/>
      <c r="AI8" s="2"/>
      <c r="AJ8" s="2"/>
      <c r="AK8" s="2"/>
      <c r="AL8" s="2"/>
      <c r="AM8" s="2"/>
    </row>
    <row r="9" spans="1:39" ht="15" customHeight="1" x14ac:dyDescent="0.25">
      <c r="A9" s="462"/>
      <c r="B9" s="1004"/>
      <c r="C9" s="1003"/>
      <c r="D9" s="2962"/>
      <c r="E9" s="1000">
        <v>0.1</v>
      </c>
      <c r="F9" s="1541"/>
      <c r="G9" s="1542">
        <f t="shared" si="0"/>
        <v>0</v>
      </c>
      <c r="H9" s="464"/>
      <c r="I9" s="2"/>
      <c r="J9" s="2"/>
      <c r="K9" s="2"/>
      <c r="L9" s="2"/>
      <c r="M9" s="2"/>
      <c r="N9" s="2"/>
      <c r="O9" s="2"/>
      <c r="P9" s="2"/>
      <c r="Q9" s="2"/>
      <c r="R9" s="2"/>
      <c r="S9" s="2"/>
      <c r="T9" s="2"/>
      <c r="U9" s="2"/>
      <c r="V9" s="2"/>
      <c r="W9" s="2"/>
      <c r="X9" s="2"/>
      <c r="Y9" s="2"/>
      <c r="Z9" s="2"/>
      <c r="AA9" s="2"/>
      <c r="AB9" s="2"/>
      <c r="AC9" s="2"/>
      <c r="AD9" s="2"/>
      <c r="AE9" s="2"/>
      <c r="AF9" s="2"/>
      <c r="AG9" s="2"/>
      <c r="AH9" s="2"/>
      <c r="AI9" s="2"/>
      <c r="AJ9" s="2"/>
      <c r="AK9" s="2"/>
      <c r="AL9" s="2"/>
      <c r="AM9" s="2"/>
    </row>
    <row r="10" spans="1:39" ht="15" customHeight="1" x14ac:dyDescent="0.25">
      <c r="A10" s="462"/>
      <c r="B10" s="1004"/>
      <c r="C10" s="1003"/>
      <c r="D10" s="2962"/>
      <c r="E10" s="1000">
        <v>0.1</v>
      </c>
      <c r="F10" s="1541"/>
      <c r="G10" s="1542">
        <f t="shared" si="0"/>
        <v>0</v>
      </c>
      <c r="H10" s="464"/>
      <c r="I10" s="2"/>
      <c r="J10" s="2"/>
      <c r="K10" s="2"/>
      <c r="L10" s="2"/>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row>
    <row r="11" spans="1:39" ht="15" customHeight="1" x14ac:dyDescent="0.25">
      <c r="A11" s="462"/>
      <c r="B11" s="1004"/>
      <c r="C11" s="1003"/>
      <c r="D11" s="2962"/>
      <c r="E11" s="1000">
        <v>0.1</v>
      </c>
      <c r="F11" s="1541"/>
      <c r="G11" s="1542">
        <f t="shared" si="0"/>
        <v>0</v>
      </c>
      <c r="H11" s="464"/>
      <c r="I11" s="2"/>
      <c r="J11" s="2"/>
      <c r="K11" s="2"/>
      <c r="L11" s="2"/>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row>
    <row r="12" spans="1:39" ht="15" customHeight="1" x14ac:dyDescent="0.25">
      <c r="A12" s="462"/>
      <c r="B12" s="1004"/>
      <c r="C12" s="1003"/>
      <c r="D12" s="2962"/>
      <c r="E12" s="1000">
        <v>0.1</v>
      </c>
      <c r="F12" s="1541"/>
      <c r="G12" s="1542">
        <f t="shared" si="0"/>
        <v>0</v>
      </c>
      <c r="H12" s="464"/>
      <c r="I12" s="2"/>
      <c r="J12" s="2"/>
      <c r="K12" s="2"/>
      <c r="L12" s="2"/>
      <c r="M12" s="2"/>
      <c r="N12" s="2"/>
      <c r="O12" s="2"/>
      <c r="P12" s="2"/>
      <c r="Q12" s="2"/>
      <c r="R12" s="2"/>
      <c r="S12" s="2"/>
      <c r="T12" s="2"/>
      <c r="U12" s="2"/>
      <c r="V12" s="2"/>
      <c r="W12" s="2"/>
      <c r="X12" s="2"/>
      <c r="Y12" s="2"/>
      <c r="Z12" s="2"/>
      <c r="AA12" s="2"/>
      <c r="AB12" s="2"/>
      <c r="AC12" s="2"/>
      <c r="AD12" s="2"/>
      <c r="AE12" s="2"/>
      <c r="AF12" s="2"/>
      <c r="AG12" s="2"/>
      <c r="AH12" s="2"/>
      <c r="AI12" s="2"/>
      <c r="AJ12" s="2"/>
      <c r="AK12" s="2"/>
      <c r="AL12" s="2"/>
      <c r="AM12" s="2"/>
    </row>
    <row r="13" spans="1:39" ht="15" customHeight="1" x14ac:dyDescent="0.25">
      <c r="A13" s="462"/>
      <c r="B13" s="1004"/>
      <c r="C13" s="1003"/>
      <c r="D13" s="2962"/>
      <c r="E13" s="1000">
        <v>0.1</v>
      </c>
      <c r="F13" s="1541"/>
      <c r="G13" s="1542">
        <f t="shared" si="0"/>
        <v>0</v>
      </c>
      <c r="H13" s="464"/>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row>
    <row r="14" spans="1:39" ht="15" customHeight="1" x14ac:dyDescent="0.25">
      <c r="A14" s="462"/>
      <c r="B14" s="1004"/>
      <c r="C14" s="1003"/>
      <c r="D14" s="2962"/>
      <c r="E14" s="1000">
        <v>0.1</v>
      </c>
      <c r="F14" s="1541"/>
      <c r="G14" s="1542">
        <f t="shared" si="0"/>
        <v>0</v>
      </c>
      <c r="H14" s="464"/>
      <c r="I14" s="2"/>
      <c r="J14" s="2"/>
      <c r="K14" s="2"/>
      <c r="L14" s="2"/>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
    </row>
    <row r="15" spans="1:39" ht="15" customHeight="1" x14ac:dyDescent="0.25">
      <c r="A15" s="462"/>
      <c r="B15" s="1004"/>
      <c r="C15" s="1003"/>
      <c r="D15" s="2962"/>
      <c r="E15" s="1000">
        <v>0.1</v>
      </c>
      <c r="F15" s="1541"/>
      <c r="G15" s="1542">
        <f t="shared" si="0"/>
        <v>0</v>
      </c>
      <c r="H15" s="464"/>
      <c r="I15" s="2"/>
      <c r="J15" s="2"/>
      <c r="K15" s="2"/>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row>
    <row r="16" spans="1:39" ht="15" customHeight="1" x14ac:dyDescent="0.25">
      <c r="A16" s="462"/>
      <c r="B16" s="1004"/>
      <c r="C16" s="1003"/>
      <c r="D16" s="2963"/>
      <c r="E16" s="1000">
        <v>0.1</v>
      </c>
      <c r="F16" s="1541"/>
      <c r="G16" s="1542">
        <f t="shared" si="0"/>
        <v>0</v>
      </c>
      <c r="H16" s="464"/>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row>
    <row r="17" spans="1:39" ht="15" customHeight="1" x14ac:dyDescent="0.25">
      <c r="A17" s="462"/>
      <c r="B17" s="988" t="s">
        <v>1870</v>
      </c>
      <c r="C17" s="1005"/>
      <c r="D17" s="1006"/>
      <c r="E17" s="949"/>
      <c r="F17" s="1007"/>
      <c r="G17" s="942">
        <f>SUM(G18:G27)</f>
        <v>0</v>
      </c>
      <c r="H17" s="464"/>
      <c r="I17" s="2"/>
      <c r="J17" s="2"/>
      <c r="K17" s="2"/>
      <c r="L17" s="2"/>
      <c r="M17" s="2"/>
      <c r="N17" s="2"/>
      <c r="O17" s="2"/>
      <c r="P17" s="2"/>
      <c r="Q17" s="2"/>
      <c r="R17" s="2"/>
      <c r="S17" s="2"/>
      <c r="T17" s="2"/>
      <c r="U17" s="2"/>
      <c r="V17" s="2"/>
      <c r="W17" s="2"/>
      <c r="X17" s="2"/>
      <c r="Y17" s="2"/>
      <c r="Z17" s="2"/>
      <c r="AA17" s="2"/>
      <c r="AB17" s="2"/>
      <c r="AC17" s="2"/>
      <c r="AD17" s="2"/>
      <c r="AE17" s="2"/>
      <c r="AF17" s="2"/>
      <c r="AG17" s="2"/>
      <c r="AH17" s="2"/>
      <c r="AI17" s="2"/>
      <c r="AJ17" s="2"/>
      <c r="AK17" s="2"/>
      <c r="AL17" s="2"/>
      <c r="AM17" s="2"/>
    </row>
    <row r="18" spans="1:39" ht="15" customHeight="1" x14ac:dyDescent="0.25">
      <c r="A18" s="462"/>
      <c r="B18" s="1004"/>
      <c r="C18" s="1003"/>
      <c r="D18" s="2961"/>
      <c r="E18" s="1000">
        <v>0.1</v>
      </c>
      <c r="F18" s="1541"/>
      <c r="G18" s="1542">
        <f t="shared" ref="G18:G27" si="1">MAX((C18 * E18) - F18,0)</f>
        <v>0</v>
      </c>
      <c r="H18" s="464"/>
      <c r="I18" s="2"/>
      <c r="J18" s="2"/>
      <c r="K18" s="2"/>
      <c r="L18" s="2"/>
      <c r="M18" s="2"/>
      <c r="N18" s="2"/>
      <c r="O18" s="2"/>
      <c r="P18" s="2"/>
      <c r="Q18" s="2"/>
      <c r="R18" s="2"/>
      <c r="S18" s="2"/>
      <c r="T18" s="2"/>
      <c r="U18" s="2"/>
      <c r="V18" s="2"/>
      <c r="W18" s="2"/>
      <c r="X18" s="2"/>
      <c r="Y18" s="2"/>
      <c r="Z18" s="2"/>
      <c r="AA18" s="2"/>
      <c r="AB18" s="2"/>
      <c r="AC18" s="2"/>
      <c r="AD18" s="2"/>
      <c r="AE18" s="2"/>
      <c r="AF18" s="2"/>
      <c r="AG18" s="2"/>
      <c r="AH18" s="2"/>
      <c r="AI18" s="2"/>
      <c r="AJ18" s="2"/>
      <c r="AK18" s="2"/>
      <c r="AL18" s="2"/>
      <c r="AM18" s="2"/>
    </row>
    <row r="19" spans="1:39" ht="15" customHeight="1" x14ac:dyDescent="0.25">
      <c r="A19" s="462"/>
      <c r="B19" s="1004"/>
      <c r="C19" s="1003"/>
      <c r="D19" s="2962"/>
      <c r="E19" s="1000">
        <v>0.1</v>
      </c>
      <c r="F19" s="1541"/>
      <c r="G19" s="1542">
        <f t="shared" si="1"/>
        <v>0</v>
      </c>
      <c r="H19" s="464"/>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row>
    <row r="20" spans="1:39" ht="15" customHeight="1" x14ac:dyDescent="0.25">
      <c r="A20" s="462"/>
      <c r="B20" s="1004"/>
      <c r="C20" s="1003"/>
      <c r="D20" s="2962"/>
      <c r="E20" s="1000">
        <v>0.1</v>
      </c>
      <c r="F20" s="1541"/>
      <c r="G20" s="1542">
        <f t="shared" si="1"/>
        <v>0</v>
      </c>
      <c r="H20" s="464"/>
      <c r="I20" s="2"/>
      <c r="J20" s="2"/>
      <c r="K20" s="2"/>
      <c r="L20" s="2"/>
      <c r="M20" s="2"/>
      <c r="N20" s="2"/>
      <c r="O20" s="2"/>
      <c r="P20" s="2"/>
      <c r="Q20" s="2"/>
      <c r="R20" s="2"/>
      <c r="S20" s="2"/>
      <c r="T20" s="2"/>
      <c r="U20" s="2"/>
      <c r="V20" s="2"/>
      <c r="W20" s="2"/>
      <c r="X20" s="2"/>
      <c r="Y20" s="2"/>
      <c r="Z20" s="2"/>
      <c r="AA20" s="2"/>
      <c r="AB20" s="2"/>
      <c r="AC20" s="2"/>
      <c r="AD20" s="2"/>
      <c r="AE20" s="2"/>
      <c r="AF20" s="2"/>
      <c r="AG20" s="2"/>
      <c r="AH20" s="2"/>
      <c r="AI20" s="2"/>
      <c r="AJ20" s="2"/>
      <c r="AK20" s="2"/>
      <c r="AL20" s="2"/>
      <c r="AM20" s="2"/>
    </row>
    <row r="21" spans="1:39" ht="15" customHeight="1" x14ac:dyDescent="0.25">
      <c r="A21" s="462"/>
      <c r="B21" s="1004"/>
      <c r="C21" s="1003"/>
      <c r="D21" s="2962"/>
      <c r="E21" s="1000">
        <v>0.1</v>
      </c>
      <c r="F21" s="1541"/>
      <c r="G21" s="1542">
        <f t="shared" si="1"/>
        <v>0</v>
      </c>
      <c r="H21" s="464"/>
      <c r="I21" s="2"/>
      <c r="J21" s="2"/>
      <c r="K21" s="2"/>
      <c r="L21" s="2"/>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row>
    <row r="22" spans="1:39" ht="15" customHeight="1" x14ac:dyDescent="0.25">
      <c r="A22" s="462"/>
      <c r="B22" s="1004"/>
      <c r="C22" s="1003"/>
      <c r="D22" s="2962"/>
      <c r="E22" s="1000">
        <v>0.1</v>
      </c>
      <c r="F22" s="1541"/>
      <c r="G22" s="1542">
        <f t="shared" si="1"/>
        <v>0</v>
      </c>
      <c r="H22" s="464"/>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row>
    <row r="23" spans="1:39" ht="15" customHeight="1" x14ac:dyDescent="0.25">
      <c r="A23" s="462"/>
      <c r="B23" s="1004"/>
      <c r="C23" s="1003"/>
      <c r="D23" s="2962"/>
      <c r="E23" s="1000">
        <v>0.1</v>
      </c>
      <c r="F23" s="1541"/>
      <c r="G23" s="1542">
        <f t="shared" si="1"/>
        <v>0</v>
      </c>
      <c r="H23" s="464"/>
      <c r="I23" s="2"/>
      <c r="J23" s="2"/>
      <c r="K23" s="2"/>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row>
    <row r="24" spans="1:39" ht="15" customHeight="1" x14ac:dyDescent="0.25">
      <c r="A24" s="462"/>
      <c r="B24" s="1004"/>
      <c r="C24" s="1003"/>
      <c r="D24" s="2962"/>
      <c r="E24" s="1000">
        <v>0.1</v>
      </c>
      <c r="F24" s="1541"/>
      <c r="G24" s="1542">
        <f t="shared" si="1"/>
        <v>0</v>
      </c>
      <c r="H24" s="464"/>
      <c r="I24" s="2"/>
      <c r="J24" s="2"/>
      <c r="K24" s="2"/>
      <c r="L24" s="2"/>
      <c r="M24" s="2"/>
      <c r="N24" s="2"/>
      <c r="O24" s="2"/>
      <c r="P24" s="2"/>
      <c r="Q24" s="2"/>
      <c r="R24" s="2"/>
      <c r="S24" s="2"/>
      <c r="T24" s="2"/>
      <c r="U24" s="2"/>
      <c r="V24" s="2"/>
      <c r="W24" s="2"/>
      <c r="X24" s="2"/>
      <c r="Y24" s="2"/>
      <c r="Z24" s="2"/>
      <c r="AA24" s="2"/>
      <c r="AB24" s="2"/>
      <c r="AC24" s="2"/>
      <c r="AD24" s="2"/>
      <c r="AE24" s="2"/>
      <c r="AF24" s="2"/>
      <c r="AG24" s="2"/>
      <c r="AH24" s="2"/>
      <c r="AI24" s="2"/>
      <c r="AJ24" s="2"/>
      <c r="AK24" s="2"/>
      <c r="AL24" s="2"/>
      <c r="AM24" s="2"/>
    </row>
    <row r="25" spans="1:39" ht="15" customHeight="1" x14ac:dyDescent="0.25">
      <c r="A25" s="462"/>
      <c r="B25" s="1004"/>
      <c r="C25" s="1003"/>
      <c r="D25" s="2962"/>
      <c r="E25" s="1000">
        <v>0.1</v>
      </c>
      <c r="F25" s="1541"/>
      <c r="G25" s="1542">
        <f t="shared" si="1"/>
        <v>0</v>
      </c>
      <c r="H25" s="464"/>
      <c r="I25" s="2"/>
      <c r="J25" s="2"/>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row>
    <row r="26" spans="1:39" ht="15" customHeight="1" x14ac:dyDescent="0.25">
      <c r="A26" s="462"/>
      <c r="B26" s="1004"/>
      <c r="C26" s="1003"/>
      <c r="D26" s="2962"/>
      <c r="E26" s="1000">
        <v>0.1</v>
      </c>
      <c r="F26" s="1541"/>
      <c r="G26" s="1542">
        <f t="shared" si="1"/>
        <v>0</v>
      </c>
      <c r="H26" s="464"/>
      <c r="I26" s="2"/>
      <c r="J26" s="2"/>
      <c r="K26" s="2"/>
      <c r="L26" s="2"/>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row>
    <row r="27" spans="1:39" ht="15" customHeight="1" x14ac:dyDescent="0.25">
      <c r="A27" s="462"/>
      <c r="B27" s="1004"/>
      <c r="C27" s="1003"/>
      <c r="D27" s="2963"/>
      <c r="E27" s="1000">
        <v>0.1</v>
      </c>
      <c r="F27" s="1541"/>
      <c r="G27" s="1542">
        <f t="shared" si="1"/>
        <v>0</v>
      </c>
      <c r="H27" s="464"/>
      <c r="I27" s="2"/>
      <c r="J27" s="2"/>
      <c r="K27" s="2"/>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row>
    <row r="28" spans="1:39" ht="15" customHeight="1" x14ac:dyDescent="0.25">
      <c r="A28" s="462"/>
      <c r="B28" s="940" t="s">
        <v>11</v>
      </c>
      <c r="C28" s="1540"/>
      <c r="D28" s="1536"/>
      <c r="E28" s="1537"/>
      <c r="F28" s="1538"/>
      <c r="G28" s="942">
        <f>SUM(G29:G38)</f>
        <v>0</v>
      </c>
      <c r="H28" s="464"/>
      <c r="I28" s="2"/>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row>
    <row r="29" spans="1:39" ht="15" customHeight="1" x14ac:dyDescent="0.25">
      <c r="A29" s="462"/>
      <c r="B29" s="1004"/>
      <c r="C29" s="1003"/>
      <c r="D29" s="1003"/>
      <c r="E29" s="1000">
        <v>0.1</v>
      </c>
      <c r="F29" s="2961"/>
      <c r="G29" s="1542">
        <f t="shared" ref="G29:G38" si="2">IF((C29 *E29)&lt;D29,C29*E29,D29)</f>
        <v>0</v>
      </c>
      <c r="H29" s="464"/>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row>
    <row r="30" spans="1:39" ht="15" customHeight="1" x14ac:dyDescent="0.25">
      <c r="A30" s="462"/>
      <c r="B30" s="1004"/>
      <c r="C30" s="1003"/>
      <c r="D30" s="1003"/>
      <c r="E30" s="1000">
        <v>0.1</v>
      </c>
      <c r="F30" s="2962"/>
      <c r="G30" s="1542">
        <f t="shared" si="2"/>
        <v>0</v>
      </c>
      <c r="H30" s="464"/>
      <c r="I30" s="2"/>
      <c r="J30" s="2"/>
      <c r="K30" s="2"/>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row>
    <row r="31" spans="1:39" ht="15" customHeight="1" x14ac:dyDescent="0.25">
      <c r="A31" s="462"/>
      <c r="B31" s="1004"/>
      <c r="C31" s="1003"/>
      <c r="D31" s="1003"/>
      <c r="E31" s="1000">
        <v>0.1</v>
      </c>
      <c r="F31" s="2962"/>
      <c r="G31" s="1542">
        <f t="shared" si="2"/>
        <v>0</v>
      </c>
      <c r="H31" s="464"/>
      <c r="I31" s="2"/>
      <c r="J31" s="2"/>
      <c r="K31" s="2"/>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row>
    <row r="32" spans="1:39" ht="15" customHeight="1" x14ac:dyDescent="0.25">
      <c r="A32" s="462"/>
      <c r="B32" s="1004"/>
      <c r="C32" s="1003"/>
      <c r="D32" s="1003"/>
      <c r="E32" s="1000">
        <v>0.1</v>
      </c>
      <c r="F32" s="2962"/>
      <c r="G32" s="1542">
        <f t="shared" si="2"/>
        <v>0</v>
      </c>
      <c r="H32" s="464"/>
      <c r="I32" s="2"/>
      <c r="J32" s="2"/>
      <c r="K32" s="2"/>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row>
    <row r="33" spans="1:39" ht="15" customHeight="1" x14ac:dyDescent="0.25">
      <c r="A33" s="462"/>
      <c r="B33" s="1004"/>
      <c r="C33" s="1003"/>
      <c r="D33" s="1003"/>
      <c r="E33" s="1000">
        <v>0.1</v>
      </c>
      <c r="F33" s="2962"/>
      <c r="G33" s="1542">
        <f t="shared" si="2"/>
        <v>0</v>
      </c>
      <c r="H33" s="464"/>
      <c r="I33" s="2"/>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row>
    <row r="34" spans="1:39" ht="15" customHeight="1" x14ac:dyDescent="0.25">
      <c r="A34" s="462"/>
      <c r="B34" s="1004"/>
      <c r="C34" s="1003"/>
      <c r="D34" s="1003"/>
      <c r="E34" s="1000">
        <v>0.1</v>
      </c>
      <c r="F34" s="2962"/>
      <c r="G34" s="1542">
        <f t="shared" si="2"/>
        <v>0</v>
      </c>
      <c r="H34" s="464"/>
      <c r="I34" s="2"/>
      <c r="J34" s="2"/>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row>
    <row r="35" spans="1:39" ht="15" customHeight="1" x14ac:dyDescent="0.25">
      <c r="A35" s="462"/>
      <c r="B35" s="1004"/>
      <c r="C35" s="1003"/>
      <c r="D35" s="1003"/>
      <c r="E35" s="1000">
        <v>0.1</v>
      </c>
      <c r="F35" s="2962"/>
      <c r="G35" s="1542">
        <f t="shared" si="2"/>
        <v>0</v>
      </c>
      <c r="H35" s="464"/>
      <c r="I35" s="2"/>
      <c r="J35" s="2"/>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row>
    <row r="36" spans="1:39" ht="15" customHeight="1" x14ac:dyDescent="0.25">
      <c r="A36" s="462"/>
      <c r="B36" s="1004"/>
      <c r="C36" s="1003"/>
      <c r="D36" s="1003"/>
      <c r="E36" s="1000">
        <v>0.1</v>
      </c>
      <c r="F36" s="2962"/>
      <c r="G36" s="1542">
        <f t="shared" si="2"/>
        <v>0</v>
      </c>
      <c r="H36" s="464"/>
      <c r="I36" s="2"/>
      <c r="J36" s="2"/>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row>
    <row r="37" spans="1:39" ht="15" customHeight="1" x14ac:dyDescent="0.25">
      <c r="A37" s="462"/>
      <c r="B37" s="1004"/>
      <c r="C37" s="1003"/>
      <c r="D37" s="1003"/>
      <c r="E37" s="1000">
        <v>0.1</v>
      </c>
      <c r="F37" s="2962"/>
      <c r="G37" s="1542">
        <f t="shared" si="2"/>
        <v>0</v>
      </c>
      <c r="H37" s="464"/>
      <c r="I37" s="2"/>
      <c r="J37" s="2"/>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row>
    <row r="38" spans="1:39" ht="15" customHeight="1" x14ac:dyDescent="0.25">
      <c r="A38" s="462"/>
      <c r="B38" s="1004"/>
      <c r="C38" s="1003"/>
      <c r="D38" s="1003"/>
      <c r="E38" s="1000">
        <v>0.1</v>
      </c>
      <c r="F38" s="2963"/>
      <c r="G38" s="1542">
        <f t="shared" si="2"/>
        <v>0</v>
      </c>
      <c r="H38" s="464"/>
      <c r="I38" s="2"/>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row>
    <row r="39" spans="1:39" ht="15" customHeight="1" x14ac:dyDescent="0.25">
      <c r="A39" s="462"/>
      <c r="B39" s="940" t="s">
        <v>12</v>
      </c>
      <c r="C39" s="1540"/>
      <c r="D39" s="1539"/>
      <c r="E39" s="1537"/>
      <c r="F39" s="1538"/>
      <c r="G39" s="942">
        <f>SUM(G40:G49)</f>
        <v>0</v>
      </c>
      <c r="H39" s="464"/>
      <c r="I39" s="2"/>
      <c r="J39" s="2"/>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row>
    <row r="40" spans="1:39" ht="15" customHeight="1" x14ac:dyDescent="0.25">
      <c r="A40" s="462"/>
      <c r="B40" s="1004"/>
      <c r="C40" s="1003"/>
      <c r="D40" s="1003"/>
      <c r="E40" s="1000">
        <v>0.1</v>
      </c>
      <c r="F40" s="2961"/>
      <c r="G40" s="1542">
        <f t="shared" ref="G40:G49" si="3">IF((C40 *E40)&lt;D40,C40*E40,D40)</f>
        <v>0</v>
      </c>
      <c r="H40" s="464"/>
      <c r="I40" s="2"/>
      <c r="J40" s="2"/>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row>
    <row r="41" spans="1:39" ht="15" customHeight="1" x14ac:dyDescent="0.25">
      <c r="A41" s="462"/>
      <c r="B41" s="1004"/>
      <c r="C41" s="1003"/>
      <c r="D41" s="1003"/>
      <c r="E41" s="1000">
        <v>0.1</v>
      </c>
      <c r="F41" s="2962"/>
      <c r="G41" s="1542">
        <f t="shared" si="3"/>
        <v>0</v>
      </c>
      <c r="H41" s="464"/>
      <c r="I41" s="2"/>
      <c r="J41" s="2"/>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row>
    <row r="42" spans="1:39" ht="15" customHeight="1" x14ac:dyDescent="0.25">
      <c r="A42" s="462"/>
      <c r="B42" s="1004"/>
      <c r="C42" s="1003"/>
      <c r="D42" s="1003"/>
      <c r="E42" s="1000">
        <v>0.1</v>
      </c>
      <c r="F42" s="2962"/>
      <c r="G42" s="1542">
        <f t="shared" si="3"/>
        <v>0</v>
      </c>
      <c r="H42" s="464"/>
      <c r="I42" s="2"/>
      <c r="J42" s="2"/>
      <c r="K42" s="2"/>
      <c r="L42" s="2"/>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2"/>
    </row>
    <row r="43" spans="1:39" ht="15" customHeight="1" x14ac:dyDescent="0.25">
      <c r="A43" s="462"/>
      <c r="B43" s="1004"/>
      <c r="C43" s="1003"/>
      <c r="D43" s="1003"/>
      <c r="E43" s="1000">
        <v>0.1</v>
      </c>
      <c r="F43" s="2962"/>
      <c r="G43" s="1542">
        <f t="shared" si="3"/>
        <v>0</v>
      </c>
      <c r="H43" s="464"/>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row>
    <row r="44" spans="1:39" ht="15" customHeight="1" x14ac:dyDescent="0.25">
      <c r="A44" s="462"/>
      <c r="B44" s="1004"/>
      <c r="C44" s="1003"/>
      <c r="D44" s="1003"/>
      <c r="E44" s="1000">
        <v>0.1</v>
      </c>
      <c r="F44" s="2962"/>
      <c r="G44" s="1542">
        <f t="shared" si="3"/>
        <v>0</v>
      </c>
      <c r="H44" s="464"/>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row>
    <row r="45" spans="1:39" ht="15" customHeight="1" x14ac:dyDescent="0.25">
      <c r="A45" s="462"/>
      <c r="B45" s="1004"/>
      <c r="C45" s="1003"/>
      <c r="D45" s="1003"/>
      <c r="E45" s="1000">
        <v>0.1</v>
      </c>
      <c r="F45" s="2962"/>
      <c r="G45" s="1542">
        <f t="shared" si="3"/>
        <v>0</v>
      </c>
      <c r="H45" s="464"/>
      <c r="I45" s="2"/>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row>
    <row r="46" spans="1:39" ht="15" customHeight="1" x14ac:dyDescent="0.25">
      <c r="A46" s="462"/>
      <c r="B46" s="1004"/>
      <c r="C46" s="1003"/>
      <c r="D46" s="1003"/>
      <c r="E46" s="1000">
        <v>0.1</v>
      </c>
      <c r="F46" s="2962"/>
      <c r="G46" s="1542">
        <f t="shared" si="3"/>
        <v>0</v>
      </c>
      <c r="H46" s="464"/>
      <c r="I46" s="2"/>
      <c r="J46" s="2"/>
      <c r="K46" s="2"/>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row>
    <row r="47" spans="1:39" ht="15" customHeight="1" x14ac:dyDescent="0.25">
      <c r="A47" s="462"/>
      <c r="B47" s="1004"/>
      <c r="C47" s="1003"/>
      <c r="D47" s="1003"/>
      <c r="E47" s="1000">
        <v>0.1</v>
      </c>
      <c r="F47" s="2962"/>
      <c r="G47" s="1542">
        <f t="shared" si="3"/>
        <v>0</v>
      </c>
      <c r="H47" s="464"/>
      <c r="I47" s="2"/>
      <c r="J47" s="2"/>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row>
    <row r="48" spans="1:39" ht="15" customHeight="1" x14ac:dyDescent="0.25">
      <c r="A48" s="462"/>
      <c r="B48" s="1004"/>
      <c r="C48" s="1003"/>
      <c r="D48" s="1003"/>
      <c r="E48" s="1000">
        <v>0.1</v>
      </c>
      <c r="F48" s="2962"/>
      <c r="G48" s="1542">
        <f t="shared" si="3"/>
        <v>0</v>
      </c>
      <c r="H48" s="464"/>
      <c r="I48" s="2"/>
      <c r="J48" s="2"/>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row>
    <row r="49" spans="1:39" ht="15" customHeight="1" x14ac:dyDescent="0.25">
      <c r="A49" s="462"/>
      <c r="B49" s="1004"/>
      <c r="C49" s="1003"/>
      <c r="D49" s="1003"/>
      <c r="E49" s="1000">
        <v>0.1</v>
      </c>
      <c r="F49" s="2963"/>
      <c r="G49" s="1542">
        <f t="shared" si="3"/>
        <v>0</v>
      </c>
      <c r="H49" s="464"/>
      <c r="I49" s="2"/>
      <c r="J49" s="2"/>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row>
    <row r="50" spans="1:39" ht="15" customHeight="1" x14ac:dyDescent="0.25">
      <c r="A50" s="462"/>
      <c r="B50" s="2954"/>
      <c r="C50" s="2955"/>
      <c r="D50" s="2955"/>
      <c r="E50" s="2955"/>
      <c r="F50" s="2955"/>
      <c r="G50" s="1562"/>
      <c r="H50" s="464"/>
      <c r="I50" s="2"/>
      <c r="J50" s="2"/>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row>
    <row r="51" spans="1:39" ht="15" customHeight="1" x14ac:dyDescent="0.25">
      <c r="A51" s="462"/>
      <c r="B51" s="1558" t="s">
        <v>14</v>
      </c>
      <c r="C51" s="1559"/>
      <c r="D51" s="1560"/>
      <c r="E51" s="1560"/>
      <c r="F51" s="1561"/>
      <c r="G51" s="1557">
        <f>SUM(G6 + G17 + G28 + G39)</f>
        <v>0</v>
      </c>
      <c r="H51" s="464"/>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row>
    <row r="52" spans="1:39" ht="15" customHeight="1" thickBot="1" x14ac:dyDescent="0.3">
      <c r="A52" s="467"/>
      <c r="B52" s="468"/>
      <c r="C52" s="468"/>
      <c r="D52" s="468"/>
      <c r="E52" s="468"/>
      <c r="F52" s="468"/>
      <c r="G52" s="468"/>
      <c r="H52" s="469"/>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row>
    <row r="53" spans="1:39" x14ac:dyDescent="0.25">
      <c r="A53" s="2"/>
      <c r="B53" s="2"/>
      <c r="C53" s="2"/>
      <c r="D53" s="2"/>
      <c r="E53" s="2"/>
      <c r="F53" s="2"/>
      <c r="G53" s="2"/>
      <c r="H53" s="2"/>
      <c r="I53" s="2"/>
      <c r="J53" s="2"/>
      <c r="K53" s="2"/>
      <c r="L53" s="2"/>
      <c r="M53" s="2"/>
      <c r="N53" s="2"/>
      <c r="O53" s="2"/>
      <c r="P53" s="2"/>
      <c r="Q53" s="2"/>
      <c r="R53" s="2"/>
      <c r="S53" s="2"/>
      <c r="T53" s="2"/>
      <c r="U53" s="2"/>
      <c r="V53" s="2"/>
      <c r="W53" s="2"/>
      <c r="X53" s="2"/>
      <c r="Y53" s="2"/>
      <c r="Z53" s="2"/>
      <c r="AA53" s="2"/>
      <c r="AB53" s="2"/>
      <c r="AC53" s="2"/>
    </row>
    <row r="54" spans="1:39" x14ac:dyDescent="0.25">
      <c r="A54" s="2"/>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row>
    <row r="55" spans="1:39" x14ac:dyDescent="0.25">
      <c r="A55" s="2"/>
      <c r="B55" s="2"/>
      <c r="C55" s="2"/>
      <c r="D55" s="2"/>
      <c r="E55" s="2"/>
      <c r="F55" s="2"/>
      <c r="G55" s="2"/>
      <c r="H55" s="2"/>
      <c r="I55" s="2"/>
      <c r="J55" s="2"/>
      <c r="K55" s="2"/>
      <c r="L55" s="2"/>
      <c r="M55" s="2"/>
      <c r="N55" s="2"/>
      <c r="O55" s="2"/>
      <c r="P55" s="2"/>
      <c r="Q55" s="2"/>
      <c r="R55" s="2"/>
      <c r="S55" s="2"/>
      <c r="T55" s="2"/>
      <c r="U55" s="2"/>
      <c r="V55" s="2"/>
      <c r="W55" s="2"/>
      <c r="X55" s="2"/>
      <c r="Y55" s="2"/>
      <c r="Z55" s="2"/>
      <c r="AA55" s="2"/>
      <c r="AB55" s="2"/>
      <c r="AC55" s="2"/>
    </row>
    <row r="56" spans="1:39" x14ac:dyDescent="0.25">
      <c r="A56" s="2"/>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row>
    <row r="57" spans="1:39" x14ac:dyDescent="0.25">
      <c r="A57" s="2"/>
      <c r="B57" s="2"/>
      <c r="C57" s="2"/>
      <c r="D57" s="2"/>
      <c r="E57" s="2"/>
      <c r="F57" s="2"/>
      <c r="G57" s="2"/>
      <c r="H57" s="2"/>
      <c r="I57" s="2"/>
      <c r="J57" s="2"/>
      <c r="K57" s="2"/>
      <c r="L57" s="2"/>
      <c r="M57" s="2"/>
      <c r="N57" s="2"/>
      <c r="O57" s="2"/>
      <c r="P57" s="2"/>
      <c r="Q57" s="2"/>
      <c r="R57" s="2"/>
      <c r="S57" s="2"/>
      <c r="T57" s="2"/>
      <c r="U57" s="2"/>
      <c r="V57" s="2"/>
      <c r="W57" s="2"/>
      <c r="X57" s="2"/>
      <c r="Y57" s="2"/>
      <c r="Z57" s="2"/>
      <c r="AA57" s="2"/>
      <c r="AB57" s="2"/>
      <c r="AC57" s="2"/>
    </row>
    <row r="58" spans="1:39" x14ac:dyDescent="0.25">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row>
    <row r="59" spans="1:39" x14ac:dyDescent="0.25">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row>
    <row r="60" spans="1:39" x14ac:dyDescent="0.25">
      <c r="A60" s="2"/>
      <c r="B60" s="2"/>
      <c r="C60" s="2"/>
      <c r="D60" s="2"/>
      <c r="E60" s="2"/>
      <c r="F60" s="2"/>
      <c r="G60" s="2"/>
      <c r="H60" s="2"/>
      <c r="I60" s="2"/>
      <c r="J60" s="2"/>
      <c r="K60" s="2"/>
      <c r="L60" s="2"/>
      <c r="M60" s="2"/>
      <c r="N60" s="2"/>
      <c r="O60" s="2"/>
      <c r="P60" s="2"/>
      <c r="Q60" s="2"/>
      <c r="R60" s="2"/>
      <c r="S60" s="2"/>
      <c r="T60" s="2"/>
      <c r="U60" s="2"/>
      <c r="V60" s="2"/>
      <c r="W60" s="2"/>
      <c r="X60" s="2"/>
      <c r="Y60" s="2"/>
      <c r="Z60" s="2"/>
      <c r="AA60" s="2"/>
      <c r="AB60" s="2"/>
      <c r="AC60" s="2"/>
    </row>
    <row r="61" spans="1:39" x14ac:dyDescent="0.25">
      <c r="A61" s="2"/>
      <c r="B61" s="2"/>
      <c r="C61" s="2"/>
      <c r="D61" s="2"/>
      <c r="E61" s="2"/>
      <c r="F61" s="2"/>
      <c r="G61" s="2"/>
      <c r="H61" s="2"/>
      <c r="I61" s="2"/>
      <c r="J61" s="2"/>
      <c r="K61" s="2"/>
      <c r="L61" s="2"/>
      <c r="M61" s="2"/>
      <c r="N61" s="2"/>
      <c r="O61" s="2"/>
      <c r="P61" s="2"/>
      <c r="Q61" s="2"/>
      <c r="R61" s="2"/>
      <c r="S61" s="2"/>
      <c r="T61" s="2"/>
      <c r="U61" s="2"/>
      <c r="V61" s="2"/>
      <c r="W61" s="2"/>
      <c r="X61" s="2"/>
      <c r="Y61" s="2"/>
      <c r="Z61" s="2"/>
      <c r="AA61" s="2"/>
      <c r="AB61" s="2"/>
      <c r="AC61" s="2"/>
    </row>
    <row r="62" spans="1:39" x14ac:dyDescent="0.25">
      <c r="A62" s="2"/>
      <c r="B62" s="2"/>
      <c r="C62" s="2"/>
      <c r="D62" s="2"/>
      <c r="E62" s="2"/>
      <c r="F62" s="2"/>
      <c r="G62" s="2"/>
      <c r="H62" s="2"/>
      <c r="I62" s="2"/>
      <c r="J62" s="2"/>
      <c r="K62" s="2"/>
      <c r="L62" s="2"/>
      <c r="M62" s="2"/>
      <c r="N62" s="2"/>
      <c r="O62" s="2"/>
      <c r="P62" s="2"/>
      <c r="Q62" s="2"/>
      <c r="R62" s="2"/>
      <c r="S62" s="2"/>
      <c r="T62" s="2"/>
      <c r="U62" s="2"/>
      <c r="V62" s="2"/>
      <c r="W62" s="2"/>
      <c r="X62" s="2"/>
      <c r="Y62" s="2"/>
      <c r="Z62" s="2"/>
      <c r="AA62" s="2"/>
      <c r="AB62" s="2"/>
      <c r="AC62" s="2"/>
    </row>
    <row r="63" spans="1:39" x14ac:dyDescent="0.25">
      <c r="A63" s="2"/>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row>
    <row r="64" spans="1:39" x14ac:dyDescent="0.25">
      <c r="A64" s="2"/>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row>
    <row r="65" spans="1:29" x14ac:dyDescent="0.25">
      <c r="A65" s="2"/>
      <c r="B65" s="2"/>
      <c r="C65" s="2"/>
      <c r="D65" s="2"/>
      <c r="E65" s="2"/>
      <c r="F65" s="2"/>
      <c r="G65" s="2"/>
      <c r="H65" s="2"/>
      <c r="I65" s="2"/>
      <c r="J65" s="2"/>
      <c r="K65" s="2"/>
      <c r="L65" s="2"/>
      <c r="M65" s="2"/>
      <c r="N65" s="2"/>
      <c r="O65" s="2"/>
      <c r="P65" s="2"/>
      <c r="Q65" s="2"/>
      <c r="R65" s="2"/>
      <c r="S65" s="2"/>
      <c r="T65" s="2"/>
      <c r="U65" s="2"/>
      <c r="V65" s="2"/>
      <c r="W65" s="2"/>
      <c r="X65" s="2"/>
      <c r="Y65" s="2"/>
      <c r="Z65" s="2"/>
      <c r="AA65" s="2"/>
      <c r="AB65" s="2"/>
      <c r="AC65" s="2"/>
    </row>
    <row r="66" spans="1:29" x14ac:dyDescent="0.25">
      <c r="A66" s="2"/>
      <c r="B66" s="2"/>
      <c r="C66" s="2"/>
      <c r="D66" s="2"/>
      <c r="E66" s="2"/>
      <c r="F66" s="2"/>
      <c r="G66" s="2"/>
      <c r="H66" s="2"/>
      <c r="I66" s="2"/>
      <c r="J66" s="2"/>
      <c r="K66" s="2"/>
      <c r="L66" s="2"/>
      <c r="M66" s="2"/>
      <c r="N66" s="2"/>
      <c r="O66" s="2"/>
      <c r="P66" s="2"/>
      <c r="Q66" s="2"/>
      <c r="R66" s="2"/>
      <c r="S66" s="2"/>
      <c r="T66" s="2"/>
      <c r="U66" s="2"/>
      <c r="V66" s="2"/>
      <c r="W66" s="2"/>
      <c r="X66" s="2"/>
      <c r="Y66" s="2"/>
      <c r="Z66" s="2"/>
      <c r="AA66" s="2"/>
      <c r="AB66" s="2"/>
      <c r="AC66" s="2"/>
    </row>
    <row r="67" spans="1:29" x14ac:dyDescent="0.25">
      <c r="A67" s="2"/>
      <c r="B67" s="2"/>
      <c r="C67" s="2"/>
      <c r="D67" s="2"/>
      <c r="E67" s="2"/>
      <c r="F67" s="2"/>
      <c r="G67" s="2"/>
      <c r="H67" s="2"/>
      <c r="I67" s="2"/>
      <c r="J67" s="2"/>
      <c r="K67" s="2"/>
      <c r="L67" s="2"/>
      <c r="M67" s="2"/>
      <c r="N67" s="2"/>
      <c r="O67" s="2"/>
      <c r="P67" s="2"/>
      <c r="Q67" s="2"/>
      <c r="R67" s="2"/>
      <c r="S67" s="2"/>
      <c r="T67" s="2"/>
      <c r="U67" s="2"/>
      <c r="V67" s="2"/>
      <c r="W67" s="2"/>
      <c r="X67" s="2"/>
      <c r="Y67" s="2"/>
      <c r="Z67" s="2"/>
      <c r="AA67" s="2"/>
      <c r="AB67" s="2"/>
      <c r="AC67" s="2"/>
    </row>
    <row r="68" spans="1:29" x14ac:dyDescent="0.25">
      <c r="A68" s="2"/>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row>
    <row r="69" spans="1:29" x14ac:dyDescent="0.25">
      <c r="A69" s="2"/>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row>
    <row r="70" spans="1:29" x14ac:dyDescent="0.25">
      <c r="A70" s="2"/>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row>
    <row r="71" spans="1:29" x14ac:dyDescent="0.25">
      <c r="A71" s="2"/>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row>
    <row r="72" spans="1:29" x14ac:dyDescent="0.25">
      <c r="A72" s="2"/>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row>
    <row r="73" spans="1:29" x14ac:dyDescent="0.25">
      <c r="A73" s="2"/>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row>
    <row r="74" spans="1:29" x14ac:dyDescent="0.25">
      <c r="A74" s="2"/>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row>
    <row r="75" spans="1:29" x14ac:dyDescent="0.25">
      <c r="A75" s="2"/>
      <c r="B75" s="2"/>
      <c r="C75" s="2"/>
      <c r="D75" s="2"/>
      <c r="E75" s="2"/>
      <c r="F75" s="2"/>
      <c r="G75" s="2"/>
      <c r="H75" s="2"/>
      <c r="I75" s="2"/>
      <c r="J75" s="2"/>
      <c r="K75" s="2"/>
      <c r="L75" s="2"/>
      <c r="M75" s="2"/>
      <c r="N75" s="2"/>
      <c r="O75" s="2"/>
      <c r="P75" s="2"/>
      <c r="Q75" s="2"/>
      <c r="R75" s="2"/>
      <c r="S75" s="2"/>
      <c r="T75" s="2"/>
      <c r="U75" s="2"/>
      <c r="V75" s="2"/>
      <c r="W75" s="2"/>
      <c r="X75" s="2"/>
      <c r="Y75" s="2"/>
      <c r="Z75" s="2"/>
      <c r="AA75" s="2"/>
      <c r="AB75" s="2"/>
      <c r="AC75" s="2"/>
    </row>
    <row r="76" spans="1:29" x14ac:dyDescent="0.25">
      <c r="A76" s="2"/>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row>
    <row r="77" spans="1:29" x14ac:dyDescent="0.25">
      <c r="A77" s="2"/>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row>
    <row r="78" spans="1:29" x14ac:dyDescent="0.25">
      <c r="A78" s="2"/>
      <c r="B78" s="2"/>
      <c r="C78" s="2"/>
      <c r="D78" s="2"/>
      <c r="E78" s="2"/>
      <c r="F78" s="2"/>
      <c r="G78" s="2"/>
      <c r="H78" s="2"/>
      <c r="I78" s="2"/>
      <c r="J78" s="2"/>
      <c r="K78" s="2"/>
      <c r="L78" s="2"/>
      <c r="M78" s="2"/>
      <c r="N78" s="2"/>
      <c r="O78" s="2"/>
      <c r="P78" s="2"/>
      <c r="Q78" s="2"/>
      <c r="R78" s="2"/>
      <c r="S78" s="2"/>
      <c r="T78" s="2"/>
      <c r="U78" s="2"/>
      <c r="V78" s="2"/>
      <c r="W78" s="2"/>
      <c r="X78" s="2"/>
      <c r="Y78" s="2"/>
      <c r="Z78" s="2"/>
      <c r="AA78" s="2"/>
      <c r="AB78" s="2"/>
      <c r="AC78" s="2"/>
    </row>
    <row r="79" spans="1:29" x14ac:dyDescent="0.25">
      <c r="A79" s="2"/>
      <c r="B79" s="2"/>
      <c r="C79" s="2"/>
      <c r="D79" s="2"/>
      <c r="E79" s="2"/>
      <c r="F79" s="2"/>
      <c r="G79" s="2"/>
      <c r="H79" s="2"/>
      <c r="I79" s="2"/>
      <c r="J79" s="2"/>
      <c r="K79" s="2"/>
      <c r="L79" s="2"/>
      <c r="M79" s="2"/>
      <c r="N79" s="2"/>
      <c r="O79" s="2"/>
      <c r="P79" s="2"/>
      <c r="Q79" s="2"/>
      <c r="R79" s="2"/>
      <c r="S79" s="2"/>
      <c r="T79" s="2"/>
      <c r="U79" s="2"/>
      <c r="V79" s="2"/>
      <c r="W79" s="2"/>
      <c r="X79" s="2"/>
      <c r="Y79" s="2"/>
      <c r="Z79" s="2"/>
      <c r="AA79" s="2"/>
      <c r="AB79" s="2"/>
      <c r="AC79" s="2"/>
    </row>
    <row r="80" spans="1:29" x14ac:dyDescent="0.25">
      <c r="A80" s="2"/>
      <c r="B80" s="2"/>
      <c r="C80" s="2"/>
      <c r="D80" s="2"/>
      <c r="E80" s="2"/>
      <c r="F80" s="2"/>
      <c r="G80" s="2"/>
      <c r="H80" s="2"/>
      <c r="I80" s="2"/>
      <c r="J80" s="2"/>
      <c r="K80" s="2"/>
      <c r="L80" s="2"/>
      <c r="M80" s="2"/>
      <c r="N80" s="2"/>
      <c r="O80" s="2"/>
      <c r="P80" s="2"/>
      <c r="Q80" s="2"/>
      <c r="R80" s="2"/>
      <c r="S80" s="2"/>
      <c r="T80" s="2"/>
      <c r="U80" s="2"/>
      <c r="V80" s="2"/>
      <c r="W80" s="2"/>
      <c r="X80" s="2"/>
      <c r="Y80" s="2"/>
      <c r="Z80" s="2"/>
      <c r="AA80" s="2"/>
      <c r="AB80" s="2"/>
      <c r="AC80" s="2"/>
    </row>
    <row r="81" spans="1:29" x14ac:dyDescent="0.25">
      <c r="A81" s="2"/>
      <c r="B81" s="2"/>
      <c r="C81" s="2"/>
      <c r="D81" s="2"/>
      <c r="E81" s="2"/>
      <c r="F81" s="2"/>
      <c r="G81" s="2"/>
      <c r="H81" s="2"/>
      <c r="I81" s="2"/>
      <c r="J81" s="2"/>
      <c r="K81" s="2"/>
      <c r="L81" s="2"/>
      <c r="M81" s="2"/>
      <c r="N81" s="2"/>
      <c r="O81" s="2"/>
      <c r="P81" s="2"/>
      <c r="Q81" s="2"/>
      <c r="R81" s="2"/>
      <c r="S81" s="2"/>
      <c r="T81" s="2"/>
      <c r="U81" s="2"/>
      <c r="V81" s="2"/>
      <c r="W81" s="2"/>
      <c r="X81" s="2"/>
      <c r="Y81" s="2"/>
      <c r="Z81" s="2"/>
      <c r="AA81" s="2"/>
      <c r="AB81" s="2"/>
      <c r="AC81" s="2"/>
    </row>
    <row r="82" spans="1:29" x14ac:dyDescent="0.25">
      <c r="A82" s="2"/>
      <c r="B82" s="2"/>
      <c r="C82" s="2"/>
      <c r="D82" s="2"/>
      <c r="E82" s="2"/>
      <c r="F82" s="2"/>
      <c r="G82" s="2"/>
      <c r="H82" s="2"/>
      <c r="I82" s="2"/>
      <c r="J82" s="2"/>
      <c r="K82" s="2"/>
      <c r="L82" s="2"/>
      <c r="M82" s="2"/>
      <c r="N82" s="2"/>
      <c r="O82" s="2"/>
      <c r="P82" s="2"/>
      <c r="Q82" s="2"/>
      <c r="R82" s="2"/>
      <c r="S82" s="2"/>
      <c r="T82" s="2"/>
      <c r="U82" s="2"/>
      <c r="V82" s="2"/>
      <c r="W82" s="2"/>
      <c r="X82" s="2"/>
      <c r="Y82" s="2"/>
      <c r="Z82" s="2"/>
      <c r="AA82" s="2"/>
      <c r="AB82" s="2"/>
      <c r="AC82" s="2"/>
    </row>
    <row r="83" spans="1:29" x14ac:dyDescent="0.25">
      <c r="A83" s="2"/>
      <c r="B83" s="2"/>
      <c r="C83" s="2"/>
      <c r="D83" s="2"/>
      <c r="E83" s="2"/>
      <c r="F83" s="2"/>
      <c r="G83" s="2"/>
      <c r="H83" s="2"/>
      <c r="I83" s="2"/>
      <c r="J83" s="2"/>
      <c r="K83" s="2"/>
      <c r="L83" s="2"/>
      <c r="M83" s="2"/>
      <c r="N83" s="2"/>
      <c r="O83" s="2"/>
      <c r="P83" s="2"/>
      <c r="Q83" s="2"/>
      <c r="R83" s="2"/>
      <c r="S83" s="2"/>
      <c r="T83" s="2"/>
      <c r="U83" s="2"/>
      <c r="V83" s="2"/>
      <c r="W83" s="2"/>
      <c r="X83" s="2"/>
      <c r="Y83" s="2"/>
      <c r="Z83" s="2"/>
      <c r="AA83" s="2"/>
      <c r="AB83" s="2"/>
      <c r="AC83" s="2"/>
    </row>
    <row r="84" spans="1:29" x14ac:dyDescent="0.25">
      <c r="A84" s="2"/>
      <c r="B84" s="2"/>
      <c r="C84" s="2"/>
      <c r="D84" s="2"/>
      <c r="E84" s="2"/>
      <c r="F84" s="2"/>
      <c r="G84" s="2"/>
      <c r="H84" s="2"/>
      <c r="I84" s="2"/>
      <c r="J84" s="2"/>
      <c r="K84" s="2"/>
      <c r="L84" s="2"/>
      <c r="M84" s="2"/>
      <c r="N84" s="2"/>
      <c r="O84" s="2"/>
      <c r="P84" s="2"/>
      <c r="Q84" s="2"/>
      <c r="R84" s="2"/>
      <c r="S84" s="2"/>
      <c r="T84" s="2"/>
      <c r="U84" s="2"/>
      <c r="V84" s="2"/>
      <c r="W84" s="2"/>
      <c r="X84" s="2"/>
      <c r="Y84" s="2"/>
      <c r="Z84" s="2"/>
      <c r="AA84" s="2"/>
      <c r="AB84" s="2"/>
      <c r="AC84" s="2"/>
    </row>
    <row r="85" spans="1:29" x14ac:dyDescent="0.25">
      <c r="A85" s="2"/>
      <c r="B85" s="2"/>
      <c r="C85" s="2"/>
      <c r="D85" s="2"/>
      <c r="E85" s="2"/>
      <c r="F85" s="2"/>
      <c r="G85" s="2"/>
      <c r="H85" s="2"/>
      <c r="I85" s="2"/>
      <c r="J85" s="2"/>
      <c r="K85" s="2"/>
      <c r="L85" s="2"/>
      <c r="M85" s="2"/>
      <c r="N85" s="2"/>
      <c r="O85" s="2"/>
      <c r="P85" s="2"/>
      <c r="Q85" s="2"/>
      <c r="R85" s="2"/>
      <c r="S85" s="2"/>
      <c r="T85" s="2"/>
      <c r="U85" s="2"/>
      <c r="V85" s="2"/>
      <c r="W85" s="2"/>
      <c r="X85" s="2"/>
      <c r="Y85" s="2"/>
      <c r="Z85" s="2"/>
      <c r="AA85" s="2"/>
      <c r="AB85" s="2"/>
      <c r="AC85" s="2"/>
    </row>
    <row r="86" spans="1:29" x14ac:dyDescent="0.25">
      <c r="A86" s="2"/>
      <c r="B86" s="2"/>
      <c r="C86" s="2"/>
      <c r="D86" s="2"/>
      <c r="E86" s="2"/>
      <c r="F86" s="2"/>
      <c r="G86" s="2"/>
      <c r="H86" s="2"/>
      <c r="I86" s="2"/>
      <c r="J86" s="2"/>
      <c r="K86" s="2"/>
      <c r="L86" s="2"/>
      <c r="M86" s="2"/>
      <c r="N86" s="2"/>
      <c r="O86" s="2"/>
      <c r="P86" s="2"/>
      <c r="Q86" s="2"/>
      <c r="R86" s="2"/>
      <c r="S86" s="2"/>
      <c r="T86" s="2"/>
      <c r="U86" s="2"/>
      <c r="V86" s="2"/>
      <c r="W86" s="2"/>
      <c r="X86" s="2"/>
      <c r="Y86" s="2"/>
      <c r="Z86" s="2"/>
      <c r="AA86" s="2"/>
      <c r="AB86" s="2"/>
      <c r="AC86" s="2"/>
    </row>
    <row r="87" spans="1:29" x14ac:dyDescent="0.25">
      <c r="A87" s="2"/>
      <c r="B87" s="2"/>
      <c r="C87" s="2"/>
      <c r="D87" s="2"/>
      <c r="E87" s="2"/>
      <c r="F87" s="2"/>
      <c r="G87" s="2"/>
      <c r="H87" s="2"/>
      <c r="I87" s="2"/>
      <c r="J87" s="2"/>
      <c r="K87" s="2"/>
      <c r="L87" s="2"/>
      <c r="M87" s="2"/>
      <c r="N87" s="2"/>
      <c r="O87" s="2"/>
      <c r="P87" s="2"/>
      <c r="Q87" s="2"/>
      <c r="R87" s="2"/>
      <c r="S87" s="2"/>
      <c r="T87" s="2"/>
      <c r="U87" s="2"/>
      <c r="V87" s="2"/>
      <c r="W87" s="2"/>
      <c r="X87" s="2"/>
      <c r="Y87" s="2"/>
      <c r="Z87" s="2"/>
      <c r="AA87" s="2"/>
      <c r="AB87" s="2"/>
      <c r="AC87" s="2"/>
    </row>
    <row r="88" spans="1:29" x14ac:dyDescent="0.25">
      <c r="A88" s="2"/>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row>
    <row r="89" spans="1:29" x14ac:dyDescent="0.25">
      <c r="A89" s="2"/>
      <c r="B89" s="2"/>
      <c r="C89" s="2"/>
      <c r="D89" s="2"/>
      <c r="E89" s="2"/>
      <c r="F89" s="2"/>
      <c r="G89" s="2"/>
      <c r="H89" s="2"/>
      <c r="I89" s="2"/>
      <c r="J89" s="2"/>
      <c r="K89" s="2"/>
      <c r="L89" s="2"/>
      <c r="M89" s="2"/>
      <c r="N89" s="2"/>
      <c r="O89" s="2"/>
      <c r="P89" s="2"/>
      <c r="Q89" s="2"/>
      <c r="R89" s="2"/>
      <c r="S89" s="2"/>
      <c r="T89" s="2"/>
      <c r="U89" s="2"/>
      <c r="V89" s="2"/>
      <c r="W89" s="2"/>
      <c r="X89" s="2"/>
      <c r="Y89" s="2"/>
      <c r="Z89" s="2"/>
      <c r="AA89" s="2"/>
      <c r="AB89" s="2"/>
      <c r="AC89" s="2"/>
    </row>
    <row r="90" spans="1:29" x14ac:dyDescent="0.25">
      <c r="A90" s="2"/>
      <c r="B90" s="2"/>
      <c r="C90" s="2"/>
      <c r="D90" s="2"/>
      <c r="E90" s="2"/>
      <c r="F90" s="2"/>
      <c r="G90" s="2"/>
      <c r="H90" s="2"/>
      <c r="I90" s="2"/>
      <c r="J90" s="2"/>
      <c r="K90" s="2"/>
      <c r="L90" s="2"/>
      <c r="M90" s="2"/>
      <c r="N90" s="2"/>
      <c r="O90" s="2"/>
      <c r="P90" s="2"/>
      <c r="Q90" s="2"/>
      <c r="R90" s="2"/>
      <c r="S90" s="2"/>
      <c r="T90" s="2"/>
      <c r="U90" s="2"/>
      <c r="V90" s="2"/>
      <c r="W90" s="2"/>
      <c r="X90" s="2"/>
      <c r="Y90" s="2"/>
      <c r="Z90" s="2"/>
      <c r="AA90" s="2"/>
      <c r="AB90" s="2"/>
      <c r="AC90" s="2"/>
    </row>
    <row r="91" spans="1:29" x14ac:dyDescent="0.25">
      <c r="A91" s="2"/>
      <c r="B91" s="2"/>
      <c r="C91" s="2"/>
      <c r="D91" s="2"/>
      <c r="E91" s="2"/>
      <c r="F91" s="2"/>
      <c r="G91" s="2"/>
      <c r="H91" s="2"/>
      <c r="I91" s="2"/>
      <c r="J91" s="2"/>
      <c r="K91" s="2"/>
      <c r="L91" s="2"/>
      <c r="M91" s="2"/>
      <c r="N91" s="2"/>
      <c r="O91" s="2"/>
      <c r="P91" s="2"/>
      <c r="Q91" s="2"/>
      <c r="R91" s="2"/>
      <c r="S91" s="2"/>
      <c r="T91" s="2"/>
      <c r="U91" s="2"/>
      <c r="V91" s="2"/>
      <c r="W91" s="2"/>
      <c r="X91" s="2"/>
      <c r="Y91" s="2"/>
      <c r="Z91" s="2"/>
      <c r="AA91" s="2"/>
      <c r="AB91" s="2"/>
      <c r="AC91" s="2"/>
    </row>
    <row r="92" spans="1:29" x14ac:dyDescent="0.25">
      <c r="A92" s="2"/>
      <c r="B92" s="2"/>
      <c r="C92" s="2"/>
      <c r="D92" s="2"/>
      <c r="E92" s="2"/>
      <c r="F92" s="2"/>
      <c r="G92" s="2"/>
      <c r="H92" s="2"/>
      <c r="I92" s="2"/>
      <c r="J92" s="2"/>
      <c r="K92" s="2"/>
      <c r="L92" s="2"/>
      <c r="M92" s="2"/>
      <c r="N92" s="2"/>
      <c r="O92" s="2"/>
      <c r="P92" s="2"/>
      <c r="Q92" s="2"/>
      <c r="R92" s="2"/>
      <c r="S92" s="2"/>
      <c r="T92" s="2"/>
      <c r="U92" s="2"/>
      <c r="V92" s="2"/>
      <c r="W92" s="2"/>
      <c r="X92" s="2"/>
      <c r="Y92" s="2"/>
      <c r="Z92" s="2"/>
      <c r="AA92" s="2"/>
      <c r="AB92" s="2"/>
      <c r="AC92" s="2"/>
    </row>
    <row r="93" spans="1:29" x14ac:dyDescent="0.25">
      <c r="A93" s="2"/>
      <c r="B93" s="2"/>
      <c r="C93" s="2"/>
      <c r="D93" s="2"/>
      <c r="E93" s="2"/>
      <c r="F93" s="2"/>
      <c r="G93" s="2"/>
      <c r="H93" s="2"/>
      <c r="I93" s="2"/>
      <c r="J93" s="2"/>
      <c r="K93" s="2"/>
      <c r="L93" s="2"/>
      <c r="M93" s="2"/>
      <c r="N93" s="2"/>
      <c r="O93" s="2"/>
      <c r="P93" s="2"/>
      <c r="Q93" s="2"/>
      <c r="R93" s="2"/>
      <c r="S93" s="2"/>
      <c r="T93" s="2"/>
      <c r="U93" s="2"/>
      <c r="V93" s="2"/>
      <c r="W93" s="2"/>
      <c r="X93" s="2"/>
      <c r="Y93" s="2"/>
      <c r="Z93" s="2"/>
      <c r="AA93" s="2"/>
      <c r="AB93" s="2"/>
      <c r="AC93" s="2"/>
    </row>
    <row r="94" spans="1:29" x14ac:dyDescent="0.25">
      <c r="A94" s="2"/>
      <c r="B94" s="2"/>
      <c r="C94" s="2"/>
      <c r="D94" s="2"/>
      <c r="E94" s="2"/>
      <c r="F94" s="2"/>
      <c r="G94" s="2"/>
      <c r="H94" s="2"/>
      <c r="I94" s="2"/>
      <c r="J94" s="2"/>
      <c r="K94" s="2"/>
      <c r="L94" s="2"/>
      <c r="M94" s="2"/>
      <c r="N94" s="2"/>
      <c r="O94" s="2"/>
      <c r="P94" s="2"/>
      <c r="Q94" s="2"/>
      <c r="R94" s="2"/>
      <c r="S94" s="2"/>
      <c r="T94" s="2"/>
      <c r="U94" s="2"/>
      <c r="V94" s="2"/>
      <c r="W94" s="2"/>
      <c r="X94" s="2"/>
      <c r="Y94" s="2"/>
      <c r="Z94" s="2"/>
      <c r="AA94" s="2"/>
      <c r="AB94" s="2"/>
      <c r="AC94" s="2"/>
    </row>
    <row r="95" spans="1:29" x14ac:dyDescent="0.25">
      <c r="A95" s="2"/>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row>
    <row r="96" spans="1:29" x14ac:dyDescent="0.25">
      <c r="A96" s="2"/>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row>
    <row r="97" spans="1:29" x14ac:dyDescent="0.25">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row>
    <row r="98" spans="1:29" x14ac:dyDescent="0.25">
      <c r="A98" s="2"/>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row>
    <row r="99" spans="1:29" x14ac:dyDescent="0.25">
      <c r="A99" s="2"/>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row>
    <row r="100" spans="1:29" x14ac:dyDescent="0.25">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row>
    <row r="101" spans="1:29" x14ac:dyDescent="0.25">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row>
    <row r="102" spans="1:29" x14ac:dyDescent="0.25">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row>
    <row r="103" spans="1:29" x14ac:dyDescent="0.25">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row>
    <row r="104" spans="1:29" x14ac:dyDescent="0.25">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row>
    <row r="105" spans="1:29" x14ac:dyDescent="0.25">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row>
    <row r="106" spans="1:29" x14ac:dyDescent="0.25">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row>
    <row r="107" spans="1:29" x14ac:dyDescent="0.25">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row>
    <row r="108" spans="1:29" x14ac:dyDescent="0.25">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row>
    <row r="109" spans="1:29" x14ac:dyDescent="0.25">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row>
    <row r="110" spans="1:29" x14ac:dyDescent="0.25">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row>
    <row r="111" spans="1:29" x14ac:dyDescent="0.25">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row>
    <row r="112" spans="1:29" x14ac:dyDescent="0.25">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row>
    <row r="113" spans="1:29" x14ac:dyDescent="0.25">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row>
    <row r="114" spans="1:29" x14ac:dyDescent="0.25">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row>
    <row r="115" spans="1:29" x14ac:dyDescent="0.25">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row>
    <row r="116" spans="1:29" x14ac:dyDescent="0.25">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row>
    <row r="117" spans="1:29" x14ac:dyDescent="0.25">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row>
    <row r="118" spans="1:29" x14ac:dyDescent="0.25">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row>
    <row r="119" spans="1:29" x14ac:dyDescent="0.25">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row>
    <row r="120" spans="1:29" x14ac:dyDescent="0.25">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row>
    <row r="121" spans="1:29" x14ac:dyDescent="0.25">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row>
    <row r="122" spans="1:29" x14ac:dyDescent="0.25">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row>
    <row r="123" spans="1:29" x14ac:dyDescent="0.25">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row>
    <row r="124" spans="1:29" x14ac:dyDescent="0.25">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row>
    <row r="125" spans="1:29" x14ac:dyDescent="0.25">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row>
    <row r="126" spans="1:29" x14ac:dyDescent="0.25">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row>
    <row r="127" spans="1:29" x14ac:dyDescent="0.25">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row>
    <row r="128" spans="1:29" x14ac:dyDescent="0.25">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row>
    <row r="129" spans="1:29" x14ac:dyDescent="0.25">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row>
    <row r="130" spans="1:29" x14ac:dyDescent="0.25">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row>
    <row r="131" spans="1:29" x14ac:dyDescent="0.25">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row>
    <row r="132" spans="1:29" x14ac:dyDescent="0.25">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row>
    <row r="133" spans="1:29" x14ac:dyDescent="0.25">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row>
    <row r="134" spans="1:29" x14ac:dyDescent="0.25">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row>
    <row r="135" spans="1:29" x14ac:dyDescent="0.25">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row>
    <row r="136" spans="1:29" x14ac:dyDescent="0.25">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row>
    <row r="137" spans="1:29" x14ac:dyDescent="0.25">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row>
    <row r="138" spans="1:29" x14ac:dyDescent="0.25">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row>
    <row r="139" spans="1:29" x14ac:dyDescent="0.25">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row>
    <row r="140" spans="1:29" x14ac:dyDescent="0.25">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row>
    <row r="141" spans="1:29" x14ac:dyDescent="0.25">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row>
    <row r="142" spans="1:29" x14ac:dyDescent="0.25">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row>
    <row r="143" spans="1:29" x14ac:dyDescent="0.25">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row>
    <row r="144" spans="1:29" x14ac:dyDescent="0.25">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row>
    <row r="145" spans="1:29" x14ac:dyDescent="0.25">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row>
    <row r="146" spans="1:29" x14ac:dyDescent="0.25">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row>
    <row r="147" spans="1:29" x14ac:dyDescent="0.25">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row>
    <row r="148" spans="1:29" x14ac:dyDescent="0.25">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row>
    <row r="149" spans="1:29" x14ac:dyDescent="0.25">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row>
    <row r="150" spans="1:29" x14ac:dyDescent="0.25">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row>
    <row r="151" spans="1:29" x14ac:dyDescent="0.25">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row>
    <row r="152" spans="1:29" x14ac:dyDescent="0.25">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row>
    <row r="153" spans="1:29" x14ac:dyDescent="0.25">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row>
    <row r="154" spans="1:29" x14ac:dyDescent="0.25">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row>
    <row r="155" spans="1:29" x14ac:dyDescent="0.25">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row>
    <row r="156" spans="1:29" x14ac:dyDescent="0.25">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row>
    <row r="157" spans="1:29" x14ac:dyDescent="0.25">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row>
    <row r="158" spans="1:29" x14ac:dyDescent="0.25">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row>
    <row r="159" spans="1:29" x14ac:dyDescent="0.25">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row>
    <row r="160" spans="1:29" x14ac:dyDescent="0.25">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row>
    <row r="161" spans="1:29" x14ac:dyDescent="0.25">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row>
    <row r="162" spans="1:29" x14ac:dyDescent="0.25">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row>
    <row r="163" spans="1:29" x14ac:dyDescent="0.25">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row>
    <row r="164" spans="1:29" x14ac:dyDescent="0.25">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row>
    <row r="165" spans="1:29" x14ac:dyDescent="0.25">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row>
    <row r="166" spans="1:29" x14ac:dyDescent="0.25">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row>
    <row r="167" spans="1:29" x14ac:dyDescent="0.25">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row>
    <row r="168" spans="1:29" x14ac:dyDescent="0.25">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row>
    <row r="169" spans="1:29" x14ac:dyDescent="0.25">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row>
    <row r="170" spans="1:29" x14ac:dyDescent="0.25">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row>
    <row r="171" spans="1:29" x14ac:dyDescent="0.25">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row>
    <row r="172" spans="1:29" x14ac:dyDescent="0.25">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row>
    <row r="173" spans="1:29" x14ac:dyDescent="0.25">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row>
    <row r="174" spans="1:29" x14ac:dyDescent="0.25">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row>
    <row r="175" spans="1:29" x14ac:dyDescent="0.25">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row>
    <row r="176" spans="1:29" x14ac:dyDescent="0.25">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row>
    <row r="177" spans="1:29" x14ac:dyDescent="0.25">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row>
    <row r="178" spans="1:29" x14ac:dyDescent="0.25">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row>
    <row r="179" spans="1:29" x14ac:dyDescent="0.25">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row>
    <row r="180" spans="1:29" x14ac:dyDescent="0.25">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row>
    <row r="181" spans="1:29" x14ac:dyDescent="0.25">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row>
    <row r="182" spans="1:29" x14ac:dyDescent="0.25">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row>
    <row r="183" spans="1:29" x14ac:dyDescent="0.25">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row>
    <row r="184" spans="1:29" x14ac:dyDescent="0.25">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row>
    <row r="185" spans="1:29" x14ac:dyDescent="0.25">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row>
    <row r="186" spans="1:29" x14ac:dyDescent="0.25">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row>
    <row r="187" spans="1:29" x14ac:dyDescent="0.25">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row>
    <row r="188" spans="1:29" x14ac:dyDescent="0.25">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row>
    <row r="189" spans="1:29" x14ac:dyDescent="0.25">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row>
    <row r="190" spans="1:29" x14ac:dyDescent="0.25">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row>
    <row r="191" spans="1:29" x14ac:dyDescent="0.25">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row>
    <row r="192" spans="1:29" x14ac:dyDescent="0.25">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row>
    <row r="193" spans="1:29" x14ac:dyDescent="0.25">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row>
    <row r="194" spans="1:29" x14ac:dyDescent="0.25">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row>
    <row r="195" spans="1:29" x14ac:dyDescent="0.25">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row>
    <row r="196" spans="1:29" x14ac:dyDescent="0.25">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row>
    <row r="197" spans="1:29" x14ac:dyDescent="0.25">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row>
    <row r="198" spans="1:29" x14ac:dyDescent="0.25">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row>
    <row r="199" spans="1:29" x14ac:dyDescent="0.25">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row>
    <row r="200" spans="1:29" x14ac:dyDescent="0.25">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row>
    <row r="201" spans="1:29" x14ac:dyDescent="0.25">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row>
    <row r="202" spans="1:29" x14ac:dyDescent="0.25">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row>
    <row r="203" spans="1:29" x14ac:dyDescent="0.25">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row>
    <row r="204" spans="1:29" x14ac:dyDescent="0.25">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row>
    <row r="205" spans="1:29" x14ac:dyDescent="0.25">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row>
    <row r="206" spans="1:29" x14ac:dyDescent="0.25">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row>
    <row r="207" spans="1:29" x14ac:dyDescent="0.25">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row>
    <row r="208" spans="1:29" x14ac:dyDescent="0.25">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row>
    <row r="209" spans="1:29" x14ac:dyDescent="0.25">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row>
    <row r="210" spans="1:29" x14ac:dyDescent="0.25">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row>
    <row r="211" spans="1:29" x14ac:dyDescent="0.25">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row>
    <row r="212" spans="1:29" x14ac:dyDescent="0.25">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row>
    <row r="213" spans="1:29" x14ac:dyDescent="0.25">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row>
    <row r="214" spans="1:29" x14ac:dyDescent="0.25">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row>
    <row r="215" spans="1:29" x14ac:dyDescent="0.25">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row>
    <row r="216" spans="1:29" x14ac:dyDescent="0.25">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row>
    <row r="217" spans="1:29" x14ac:dyDescent="0.25">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row>
    <row r="218" spans="1:29" x14ac:dyDescent="0.25">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row>
    <row r="219" spans="1:29" x14ac:dyDescent="0.25">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row>
    <row r="220" spans="1:29" x14ac:dyDescent="0.25">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row>
    <row r="221" spans="1:29" x14ac:dyDescent="0.25">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row>
    <row r="222" spans="1:29" x14ac:dyDescent="0.25">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row>
    <row r="223" spans="1:29" x14ac:dyDescent="0.25">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row>
    <row r="224" spans="1:29" x14ac:dyDescent="0.25">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row>
    <row r="225" spans="1:29" x14ac:dyDescent="0.25">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row>
    <row r="226" spans="1:29" x14ac:dyDescent="0.25">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row>
    <row r="227" spans="1:29" x14ac:dyDescent="0.25">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row>
    <row r="228" spans="1:29" x14ac:dyDescent="0.25">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row>
    <row r="229" spans="1:29" x14ac:dyDescent="0.25">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row>
    <row r="230" spans="1:29" x14ac:dyDescent="0.25">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row>
    <row r="231" spans="1:29" x14ac:dyDescent="0.25">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row>
    <row r="232" spans="1:29" x14ac:dyDescent="0.25">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row>
  </sheetData>
  <sheetProtection algorithmName="SHA-512" hashValue="IUWk+3nFxE4bB9zQZOb2EtVC/PcAjigxhb5OjD+dqQMN+yLodujOEiRSab5WFhKvkPXNJbyoULyOF2wCEUbOuQ==" saltValue="ovASPHMVD8oSqGXuVUBzyw==" spinCount="100000" sheet="1" objects="1" scenarios="1" selectLockedCells="1"/>
  <mergeCells count="10">
    <mergeCell ref="G4:G5"/>
    <mergeCell ref="B50:F50"/>
    <mergeCell ref="C4:C5"/>
    <mergeCell ref="D4:D5"/>
    <mergeCell ref="E4:E5"/>
    <mergeCell ref="F4:F5"/>
    <mergeCell ref="D7:D16"/>
    <mergeCell ref="D18:D27"/>
    <mergeCell ref="F29:F38"/>
    <mergeCell ref="F40:F49"/>
  </mergeCells>
  <pageMargins left="0.7" right="0.7" top="1" bottom="0.75" header="0.3" footer="0.3"/>
  <pageSetup scale="79" fitToHeight="0"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AM283"/>
  <sheetViews>
    <sheetView zoomScaleNormal="100" workbookViewId="0">
      <selection activeCell="B6" sqref="B6"/>
    </sheetView>
  </sheetViews>
  <sheetFormatPr defaultColWidth="9.33203125" defaultRowHeight="13.2" x14ac:dyDescent="0.25"/>
  <cols>
    <col min="1" max="1" width="2.6640625" style="3" customWidth="1"/>
    <col min="2" max="2" width="30.6640625" style="3" customWidth="1"/>
    <col min="3" max="7" width="15.6640625" style="3" customWidth="1"/>
    <col min="8" max="8" width="2.6640625" style="3" customWidth="1"/>
    <col min="9" max="16384" width="9.33203125" style="3"/>
  </cols>
  <sheetData>
    <row r="1" spans="1:39" ht="45" customHeight="1" x14ac:dyDescent="0.2">
      <c r="A1" s="459"/>
      <c r="B1" s="1754"/>
      <c r="C1" s="1760" t="s">
        <v>1877</v>
      </c>
      <c r="D1" s="1760"/>
      <c r="E1" s="1760"/>
      <c r="F1" s="1760"/>
      <c r="G1" s="1754"/>
      <c r="H1" s="1755"/>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row>
    <row r="2" spans="1:39" ht="15" customHeight="1" x14ac:dyDescent="0.2">
      <c r="A2" s="462"/>
      <c r="B2" s="1240"/>
      <c r="C2" s="2889"/>
      <c r="D2" s="2889"/>
      <c r="E2" s="2889"/>
      <c r="F2" s="2889"/>
      <c r="G2" s="986" t="s">
        <v>1111</v>
      </c>
      <c r="H2" s="464"/>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row>
    <row r="3" spans="1:39" ht="19.95" customHeight="1" x14ac:dyDescent="0.25">
      <c r="A3" s="462"/>
      <c r="B3" s="1240"/>
      <c r="C3" s="2543" t="s">
        <v>6</v>
      </c>
      <c r="D3" s="2543" t="s">
        <v>7</v>
      </c>
      <c r="E3" s="2543" t="s">
        <v>8</v>
      </c>
      <c r="F3" s="2543" t="s">
        <v>9</v>
      </c>
      <c r="G3" s="2543" t="s">
        <v>10</v>
      </c>
      <c r="H3" s="464"/>
      <c r="I3" s="2"/>
      <c r="J3" s="2"/>
      <c r="K3" s="2"/>
      <c r="L3" s="2"/>
      <c r="M3" s="2"/>
      <c r="N3" s="2"/>
      <c r="O3" s="2"/>
      <c r="P3" s="2"/>
      <c r="Q3" s="2"/>
      <c r="R3" s="2"/>
      <c r="S3" s="2"/>
      <c r="T3" s="2"/>
      <c r="U3" s="2"/>
      <c r="V3" s="2"/>
      <c r="W3" s="2"/>
      <c r="X3" s="2"/>
      <c r="Y3" s="2"/>
      <c r="Z3" s="2"/>
      <c r="AA3" s="2"/>
      <c r="AB3" s="2"/>
      <c r="AC3" s="2"/>
      <c r="AD3" s="2"/>
      <c r="AE3" s="2"/>
      <c r="AF3" s="2"/>
      <c r="AG3" s="2"/>
      <c r="AH3" s="2"/>
      <c r="AI3" s="2"/>
      <c r="AJ3" s="2"/>
      <c r="AK3" s="2"/>
      <c r="AL3" s="2"/>
      <c r="AM3" s="2"/>
    </row>
    <row r="4" spans="1:39" ht="25.2" customHeight="1" x14ac:dyDescent="0.25">
      <c r="A4" s="462"/>
      <c r="B4" s="1535" t="s">
        <v>2072</v>
      </c>
      <c r="C4" s="2544"/>
      <c r="D4" s="2544"/>
      <c r="E4" s="2544"/>
      <c r="F4" s="2544"/>
      <c r="G4" s="2544"/>
      <c r="H4" s="464"/>
      <c r="I4" s="2"/>
      <c r="J4" s="2"/>
      <c r="K4" s="2"/>
      <c r="L4" s="2"/>
      <c r="M4" s="2"/>
      <c r="N4" s="2"/>
      <c r="O4" s="2"/>
      <c r="P4" s="2"/>
      <c r="Q4" s="2"/>
      <c r="R4" s="2"/>
      <c r="S4" s="2"/>
      <c r="T4" s="2"/>
      <c r="U4" s="2"/>
      <c r="V4" s="2"/>
      <c r="W4" s="2"/>
      <c r="X4" s="2"/>
      <c r="Y4" s="2"/>
      <c r="Z4" s="2"/>
      <c r="AA4" s="2"/>
      <c r="AB4" s="2"/>
      <c r="AC4" s="2"/>
      <c r="AD4" s="2"/>
      <c r="AE4" s="2"/>
      <c r="AF4" s="2"/>
      <c r="AG4" s="2"/>
      <c r="AH4" s="2"/>
      <c r="AI4" s="2"/>
      <c r="AJ4" s="2"/>
      <c r="AK4" s="2"/>
      <c r="AL4" s="2"/>
      <c r="AM4" s="2"/>
    </row>
    <row r="5" spans="1:39" ht="15" customHeight="1" x14ac:dyDescent="0.25">
      <c r="A5" s="462"/>
      <c r="B5" s="940" t="s">
        <v>1869</v>
      </c>
      <c r="C5" s="1550"/>
      <c r="D5" s="1551"/>
      <c r="E5" s="1537"/>
      <c r="F5" s="1537"/>
      <c r="G5" s="942">
        <f>SUM(G6:G15)</f>
        <v>0</v>
      </c>
      <c r="H5" s="464"/>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row>
    <row r="6" spans="1:39" ht="15" customHeight="1" x14ac:dyDescent="0.25">
      <c r="A6" s="462"/>
      <c r="B6" s="939"/>
      <c r="C6" s="1546"/>
      <c r="D6" s="2961"/>
      <c r="E6" s="1547">
        <v>0.18</v>
      </c>
      <c r="F6" s="69"/>
      <c r="G6" s="1552">
        <f>MAX((C6 * E6) - F6,0)</f>
        <v>0</v>
      </c>
      <c r="H6" s="464"/>
      <c r="I6" s="2"/>
      <c r="J6" s="2"/>
      <c r="K6" s="2"/>
      <c r="L6" s="2"/>
      <c r="M6" s="2"/>
      <c r="N6" s="2"/>
      <c r="O6" s="2"/>
      <c r="P6" s="2"/>
      <c r="Q6" s="2"/>
      <c r="R6" s="2"/>
      <c r="S6" s="2"/>
      <c r="T6" s="2"/>
      <c r="U6" s="2"/>
      <c r="V6" s="2"/>
      <c r="W6" s="2"/>
      <c r="X6" s="2"/>
      <c r="Y6" s="2"/>
      <c r="Z6" s="2"/>
      <c r="AA6" s="2"/>
      <c r="AB6" s="2"/>
      <c r="AC6" s="2"/>
      <c r="AD6" s="2"/>
      <c r="AE6" s="2"/>
      <c r="AF6" s="2"/>
      <c r="AG6" s="2"/>
      <c r="AH6" s="2"/>
      <c r="AI6" s="2"/>
      <c r="AJ6" s="2"/>
      <c r="AK6" s="2"/>
      <c r="AL6" s="2"/>
      <c r="AM6" s="2"/>
    </row>
    <row r="7" spans="1:39" ht="15" customHeight="1" x14ac:dyDescent="0.25">
      <c r="A7" s="462"/>
      <c r="B7" s="939"/>
      <c r="C7" s="1546"/>
      <c r="D7" s="2962"/>
      <c r="E7" s="1547">
        <v>0.18</v>
      </c>
      <c r="F7" s="69"/>
      <c r="G7" s="1552">
        <f t="shared" ref="G7:G15" si="0">MAX((C7 * E7) - F7,0)</f>
        <v>0</v>
      </c>
      <c r="H7" s="464"/>
      <c r="I7" s="2"/>
      <c r="J7" s="2"/>
      <c r="K7" s="2"/>
      <c r="L7" s="2"/>
      <c r="M7" s="2"/>
      <c r="N7" s="2"/>
      <c r="O7" s="2"/>
      <c r="P7" s="2"/>
      <c r="Q7" s="2"/>
      <c r="R7" s="2"/>
      <c r="S7" s="2"/>
      <c r="T7" s="2"/>
      <c r="U7" s="2"/>
      <c r="V7" s="2"/>
      <c r="W7" s="2"/>
      <c r="X7" s="2"/>
      <c r="Y7" s="2"/>
      <c r="Z7" s="2"/>
      <c r="AA7" s="2"/>
      <c r="AB7" s="2"/>
      <c r="AC7" s="2"/>
      <c r="AD7" s="2"/>
      <c r="AE7" s="2"/>
      <c r="AF7" s="2"/>
      <c r="AG7" s="2"/>
      <c r="AH7" s="2"/>
      <c r="AI7" s="2"/>
      <c r="AJ7" s="2"/>
      <c r="AK7" s="2"/>
      <c r="AL7" s="2"/>
      <c r="AM7" s="2"/>
    </row>
    <row r="8" spans="1:39" ht="15" customHeight="1" x14ac:dyDescent="0.25">
      <c r="A8" s="462"/>
      <c r="B8" s="939"/>
      <c r="C8" s="1546"/>
      <c r="D8" s="2962"/>
      <c r="E8" s="1547">
        <v>0.18</v>
      </c>
      <c r="F8" s="69"/>
      <c r="G8" s="1552">
        <f t="shared" si="0"/>
        <v>0</v>
      </c>
      <c r="H8" s="464"/>
      <c r="I8" s="2"/>
      <c r="J8" s="2"/>
      <c r="K8" s="2"/>
      <c r="L8" s="2"/>
      <c r="M8" s="2"/>
      <c r="N8" s="2"/>
      <c r="O8" s="2"/>
      <c r="P8" s="2"/>
      <c r="Q8" s="2"/>
      <c r="R8" s="2"/>
      <c r="S8" s="2"/>
      <c r="T8" s="2"/>
      <c r="U8" s="2"/>
      <c r="V8" s="2"/>
      <c r="W8" s="2"/>
      <c r="X8" s="2"/>
      <c r="Y8" s="2"/>
      <c r="Z8" s="2"/>
      <c r="AA8" s="2"/>
      <c r="AB8" s="2"/>
      <c r="AC8" s="2"/>
      <c r="AD8" s="2"/>
      <c r="AE8" s="2"/>
      <c r="AF8" s="2"/>
      <c r="AG8" s="2"/>
      <c r="AH8" s="2"/>
      <c r="AI8" s="2"/>
      <c r="AJ8" s="2"/>
      <c r="AK8" s="2"/>
      <c r="AL8" s="2"/>
      <c r="AM8" s="2"/>
    </row>
    <row r="9" spans="1:39" ht="15" customHeight="1" x14ac:dyDescent="0.25">
      <c r="A9" s="462"/>
      <c r="B9" s="939"/>
      <c r="C9" s="1546"/>
      <c r="D9" s="2962"/>
      <c r="E9" s="1547">
        <v>0.18</v>
      </c>
      <c r="F9" s="69"/>
      <c r="G9" s="1552">
        <f t="shared" si="0"/>
        <v>0</v>
      </c>
      <c r="H9" s="464"/>
      <c r="I9" s="2"/>
      <c r="J9" s="2"/>
      <c r="K9" s="2"/>
      <c r="L9" s="2"/>
      <c r="M9" s="2"/>
      <c r="N9" s="2"/>
      <c r="O9" s="2"/>
      <c r="P9" s="2"/>
      <c r="Q9" s="2"/>
      <c r="R9" s="2"/>
      <c r="S9" s="2"/>
      <c r="T9" s="2"/>
      <c r="U9" s="2"/>
      <c r="V9" s="2"/>
      <c r="W9" s="2"/>
      <c r="X9" s="2"/>
      <c r="Y9" s="2"/>
      <c r="Z9" s="2"/>
      <c r="AA9" s="2"/>
      <c r="AB9" s="2"/>
      <c r="AC9" s="2"/>
      <c r="AD9" s="2"/>
      <c r="AE9" s="2"/>
      <c r="AF9" s="2"/>
      <c r="AG9" s="2"/>
      <c r="AH9" s="2"/>
      <c r="AI9" s="2"/>
      <c r="AJ9" s="2"/>
      <c r="AK9" s="2"/>
      <c r="AL9" s="2"/>
      <c r="AM9" s="2"/>
    </row>
    <row r="10" spans="1:39" ht="15" customHeight="1" x14ac:dyDescent="0.25">
      <c r="A10" s="462"/>
      <c r="B10" s="939"/>
      <c r="C10" s="1546"/>
      <c r="D10" s="2962"/>
      <c r="E10" s="1547">
        <v>0.18</v>
      </c>
      <c r="F10" s="69"/>
      <c r="G10" s="1552">
        <f t="shared" si="0"/>
        <v>0</v>
      </c>
      <c r="H10" s="464"/>
      <c r="I10" s="2"/>
      <c r="J10" s="2"/>
      <c r="K10" s="2"/>
      <c r="L10" s="2"/>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row>
    <row r="11" spans="1:39" ht="15" customHeight="1" x14ac:dyDescent="0.25">
      <c r="A11" s="462"/>
      <c r="B11" s="939"/>
      <c r="C11" s="1546"/>
      <c r="D11" s="2962"/>
      <c r="E11" s="1547">
        <v>0.18</v>
      </c>
      <c r="F11" s="69"/>
      <c r="G11" s="1552">
        <f t="shared" si="0"/>
        <v>0</v>
      </c>
      <c r="H11" s="464"/>
      <c r="I11" s="2"/>
      <c r="J11" s="2"/>
      <c r="K11" s="2"/>
      <c r="L11" s="2"/>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row>
    <row r="12" spans="1:39" ht="15" customHeight="1" x14ac:dyDescent="0.25">
      <c r="A12" s="462"/>
      <c r="B12" s="939"/>
      <c r="C12" s="1546"/>
      <c r="D12" s="2962"/>
      <c r="E12" s="1547">
        <v>0.18</v>
      </c>
      <c r="F12" s="69"/>
      <c r="G12" s="1552">
        <f t="shared" si="0"/>
        <v>0</v>
      </c>
      <c r="H12" s="464"/>
      <c r="I12" s="2"/>
      <c r="J12" s="2"/>
      <c r="K12" s="2"/>
      <c r="L12" s="2"/>
      <c r="M12" s="2"/>
      <c r="N12" s="2"/>
      <c r="O12" s="2"/>
      <c r="P12" s="2"/>
      <c r="Q12" s="2"/>
      <c r="R12" s="2"/>
      <c r="S12" s="2"/>
      <c r="T12" s="2"/>
      <c r="U12" s="2"/>
      <c r="V12" s="2"/>
      <c r="W12" s="2"/>
      <c r="X12" s="2"/>
      <c r="Y12" s="2"/>
      <c r="Z12" s="2"/>
      <c r="AA12" s="2"/>
      <c r="AB12" s="2"/>
      <c r="AC12" s="2"/>
      <c r="AD12" s="2"/>
      <c r="AE12" s="2"/>
      <c r="AF12" s="2"/>
      <c r="AG12" s="2"/>
      <c r="AH12" s="2"/>
      <c r="AI12" s="2"/>
      <c r="AJ12" s="2"/>
      <c r="AK12" s="2"/>
      <c r="AL12" s="2"/>
      <c r="AM12" s="2"/>
    </row>
    <row r="13" spans="1:39" ht="15" customHeight="1" x14ac:dyDescent="0.25">
      <c r="A13" s="462"/>
      <c r="B13" s="939"/>
      <c r="C13" s="1546"/>
      <c r="D13" s="2962"/>
      <c r="E13" s="1547">
        <v>0.18</v>
      </c>
      <c r="F13" s="69"/>
      <c r="G13" s="1552">
        <f t="shared" si="0"/>
        <v>0</v>
      </c>
      <c r="H13" s="464"/>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row>
    <row r="14" spans="1:39" ht="15" customHeight="1" x14ac:dyDescent="0.25">
      <c r="A14" s="462"/>
      <c r="B14" s="939"/>
      <c r="C14" s="1546"/>
      <c r="D14" s="2962"/>
      <c r="E14" s="1547">
        <v>0.18</v>
      </c>
      <c r="F14" s="69"/>
      <c r="G14" s="1552">
        <f t="shared" si="0"/>
        <v>0</v>
      </c>
      <c r="H14" s="464"/>
      <c r="I14" s="2"/>
      <c r="J14" s="2"/>
      <c r="K14" s="2"/>
      <c r="L14" s="2"/>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
    </row>
    <row r="15" spans="1:39" ht="15" customHeight="1" x14ac:dyDescent="0.25">
      <c r="A15" s="462"/>
      <c r="B15" s="939"/>
      <c r="C15" s="1546"/>
      <c r="D15" s="2963"/>
      <c r="E15" s="1547">
        <v>0.18</v>
      </c>
      <c r="F15" s="69"/>
      <c r="G15" s="1552">
        <f t="shared" si="0"/>
        <v>0</v>
      </c>
      <c r="H15" s="464"/>
      <c r="I15" s="2"/>
      <c r="J15" s="2"/>
      <c r="K15" s="2"/>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row>
    <row r="16" spans="1:39" ht="15" customHeight="1" x14ac:dyDescent="0.25">
      <c r="A16" s="462"/>
      <c r="B16" s="940" t="s">
        <v>1870</v>
      </c>
      <c r="C16" s="1540"/>
      <c r="D16" s="1536"/>
      <c r="E16" s="1543"/>
      <c r="F16" s="1545"/>
      <c r="G16" s="1553">
        <f>SUM(G17:G26)</f>
        <v>0</v>
      </c>
      <c r="H16" s="464"/>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row>
    <row r="17" spans="1:39" ht="15" customHeight="1" x14ac:dyDescent="0.25">
      <c r="A17" s="462"/>
      <c r="B17" s="939"/>
      <c r="C17" s="1546"/>
      <c r="D17" s="2961"/>
      <c r="E17" s="1547">
        <v>0.18</v>
      </c>
      <c r="F17" s="69"/>
      <c r="G17" s="1552">
        <f t="shared" ref="G17:G26" si="1">MAX((C17 * E17) - F17,0)</f>
        <v>0</v>
      </c>
      <c r="H17" s="464"/>
      <c r="I17" s="2"/>
      <c r="J17" s="2"/>
      <c r="K17" s="2"/>
      <c r="L17" s="2"/>
      <c r="M17" s="2"/>
      <c r="N17" s="2"/>
      <c r="O17" s="2"/>
      <c r="P17" s="2"/>
      <c r="Q17" s="2"/>
      <c r="R17" s="2"/>
      <c r="S17" s="2"/>
      <c r="T17" s="2"/>
      <c r="U17" s="2"/>
      <c r="V17" s="2"/>
      <c r="W17" s="2"/>
      <c r="X17" s="2"/>
      <c r="Y17" s="2"/>
      <c r="Z17" s="2"/>
      <c r="AA17" s="2"/>
      <c r="AB17" s="2"/>
      <c r="AC17" s="2"/>
      <c r="AD17" s="2"/>
      <c r="AE17" s="2"/>
      <c r="AF17" s="2"/>
      <c r="AG17" s="2"/>
      <c r="AH17" s="2"/>
      <c r="AI17" s="2"/>
      <c r="AJ17" s="2"/>
      <c r="AK17" s="2"/>
      <c r="AL17" s="2"/>
      <c r="AM17" s="2"/>
    </row>
    <row r="18" spans="1:39" ht="15" customHeight="1" x14ac:dyDescent="0.25">
      <c r="A18" s="462"/>
      <c r="B18" s="939"/>
      <c r="C18" s="1546"/>
      <c r="D18" s="2962"/>
      <c r="E18" s="1547">
        <v>0.18</v>
      </c>
      <c r="F18" s="69"/>
      <c r="G18" s="1552">
        <f t="shared" si="1"/>
        <v>0</v>
      </c>
      <c r="H18" s="464"/>
      <c r="I18" s="2"/>
      <c r="J18" s="2"/>
      <c r="K18" s="2"/>
      <c r="L18" s="2"/>
      <c r="M18" s="2"/>
      <c r="N18" s="2"/>
      <c r="O18" s="2"/>
      <c r="P18" s="2"/>
      <c r="Q18" s="2"/>
      <c r="R18" s="2"/>
      <c r="S18" s="2"/>
      <c r="T18" s="2"/>
      <c r="U18" s="2"/>
      <c r="V18" s="2"/>
      <c r="W18" s="2"/>
      <c r="X18" s="2"/>
      <c r="Y18" s="2"/>
      <c r="Z18" s="2"/>
      <c r="AA18" s="2"/>
      <c r="AB18" s="2"/>
      <c r="AC18" s="2"/>
      <c r="AD18" s="2"/>
      <c r="AE18" s="2"/>
      <c r="AF18" s="2"/>
      <c r="AG18" s="2"/>
      <c r="AH18" s="2"/>
      <c r="AI18" s="2"/>
      <c r="AJ18" s="2"/>
      <c r="AK18" s="2"/>
      <c r="AL18" s="2"/>
      <c r="AM18" s="2"/>
    </row>
    <row r="19" spans="1:39" ht="15" customHeight="1" x14ac:dyDescent="0.25">
      <c r="A19" s="462"/>
      <c r="B19" s="939"/>
      <c r="C19" s="1546"/>
      <c r="D19" s="2962"/>
      <c r="E19" s="1547">
        <v>0.18</v>
      </c>
      <c r="F19" s="69"/>
      <c r="G19" s="1552">
        <f t="shared" si="1"/>
        <v>0</v>
      </c>
      <c r="H19" s="464"/>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row>
    <row r="20" spans="1:39" ht="15" customHeight="1" x14ac:dyDescent="0.25">
      <c r="A20" s="462"/>
      <c r="B20" s="939"/>
      <c r="C20" s="1546"/>
      <c r="D20" s="2962"/>
      <c r="E20" s="1547">
        <v>0.18</v>
      </c>
      <c r="F20" s="69"/>
      <c r="G20" s="1552">
        <f t="shared" si="1"/>
        <v>0</v>
      </c>
      <c r="H20" s="464"/>
      <c r="I20" s="2"/>
      <c r="J20" s="2"/>
      <c r="K20" s="2"/>
      <c r="L20" s="2"/>
      <c r="M20" s="2"/>
      <c r="N20" s="2"/>
      <c r="O20" s="2"/>
      <c r="P20" s="2"/>
      <c r="Q20" s="2"/>
      <c r="R20" s="2"/>
      <c r="S20" s="2"/>
      <c r="T20" s="2"/>
      <c r="U20" s="2"/>
      <c r="V20" s="2"/>
      <c r="W20" s="2"/>
      <c r="X20" s="2"/>
      <c r="Y20" s="2"/>
      <c r="Z20" s="2"/>
      <c r="AA20" s="2"/>
      <c r="AB20" s="2"/>
      <c r="AC20" s="2"/>
      <c r="AD20" s="2"/>
      <c r="AE20" s="2"/>
      <c r="AF20" s="2"/>
      <c r="AG20" s="2"/>
      <c r="AH20" s="2"/>
      <c r="AI20" s="2"/>
      <c r="AJ20" s="2"/>
      <c r="AK20" s="2"/>
      <c r="AL20" s="2"/>
      <c r="AM20" s="2"/>
    </row>
    <row r="21" spans="1:39" ht="15" customHeight="1" x14ac:dyDescent="0.25">
      <c r="A21" s="462"/>
      <c r="B21" s="939"/>
      <c r="C21" s="1546"/>
      <c r="D21" s="2962"/>
      <c r="E21" s="1547">
        <v>0.18</v>
      </c>
      <c r="F21" s="69"/>
      <c r="G21" s="1552">
        <f t="shared" si="1"/>
        <v>0</v>
      </c>
      <c r="H21" s="464"/>
      <c r="I21" s="2"/>
      <c r="J21" s="2"/>
      <c r="K21" s="2"/>
      <c r="L21" s="2"/>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row>
    <row r="22" spans="1:39" ht="15" customHeight="1" x14ac:dyDescent="0.25">
      <c r="A22" s="462"/>
      <c r="B22" s="939"/>
      <c r="C22" s="1546"/>
      <c r="D22" s="2962"/>
      <c r="E22" s="1547">
        <v>0.18</v>
      </c>
      <c r="F22" s="69"/>
      <c r="G22" s="1552">
        <f t="shared" si="1"/>
        <v>0</v>
      </c>
      <c r="H22" s="464"/>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row>
    <row r="23" spans="1:39" ht="15" customHeight="1" x14ac:dyDescent="0.25">
      <c r="A23" s="462"/>
      <c r="B23" s="939"/>
      <c r="C23" s="1546"/>
      <c r="D23" s="2962"/>
      <c r="E23" s="1547">
        <v>0.18</v>
      </c>
      <c r="F23" s="69"/>
      <c r="G23" s="1552">
        <f t="shared" si="1"/>
        <v>0</v>
      </c>
      <c r="H23" s="464"/>
      <c r="I23" s="2"/>
      <c r="J23" s="2"/>
      <c r="K23" s="2"/>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row>
    <row r="24" spans="1:39" ht="15" customHeight="1" x14ac:dyDescent="0.25">
      <c r="A24" s="462"/>
      <c r="B24" s="939"/>
      <c r="C24" s="1546"/>
      <c r="D24" s="2962"/>
      <c r="E24" s="1547">
        <v>0.18</v>
      </c>
      <c r="F24" s="69"/>
      <c r="G24" s="1552">
        <f t="shared" si="1"/>
        <v>0</v>
      </c>
      <c r="H24" s="464"/>
      <c r="I24" s="2"/>
      <c r="J24" s="2"/>
      <c r="K24" s="2"/>
      <c r="L24" s="2"/>
      <c r="M24" s="2"/>
      <c r="N24" s="2"/>
      <c r="O24" s="2"/>
      <c r="P24" s="2"/>
      <c r="Q24" s="2"/>
      <c r="R24" s="2"/>
      <c r="S24" s="2"/>
      <c r="T24" s="2"/>
      <c r="U24" s="2"/>
      <c r="V24" s="2"/>
      <c r="W24" s="2"/>
      <c r="X24" s="2"/>
      <c r="Y24" s="2"/>
      <c r="Z24" s="2"/>
      <c r="AA24" s="2"/>
      <c r="AB24" s="2"/>
      <c r="AC24" s="2"/>
      <c r="AD24" s="2"/>
      <c r="AE24" s="2"/>
      <c r="AF24" s="2"/>
      <c r="AG24" s="2"/>
      <c r="AH24" s="2"/>
      <c r="AI24" s="2"/>
      <c r="AJ24" s="2"/>
      <c r="AK24" s="2"/>
      <c r="AL24" s="2"/>
      <c r="AM24" s="2"/>
    </row>
    <row r="25" spans="1:39" ht="15" customHeight="1" x14ac:dyDescent="0.25">
      <c r="A25" s="462"/>
      <c r="B25" s="939"/>
      <c r="C25" s="1546"/>
      <c r="D25" s="2962"/>
      <c r="E25" s="1547">
        <v>0.18</v>
      </c>
      <c r="F25" s="69"/>
      <c r="G25" s="1552">
        <f t="shared" si="1"/>
        <v>0</v>
      </c>
      <c r="H25" s="464"/>
      <c r="I25" s="2"/>
      <c r="J25" s="2"/>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row>
    <row r="26" spans="1:39" ht="15" customHeight="1" x14ac:dyDescent="0.25">
      <c r="A26" s="462"/>
      <c r="B26" s="939"/>
      <c r="C26" s="1546"/>
      <c r="D26" s="2963"/>
      <c r="E26" s="1547">
        <v>0.18</v>
      </c>
      <c r="F26" s="69"/>
      <c r="G26" s="1552">
        <f t="shared" si="1"/>
        <v>0</v>
      </c>
      <c r="H26" s="464"/>
      <c r="I26" s="2"/>
      <c r="J26" s="2"/>
      <c r="K26" s="2"/>
      <c r="L26" s="2"/>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row>
    <row r="27" spans="1:39" ht="15" customHeight="1" x14ac:dyDescent="0.25">
      <c r="A27" s="462"/>
      <c r="B27" s="940" t="s">
        <v>11</v>
      </c>
      <c r="C27" s="1540"/>
      <c r="D27" s="1536"/>
      <c r="E27" s="1543"/>
      <c r="F27" s="1544"/>
      <c r="G27" s="1553">
        <f>SUM(G28:G37)</f>
        <v>0</v>
      </c>
      <c r="H27" s="464"/>
      <c r="I27" s="2"/>
      <c r="J27" s="2"/>
      <c r="K27" s="2"/>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row>
    <row r="28" spans="1:39" ht="15" customHeight="1" x14ac:dyDescent="0.25">
      <c r="A28" s="462"/>
      <c r="B28" s="939"/>
      <c r="C28" s="1546"/>
      <c r="D28" s="1548"/>
      <c r="E28" s="1547">
        <v>0.18</v>
      </c>
      <c r="F28" s="2961"/>
      <c r="G28" s="1552">
        <f t="shared" ref="G28:G37" si="2">IF((C28 *E28)&lt;D28,C28*E28,D28)</f>
        <v>0</v>
      </c>
      <c r="H28" s="464"/>
      <c r="I28" s="2"/>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row>
    <row r="29" spans="1:39" ht="15" customHeight="1" x14ac:dyDescent="0.25">
      <c r="A29" s="462"/>
      <c r="B29" s="939"/>
      <c r="C29" s="1546"/>
      <c r="D29" s="1548"/>
      <c r="E29" s="1547">
        <v>0.18</v>
      </c>
      <c r="F29" s="2962"/>
      <c r="G29" s="1552">
        <f t="shared" si="2"/>
        <v>0</v>
      </c>
      <c r="H29" s="464"/>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row>
    <row r="30" spans="1:39" ht="15" customHeight="1" x14ac:dyDescent="0.25">
      <c r="A30" s="462"/>
      <c r="B30" s="939"/>
      <c r="C30" s="1546"/>
      <c r="D30" s="1548"/>
      <c r="E30" s="1547">
        <v>0.18</v>
      </c>
      <c r="F30" s="2962"/>
      <c r="G30" s="1552">
        <f t="shared" si="2"/>
        <v>0</v>
      </c>
      <c r="H30" s="464"/>
      <c r="I30" s="2"/>
      <c r="J30" s="2"/>
      <c r="K30" s="2"/>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row>
    <row r="31" spans="1:39" ht="15" customHeight="1" x14ac:dyDescent="0.25">
      <c r="A31" s="462"/>
      <c r="B31" s="939"/>
      <c r="C31" s="1546"/>
      <c r="D31" s="1548"/>
      <c r="E31" s="1547">
        <v>0.18</v>
      </c>
      <c r="F31" s="2962"/>
      <c r="G31" s="1552">
        <f t="shared" si="2"/>
        <v>0</v>
      </c>
      <c r="H31" s="464"/>
      <c r="I31" s="2"/>
      <c r="J31" s="2"/>
      <c r="K31" s="2"/>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row>
    <row r="32" spans="1:39" ht="15" customHeight="1" x14ac:dyDescent="0.25">
      <c r="A32" s="462"/>
      <c r="B32" s="939"/>
      <c r="C32" s="1546"/>
      <c r="D32" s="1548"/>
      <c r="E32" s="1547">
        <v>0.18</v>
      </c>
      <c r="F32" s="2962"/>
      <c r="G32" s="1552">
        <f t="shared" si="2"/>
        <v>0</v>
      </c>
      <c r="H32" s="464"/>
      <c r="I32" s="2"/>
      <c r="J32" s="2"/>
      <c r="K32" s="2"/>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row>
    <row r="33" spans="1:39" ht="15" customHeight="1" x14ac:dyDescent="0.25">
      <c r="A33" s="462"/>
      <c r="B33" s="939"/>
      <c r="C33" s="1546"/>
      <c r="D33" s="1548"/>
      <c r="E33" s="1547">
        <v>0.18</v>
      </c>
      <c r="F33" s="2962"/>
      <c r="G33" s="1552">
        <f t="shared" si="2"/>
        <v>0</v>
      </c>
      <c r="H33" s="464"/>
      <c r="I33" s="2"/>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row>
    <row r="34" spans="1:39" ht="15" customHeight="1" x14ac:dyDescent="0.25">
      <c r="A34" s="462"/>
      <c r="B34" s="939"/>
      <c r="C34" s="1546"/>
      <c r="D34" s="1548"/>
      <c r="E34" s="1547">
        <v>0.18</v>
      </c>
      <c r="F34" s="2962"/>
      <c r="G34" s="1552">
        <f t="shared" si="2"/>
        <v>0</v>
      </c>
      <c r="H34" s="464"/>
      <c r="I34" s="2"/>
      <c r="J34" s="2"/>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row>
    <row r="35" spans="1:39" ht="15" customHeight="1" x14ac:dyDescent="0.25">
      <c r="A35" s="462"/>
      <c r="B35" s="939"/>
      <c r="C35" s="1546"/>
      <c r="D35" s="1548"/>
      <c r="E35" s="1547">
        <v>0.18</v>
      </c>
      <c r="F35" s="2962"/>
      <c r="G35" s="1552">
        <f t="shared" si="2"/>
        <v>0</v>
      </c>
      <c r="H35" s="464"/>
      <c r="I35" s="2"/>
      <c r="J35" s="2"/>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row>
    <row r="36" spans="1:39" ht="15" customHeight="1" x14ac:dyDescent="0.25">
      <c r="A36" s="462"/>
      <c r="B36" s="939"/>
      <c r="C36" s="1546"/>
      <c r="D36" s="1548"/>
      <c r="E36" s="1547">
        <v>0.18</v>
      </c>
      <c r="F36" s="2962"/>
      <c r="G36" s="1552">
        <f t="shared" si="2"/>
        <v>0</v>
      </c>
      <c r="H36" s="464"/>
      <c r="I36" s="2"/>
      <c r="J36" s="2"/>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row>
    <row r="37" spans="1:39" ht="15" customHeight="1" x14ac:dyDescent="0.25">
      <c r="A37" s="462"/>
      <c r="B37" s="939"/>
      <c r="C37" s="1546"/>
      <c r="D37" s="1548"/>
      <c r="E37" s="1547">
        <v>0.18</v>
      </c>
      <c r="F37" s="2963"/>
      <c r="G37" s="1552">
        <f t="shared" si="2"/>
        <v>0</v>
      </c>
      <c r="H37" s="464"/>
      <c r="I37" s="2"/>
      <c r="J37" s="2"/>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row>
    <row r="38" spans="1:39" ht="15" customHeight="1" x14ac:dyDescent="0.25">
      <c r="A38" s="462"/>
      <c r="B38" s="940" t="s">
        <v>12</v>
      </c>
      <c r="C38" s="1540"/>
      <c r="D38" s="1539"/>
      <c r="E38" s="1543"/>
      <c r="F38" s="1544"/>
      <c r="G38" s="1553">
        <f>SUM(G39:G48)</f>
        <v>0</v>
      </c>
      <c r="H38" s="464"/>
      <c r="I38" s="2"/>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row>
    <row r="39" spans="1:39" ht="15" customHeight="1" x14ac:dyDescent="0.25">
      <c r="A39" s="462"/>
      <c r="B39" s="939"/>
      <c r="C39" s="1546"/>
      <c r="D39" s="1549"/>
      <c r="E39" s="1547">
        <v>0.18</v>
      </c>
      <c r="F39" s="2961"/>
      <c r="G39" s="1552">
        <f t="shared" ref="G39:G48" si="3">IF((C39 *E39)&lt;D39,C39*E39,D39)</f>
        <v>0</v>
      </c>
      <c r="H39" s="464"/>
      <c r="I39" s="2"/>
      <c r="J39" s="2"/>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row>
    <row r="40" spans="1:39" ht="15" customHeight="1" x14ac:dyDescent="0.25">
      <c r="A40" s="462"/>
      <c r="B40" s="939"/>
      <c r="C40" s="1546"/>
      <c r="D40" s="1549"/>
      <c r="E40" s="1547">
        <v>0.18</v>
      </c>
      <c r="F40" s="2962"/>
      <c r="G40" s="1552">
        <f t="shared" si="3"/>
        <v>0</v>
      </c>
      <c r="H40" s="464"/>
      <c r="I40" s="2"/>
      <c r="J40" s="2"/>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row>
    <row r="41" spans="1:39" ht="15" customHeight="1" x14ac:dyDescent="0.25">
      <c r="A41" s="462"/>
      <c r="B41" s="939"/>
      <c r="C41" s="1546"/>
      <c r="D41" s="1549"/>
      <c r="E41" s="1547">
        <v>0.18</v>
      </c>
      <c r="F41" s="2962"/>
      <c r="G41" s="1552">
        <f t="shared" si="3"/>
        <v>0</v>
      </c>
      <c r="H41" s="464"/>
      <c r="I41" s="2"/>
      <c r="J41" s="2"/>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row>
    <row r="42" spans="1:39" ht="15" customHeight="1" x14ac:dyDescent="0.25">
      <c r="A42" s="462"/>
      <c r="B42" s="939"/>
      <c r="C42" s="1546"/>
      <c r="D42" s="1549"/>
      <c r="E42" s="1547">
        <v>0.18</v>
      </c>
      <c r="F42" s="2962"/>
      <c r="G42" s="1552">
        <f t="shared" si="3"/>
        <v>0</v>
      </c>
      <c r="H42" s="464"/>
      <c r="I42" s="2"/>
      <c r="J42" s="2"/>
      <c r="K42" s="2"/>
      <c r="L42" s="2"/>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2"/>
    </row>
    <row r="43" spans="1:39" ht="15" customHeight="1" x14ac:dyDescent="0.25">
      <c r="A43" s="462"/>
      <c r="B43" s="939"/>
      <c r="C43" s="1546"/>
      <c r="D43" s="1549"/>
      <c r="E43" s="1547">
        <v>0.18</v>
      </c>
      <c r="F43" s="2962"/>
      <c r="G43" s="1552">
        <f t="shared" si="3"/>
        <v>0</v>
      </c>
      <c r="H43" s="464"/>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row>
    <row r="44" spans="1:39" ht="15" customHeight="1" x14ac:dyDescent="0.25">
      <c r="A44" s="462"/>
      <c r="B44" s="939"/>
      <c r="C44" s="1546"/>
      <c r="D44" s="1549"/>
      <c r="E44" s="1547">
        <v>0.18</v>
      </c>
      <c r="F44" s="2962"/>
      <c r="G44" s="1552">
        <f t="shared" si="3"/>
        <v>0</v>
      </c>
      <c r="H44" s="464"/>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row>
    <row r="45" spans="1:39" ht="15" customHeight="1" x14ac:dyDescent="0.25">
      <c r="A45" s="462"/>
      <c r="B45" s="939"/>
      <c r="C45" s="1546"/>
      <c r="D45" s="1549"/>
      <c r="E45" s="1547">
        <v>0.18</v>
      </c>
      <c r="F45" s="2962"/>
      <c r="G45" s="1552">
        <f t="shared" si="3"/>
        <v>0</v>
      </c>
      <c r="H45" s="464"/>
      <c r="I45" s="2"/>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row>
    <row r="46" spans="1:39" ht="15" customHeight="1" x14ac:dyDescent="0.25">
      <c r="A46" s="462"/>
      <c r="B46" s="939"/>
      <c r="C46" s="1546"/>
      <c r="D46" s="1549"/>
      <c r="E46" s="1547">
        <v>0.18</v>
      </c>
      <c r="F46" s="2962"/>
      <c r="G46" s="1552">
        <f t="shared" si="3"/>
        <v>0</v>
      </c>
      <c r="H46" s="464"/>
      <c r="I46" s="2"/>
      <c r="J46" s="2"/>
      <c r="K46" s="2"/>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row>
    <row r="47" spans="1:39" ht="15" customHeight="1" x14ac:dyDescent="0.25">
      <c r="A47" s="462"/>
      <c r="B47" s="939"/>
      <c r="C47" s="1546"/>
      <c r="D47" s="1549"/>
      <c r="E47" s="1547">
        <v>0.18</v>
      </c>
      <c r="F47" s="2962"/>
      <c r="G47" s="1552">
        <f t="shared" si="3"/>
        <v>0</v>
      </c>
      <c r="H47" s="464"/>
      <c r="I47" s="2"/>
      <c r="J47" s="2"/>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row>
    <row r="48" spans="1:39" ht="15" customHeight="1" x14ac:dyDescent="0.25">
      <c r="A48" s="462"/>
      <c r="B48" s="939"/>
      <c r="C48" s="1546"/>
      <c r="D48" s="1549"/>
      <c r="E48" s="1547">
        <v>0.18</v>
      </c>
      <c r="F48" s="2963"/>
      <c r="G48" s="1552">
        <f t="shared" si="3"/>
        <v>0</v>
      </c>
      <c r="H48" s="464"/>
      <c r="I48" s="2"/>
      <c r="J48" s="2"/>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row>
    <row r="49" spans="1:39" ht="15" customHeight="1" x14ac:dyDescent="0.25">
      <c r="A49" s="462"/>
      <c r="B49" s="2954"/>
      <c r="C49" s="2955"/>
      <c r="D49" s="2955"/>
      <c r="E49" s="2955"/>
      <c r="F49" s="2955"/>
      <c r="G49" s="1562"/>
      <c r="H49" s="464"/>
      <c r="I49" s="2"/>
      <c r="J49" s="2"/>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row>
    <row r="50" spans="1:39" ht="15" customHeight="1" x14ac:dyDescent="0.25">
      <c r="A50" s="462"/>
      <c r="B50" s="2964" t="s">
        <v>15</v>
      </c>
      <c r="C50" s="2965"/>
      <c r="D50" s="1560"/>
      <c r="E50" s="1560"/>
      <c r="F50" s="1561"/>
      <c r="G50" s="1563">
        <f>SUM(G5 + G16 + G27 + G38)</f>
        <v>0</v>
      </c>
      <c r="H50" s="464"/>
      <c r="I50" s="2"/>
      <c r="J50" s="2"/>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row>
    <row r="51" spans="1:39" ht="15" customHeight="1" thickBot="1" x14ac:dyDescent="0.3">
      <c r="A51" s="467"/>
      <c r="B51" s="1554"/>
      <c r="C51" s="1554"/>
      <c r="D51" s="1555"/>
      <c r="E51" s="1555"/>
      <c r="F51" s="1555"/>
      <c r="G51" s="1556"/>
      <c r="H51" s="469"/>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row>
    <row r="52" spans="1:39" ht="15" customHeight="1" x14ac:dyDescent="0.25">
      <c r="A52" s="2"/>
      <c r="B52" s="2"/>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row>
    <row r="53" spans="1:39" x14ac:dyDescent="0.25">
      <c r="A53" s="2"/>
      <c r="B53" s="2"/>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row>
    <row r="54" spans="1:39" x14ac:dyDescent="0.25">
      <c r="A54" s="2"/>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row>
    <row r="55" spans="1:39" x14ac:dyDescent="0.25">
      <c r="A55" s="2"/>
      <c r="B55" s="2"/>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row>
    <row r="56" spans="1:39" x14ac:dyDescent="0.25">
      <c r="A56" s="2"/>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row>
    <row r="57" spans="1:39" x14ac:dyDescent="0.25">
      <c r="A57" s="2"/>
      <c r="B57" s="2"/>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row>
    <row r="58" spans="1:39" x14ac:dyDescent="0.25">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row>
    <row r="59" spans="1:39" x14ac:dyDescent="0.25">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row>
    <row r="60" spans="1:39" x14ac:dyDescent="0.25">
      <c r="A60" s="2"/>
      <c r="B60" s="2"/>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row>
    <row r="61" spans="1:39" x14ac:dyDescent="0.25">
      <c r="A61" s="2"/>
      <c r="B61" s="2"/>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row>
    <row r="62" spans="1:39" x14ac:dyDescent="0.25">
      <c r="A62" s="2"/>
      <c r="B62" s="2"/>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row>
    <row r="63" spans="1:39" x14ac:dyDescent="0.25">
      <c r="A63" s="2"/>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row>
    <row r="64" spans="1:39" x14ac:dyDescent="0.25">
      <c r="A64" s="2"/>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row>
    <row r="65" spans="1:39" x14ac:dyDescent="0.25">
      <c r="A65" s="2"/>
      <c r="B65" s="2"/>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row>
    <row r="66" spans="1:39" x14ac:dyDescent="0.25">
      <c r="A66" s="2"/>
      <c r="B66" s="2"/>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row>
    <row r="67" spans="1:39" x14ac:dyDescent="0.25">
      <c r="A67" s="2"/>
      <c r="B67" s="2"/>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row>
    <row r="68" spans="1:39" x14ac:dyDescent="0.25">
      <c r="A68" s="2"/>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row>
    <row r="69" spans="1:39" x14ac:dyDescent="0.25">
      <c r="A69" s="2"/>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row>
    <row r="70" spans="1:39" x14ac:dyDescent="0.25">
      <c r="A70" s="2"/>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row>
    <row r="71" spans="1:39" x14ac:dyDescent="0.25">
      <c r="A71" s="2"/>
      <c r="B71" s="2"/>
      <c r="C71" s="2"/>
      <c r="D71" s="2"/>
      <c r="E71" s="2"/>
      <c r="F71" s="2"/>
      <c r="G71" s="2"/>
      <c r="H71" s="2"/>
      <c r="I71" s="2"/>
      <c r="J71" s="2"/>
      <c r="K71" s="2"/>
      <c r="L71" s="2"/>
      <c r="M71" s="2"/>
      <c r="N71" s="2"/>
      <c r="O71" s="2"/>
      <c r="P71" s="2"/>
      <c r="Q71" s="2"/>
      <c r="R71" s="2"/>
      <c r="S71" s="2"/>
      <c r="T71" s="2"/>
      <c r="U71" s="2"/>
      <c r="V71" s="2"/>
      <c r="W71" s="2"/>
      <c r="X71" s="2"/>
    </row>
    <row r="72" spans="1:39" x14ac:dyDescent="0.25">
      <c r="A72" s="2"/>
      <c r="B72" s="2"/>
      <c r="C72" s="2"/>
      <c r="D72" s="2"/>
      <c r="E72" s="2"/>
      <c r="F72" s="2"/>
      <c r="G72" s="2"/>
      <c r="H72" s="2"/>
      <c r="I72" s="2"/>
      <c r="J72" s="2"/>
      <c r="K72" s="2"/>
      <c r="L72" s="2"/>
      <c r="M72" s="2"/>
      <c r="N72" s="2"/>
      <c r="O72" s="2"/>
      <c r="P72" s="2"/>
      <c r="Q72" s="2"/>
      <c r="R72" s="2"/>
      <c r="S72" s="2"/>
      <c r="T72" s="2"/>
      <c r="U72" s="2"/>
      <c r="V72" s="2"/>
      <c r="W72" s="2"/>
      <c r="X72" s="2"/>
    </row>
    <row r="73" spans="1:39" x14ac:dyDescent="0.25">
      <c r="A73" s="2"/>
      <c r="B73" s="2"/>
      <c r="C73" s="2"/>
      <c r="D73" s="2"/>
      <c r="E73" s="2"/>
      <c r="F73" s="2"/>
      <c r="G73" s="2"/>
      <c r="H73" s="2"/>
      <c r="I73" s="2"/>
      <c r="J73" s="2"/>
      <c r="K73" s="2"/>
      <c r="L73" s="2"/>
      <c r="M73" s="2"/>
      <c r="N73" s="2"/>
      <c r="O73" s="2"/>
      <c r="P73" s="2"/>
      <c r="Q73" s="2"/>
      <c r="R73" s="2"/>
      <c r="S73" s="2"/>
      <c r="T73" s="2"/>
      <c r="U73" s="2"/>
      <c r="V73" s="2"/>
      <c r="W73" s="2"/>
      <c r="X73" s="2"/>
    </row>
    <row r="74" spans="1:39" x14ac:dyDescent="0.25">
      <c r="A74" s="2"/>
      <c r="B74" s="2"/>
      <c r="C74" s="2"/>
      <c r="D74" s="2"/>
      <c r="E74" s="2"/>
      <c r="F74" s="2"/>
      <c r="G74" s="2"/>
      <c r="H74" s="2"/>
      <c r="I74" s="2"/>
      <c r="J74" s="2"/>
      <c r="K74" s="2"/>
      <c r="L74" s="2"/>
      <c r="M74" s="2"/>
      <c r="N74" s="2"/>
      <c r="O74" s="2"/>
      <c r="P74" s="2"/>
      <c r="Q74" s="2"/>
      <c r="R74" s="2"/>
      <c r="S74" s="2"/>
      <c r="T74" s="2"/>
      <c r="U74" s="2"/>
      <c r="V74" s="2"/>
      <c r="W74" s="2"/>
      <c r="X74" s="2"/>
    </row>
    <row r="75" spans="1:39" x14ac:dyDescent="0.25">
      <c r="A75" s="2"/>
      <c r="B75" s="2"/>
      <c r="C75" s="2"/>
      <c r="D75" s="2"/>
      <c r="E75" s="2"/>
      <c r="F75" s="2"/>
      <c r="G75" s="2"/>
      <c r="H75" s="2"/>
      <c r="I75" s="2"/>
      <c r="J75" s="2"/>
      <c r="K75" s="2"/>
      <c r="L75" s="2"/>
      <c r="M75" s="2"/>
      <c r="N75" s="2"/>
      <c r="O75" s="2"/>
      <c r="P75" s="2"/>
      <c r="Q75" s="2"/>
      <c r="R75" s="2"/>
      <c r="S75" s="2"/>
      <c r="T75" s="2"/>
      <c r="U75" s="2"/>
      <c r="V75" s="2"/>
      <c r="W75" s="2"/>
      <c r="X75" s="2"/>
    </row>
    <row r="76" spans="1:39" x14ac:dyDescent="0.25">
      <c r="A76" s="2"/>
      <c r="B76" s="2"/>
      <c r="C76" s="2"/>
      <c r="D76" s="2"/>
      <c r="E76" s="2"/>
      <c r="F76" s="2"/>
      <c r="G76" s="2"/>
      <c r="H76" s="2"/>
      <c r="I76" s="2"/>
      <c r="J76" s="2"/>
      <c r="K76" s="2"/>
      <c r="L76" s="2"/>
      <c r="M76" s="2"/>
      <c r="N76" s="2"/>
      <c r="O76" s="2"/>
      <c r="P76" s="2"/>
      <c r="Q76" s="2"/>
      <c r="R76" s="2"/>
      <c r="S76" s="2"/>
      <c r="T76" s="2"/>
      <c r="U76" s="2"/>
      <c r="V76" s="2"/>
      <c r="W76" s="2"/>
      <c r="X76" s="2"/>
    </row>
    <row r="77" spans="1:39" x14ac:dyDescent="0.25">
      <c r="A77" s="2"/>
      <c r="B77" s="2"/>
      <c r="C77" s="2"/>
      <c r="D77" s="2"/>
      <c r="E77" s="2"/>
      <c r="F77" s="2"/>
      <c r="G77" s="2"/>
      <c r="H77" s="2"/>
      <c r="I77" s="2"/>
      <c r="J77" s="2"/>
      <c r="K77" s="2"/>
      <c r="L77" s="2"/>
      <c r="M77" s="2"/>
      <c r="N77" s="2"/>
      <c r="O77" s="2"/>
      <c r="P77" s="2"/>
      <c r="Q77" s="2"/>
      <c r="R77" s="2"/>
      <c r="S77" s="2"/>
      <c r="T77" s="2"/>
      <c r="U77" s="2"/>
      <c r="V77" s="2"/>
      <c r="W77" s="2"/>
      <c r="X77" s="2"/>
    </row>
    <row r="78" spans="1:39" x14ac:dyDescent="0.25">
      <c r="A78" s="2"/>
      <c r="B78" s="2"/>
      <c r="C78" s="2"/>
      <c r="D78" s="2"/>
      <c r="E78" s="2"/>
      <c r="F78" s="2"/>
      <c r="G78" s="2"/>
      <c r="H78" s="2"/>
      <c r="I78" s="2"/>
      <c r="J78" s="2"/>
      <c r="K78" s="2"/>
      <c r="L78" s="2"/>
      <c r="M78" s="2"/>
      <c r="N78" s="2"/>
      <c r="O78" s="2"/>
      <c r="P78" s="2"/>
      <c r="Q78" s="2"/>
      <c r="R78" s="2"/>
      <c r="S78" s="2"/>
      <c r="T78" s="2"/>
      <c r="U78" s="2"/>
      <c r="V78" s="2"/>
      <c r="W78" s="2"/>
      <c r="X78" s="2"/>
    </row>
    <row r="79" spans="1:39" x14ac:dyDescent="0.25">
      <c r="A79" s="2"/>
      <c r="B79" s="2"/>
      <c r="C79" s="2"/>
      <c r="D79" s="2"/>
      <c r="E79" s="2"/>
      <c r="F79" s="2"/>
      <c r="G79" s="2"/>
      <c r="H79" s="2"/>
      <c r="I79" s="2"/>
      <c r="J79" s="2"/>
      <c r="K79" s="2"/>
      <c r="L79" s="2"/>
      <c r="M79" s="2"/>
      <c r="N79" s="2"/>
      <c r="O79" s="2"/>
      <c r="P79" s="2"/>
      <c r="Q79" s="2"/>
      <c r="R79" s="2"/>
      <c r="S79" s="2"/>
      <c r="T79" s="2"/>
      <c r="U79" s="2"/>
      <c r="V79" s="2"/>
      <c r="W79" s="2"/>
      <c r="X79" s="2"/>
    </row>
    <row r="80" spans="1:39" x14ac:dyDescent="0.25">
      <c r="A80" s="2"/>
      <c r="B80" s="2"/>
      <c r="C80" s="2"/>
      <c r="D80" s="2"/>
      <c r="E80" s="2"/>
      <c r="F80" s="2"/>
      <c r="G80" s="2"/>
      <c r="H80" s="2"/>
      <c r="I80" s="2"/>
      <c r="J80" s="2"/>
      <c r="K80" s="2"/>
      <c r="L80" s="2"/>
      <c r="M80" s="2"/>
      <c r="N80" s="2"/>
      <c r="O80" s="2"/>
      <c r="P80" s="2"/>
      <c r="Q80" s="2"/>
      <c r="R80" s="2"/>
      <c r="S80" s="2"/>
      <c r="T80" s="2"/>
      <c r="U80" s="2"/>
      <c r="V80" s="2"/>
      <c r="W80" s="2"/>
      <c r="X80" s="2"/>
    </row>
    <row r="81" spans="1:29" x14ac:dyDescent="0.25">
      <c r="A81" s="2"/>
      <c r="B81" s="2"/>
      <c r="C81" s="2"/>
      <c r="D81" s="2"/>
      <c r="E81" s="2"/>
      <c r="F81" s="2"/>
      <c r="G81" s="2"/>
      <c r="H81" s="2"/>
      <c r="I81" s="2"/>
      <c r="J81" s="2"/>
      <c r="K81" s="2"/>
      <c r="L81" s="2"/>
      <c r="M81" s="2"/>
      <c r="N81" s="2"/>
      <c r="O81" s="2"/>
      <c r="P81" s="2"/>
      <c r="Q81" s="2"/>
      <c r="R81" s="2"/>
      <c r="S81" s="2"/>
      <c r="T81" s="2"/>
      <c r="U81" s="2"/>
      <c r="V81" s="2"/>
      <c r="W81" s="2"/>
      <c r="X81" s="2"/>
    </row>
    <row r="82" spans="1:29" x14ac:dyDescent="0.25">
      <c r="A82" s="2"/>
      <c r="B82" s="2"/>
      <c r="C82" s="2"/>
      <c r="D82" s="2"/>
      <c r="E82" s="2"/>
      <c r="F82" s="2"/>
      <c r="G82" s="2"/>
      <c r="H82" s="2"/>
      <c r="I82" s="2"/>
      <c r="J82" s="2"/>
      <c r="K82" s="2"/>
      <c r="L82" s="2"/>
      <c r="M82" s="2"/>
      <c r="N82" s="2"/>
      <c r="O82" s="2"/>
      <c r="P82" s="2"/>
      <c r="Q82" s="2"/>
      <c r="R82" s="2"/>
      <c r="S82" s="2"/>
      <c r="T82" s="2"/>
      <c r="U82" s="2"/>
      <c r="V82" s="2"/>
      <c r="W82" s="2"/>
      <c r="X82" s="2"/>
    </row>
    <row r="83" spans="1:29" x14ac:dyDescent="0.25">
      <c r="A83" s="2"/>
      <c r="B83" s="2"/>
      <c r="C83" s="2"/>
      <c r="D83" s="2"/>
      <c r="E83" s="2"/>
      <c r="F83" s="2"/>
      <c r="G83" s="2"/>
      <c r="H83" s="2"/>
      <c r="I83" s="2"/>
      <c r="J83" s="2"/>
      <c r="K83" s="2"/>
      <c r="L83" s="2"/>
      <c r="M83" s="2"/>
      <c r="N83" s="2"/>
      <c r="O83" s="2"/>
      <c r="P83" s="2"/>
      <c r="Q83" s="2"/>
      <c r="R83" s="2"/>
      <c r="S83" s="2"/>
      <c r="T83" s="2"/>
      <c r="U83" s="2"/>
      <c r="V83" s="2"/>
      <c r="W83" s="2"/>
      <c r="X83" s="2"/>
    </row>
    <row r="84" spans="1:29" x14ac:dyDescent="0.25">
      <c r="A84" s="2"/>
      <c r="B84" s="2"/>
      <c r="C84" s="2"/>
      <c r="D84" s="2"/>
      <c r="E84" s="2"/>
      <c r="F84" s="2"/>
      <c r="G84" s="2"/>
      <c r="H84" s="2"/>
      <c r="I84" s="2"/>
      <c r="J84" s="2"/>
      <c r="K84" s="2"/>
      <c r="L84" s="2"/>
      <c r="M84" s="2"/>
      <c r="N84" s="2"/>
      <c r="O84" s="2"/>
      <c r="P84" s="2"/>
      <c r="Q84" s="2"/>
      <c r="R84" s="2"/>
      <c r="S84" s="2"/>
      <c r="T84" s="2"/>
      <c r="U84" s="2"/>
      <c r="V84" s="2"/>
      <c r="W84" s="2"/>
      <c r="X84" s="2"/>
    </row>
    <row r="85" spans="1:29" x14ac:dyDescent="0.25">
      <c r="A85" s="2"/>
      <c r="B85" s="2"/>
      <c r="C85" s="2"/>
      <c r="D85" s="2"/>
      <c r="E85" s="2"/>
      <c r="F85" s="2"/>
      <c r="G85" s="2"/>
      <c r="H85" s="2"/>
      <c r="I85" s="2"/>
      <c r="J85" s="2"/>
      <c r="K85" s="2"/>
      <c r="L85" s="2"/>
      <c r="M85" s="2"/>
      <c r="N85" s="2"/>
      <c r="O85" s="2"/>
      <c r="P85" s="2"/>
      <c r="Q85" s="2"/>
      <c r="R85" s="2"/>
      <c r="S85" s="2"/>
      <c r="T85" s="2"/>
      <c r="U85" s="2"/>
      <c r="V85" s="2"/>
      <c r="W85" s="2"/>
      <c r="X85" s="2"/>
    </row>
    <row r="86" spans="1:29" x14ac:dyDescent="0.25">
      <c r="A86" s="2"/>
      <c r="B86" s="2"/>
      <c r="C86" s="2"/>
      <c r="D86" s="2"/>
      <c r="E86" s="2"/>
      <c r="F86" s="2"/>
      <c r="G86" s="2"/>
      <c r="H86" s="2"/>
      <c r="I86" s="2"/>
      <c r="J86" s="2"/>
      <c r="K86" s="2"/>
      <c r="L86" s="2"/>
      <c r="M86" s="2"/>
      <c r="N86" s="2"/>
      <c r="O86" s="2"/>
      <c r="P86" s="2"/>
      <c r="Q86" s="2"/>
      <c r="R86" s="2"/>
      <c r="S86" s="2"/>
      <c r="T86" s="2"/>
      <c r="U86" s="2"/>
      <c r="V86" s="2"/>
      <c r="W86" s="2"/>
      <c r="X86" s="2"/>
    </row>
    <row r="87" spans="1:29" x14ac:dyDescent="0.25">
      <c r="A87" s="2"/>
      <c r="B87" s="2"/>
      <c r="C87" s="2"/>
      <c r="D87" s="2"/>
      <c r="E87" s="2"/>
      <c r="F87" s="2"/>
      <c r="G87" s="2"/>
      <c r="H87" s="2"/>
      <c r="I87" s="2"/>
      <c r="J87" s="2"/>
      <c r="K87" s="2"/>
      <c r="L87" s="2"/>
      <c r="M87" s="2"/>
      <c r="N87" s="2"/>
      <c r="O87" s="2"/>
      <c r="P87" s="2"/>
      <c r="Q87" s="2"/>
      <c r="R87" s="2"/>
      <c r="S87" s="2"/>
      <c r="T87" s="2"/>
      <c r="U87" s="2"/>
      <c r="V87" s="2"/>
      <c r="W87" s="2"/>
      <c r="X87" s="2"/>
    </row>
    <row r="88" spans="1:29" x14ac:dyDescent="0.25">
      <c r="A88" s="2"/>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row>
    <row r="89" spans="1:29" x14ac:dyDescent="0.25">
      <c r="A89" s="2"/>
      <c r="B89" s="2"/>
      <c r="C89" s="2"/>
      <c r="D89" s="2"/>
      <c r="E89" s="2"/>
      <c r="F89" s="2"/>
      <c r="G89" s="2"/>
      <c r="H89" s="2"/>
      <c r="I89" s="2"/>
      <c r="J89" s="2"/>
      <c r="K89" s="2"/>
      <c r="L89" s="2"/>
      <c r="M89" s="2"/>
      <c r="N89" s="2"/>
      <c r="O89" s="2"/>
      <c r="P89" s="2"/>
      <c r="Q89" s="2"/>
      <c r="R89" s="2"/>
      <c r="S89" s="2"/>
      <c r="T89" s="2"/>
      <c r="U89" s="2"/>
      <c r="V89" s="2"/>
      <c r="W89" s="2"/>
      <c r="X89" s="2"/>
      <c r="Y89" s="2"/>
      <c r="Z89" s="2"/>
      <c r="AA89" s="2"/>
      <c r="AB89" s="2"/>
      <c r="AC89" s="2"/>
    </row>
    <row r="90" spans="1:29" x14ac:dyDescent="0.25">
      <c r="A90" s="2"/>
      <c r="B90" s="2"/>
      <c r="C90" s="2"/>
      <c r="D90" s="2"/>
      <c r="E90" s="2"/>
      <c r="F90" s="2"/>
      <c r="G90" s="2"/>
      <c r="H90" s="2"/>
      <c r="I90" s="2"/>
      <c r="J90" s="2"/>
      <c r="K90" s="2"/>
      <c r="L90" s="2"/>
      <c r="M90" s="2"/>
      <c r="N90" s="2"/>
      <c r="O90" s="2"/>
      <c r="P90" s="2"/>
      <c r="Q90" s="2"/>
      <c r="R90" s="2"/>
      <c r="S90" s="2"/>
      <c r="T90" s="2"/>
      <c r="U90" s="2"/>
      <c r="V90" s="2"/>
      <c r="W90" s="2"/>
      <c r="X90" s="2"/>
      <c r="Y90" s="2"/>
      <c r="Z90" s="2"/>
      <c r="AA90" s="2"/>
      <c r="AB90" s="2"/>
      <c r="AC90" s="2"/>
    </row>
    <row r="91" spans="1:29" x14ac:dyDescent="0.25">
      <c r="A91" s="2"/>
      <c r="B91" s="2"/>
      <c r="C91" s="2"/>
      <c r="D91" s="2"/>
      <c r="E91" s="2"/>
      <c r="F91" s="2"/>
      <c r="G91" s="2"/>
      <c r="H91" s="2"/>
      <c r="I91" s="2"/>
      <c r="J91" s="2"/>
      <c r="K91" s="2"/>
      <c r="L91" s="2"/>
      <c r="M91" s="2"/>
      <c r="N91" s="2"/>
      <c r="O91" s="2"/>
      <c r="P91" s="2"/>
      <c r="Q91" s="2"/>
      <c r="R91" s="2"/>
      <c r="S91" s="2"/>
      <c r="T91" s="2"/>
      <c r="U91" s="2"/>
      <c r="V91" s="2"/>
      <c r="W91" s="2"/>
      <c r="X91" s="2"/>
      <c r="Y91" s="2"/>
      <c r="Z91" s="2"/>
      <c r="AA91" s="2"/>
      <c r="AB91" s="2"/>
      <c r="AC91" s="2"/>
    </row>
    <row r="92" spans="1:29" x14ac:dyDescent="0.25">
      <c r="A92" s="2"/>
      <c r="B92" s="2"/>
      <c r="C92" s="2"/>
      <c r="D92" s="2"/>
      <c r="E92" s="2"/>
      <c r="F92" s="2"/>
      <c r="G92" s="2"/>
      <c r="H92" s="2"/>
      <c r="I92" s="2"/>
      <c r="J92" s="2"/>
      <c r="K92" s="2"/>
      <c r="L92" s="2"/>
      <c r="M92" s="2"/>
      <c r="N92" s="2"/>
      <c r="O92" s="2"/>
      <c r="P92" s="2"/>
      <c r="Q92" s="2"/>
      <c r="R92" s="2"/>
      <c r="S92" s="2"/>
      <c r="T92" s="2"/>
      <c r="U92" s="2"/>
      <c r="V92" s="2"/>
      <c r="W92" s="2"/>
      <c r="X92" s="2"/>
      <c r="Y92" s="2"/>
      <c r="Z92" s="2"/>
      <c r="AA92" s="2"/>
      <c r="AB92" s="2"/>
      <c r="AC92" s="2"/>
    </row>
    <row r="93" spans="1:29" x14ac:dyDescent="0.25">
      <c r="A93" s="2"/>
      <c r="B93" s="2"/>
      <c r="C93" s="2"/>
      <c r="D93" s="2"/>
      <c r="E93" s="2"/>
      <c r="F93" s="2"/>
      <c r="G93" s="2"/>
      <c r="H93" s="2"/>
      <c r="I93" s="2"/>
      <c r="J93" s="2"/>
      <c r="K93" s="2"/>
      <c r="L93" s="2"/>
      <c r="M93" s="2"/>
      <c r="N93" s="2"/>
      <c r="O93" s="2"/>
      <c r="P93" s="2"/>
      <c r="Q93" s="2"/>
      <c r="R93" s="2"/>
      <c r="S93" s="2"/>
      <c r="T93" s="2"/>
      <c r="U93" s="2"/>
      <c r="V93" s="2"/>
      <c r="W93" s="2"/>
      <c r="X93" s="2"/>
      <c r="Y93" s="2"/>
      <c r="Z93" s="2"/>
      <c r="AA93" s="2"/>
      <c r="AB93" s="2"/>
      <c r="AC93" s="2"/>
    </row>
    <row r="94" spans="1:29" x14ac:dyDescent="0.25">
      <c r="A94" s="2"/>
      <c r="B94" s="2"/>
      <c r="C94" s="2"/>
      <c r="D94" s="2"/>
      <c r="E94" s="2"/>
      <c r="F94" s="2"/>
      <c r="G94" s="2"/>
      <c r="H94" s="2"/>
      <c r="I94" s="2"/>
      <c r="J94" s="2"/>
      <c r="K94" s="2"/>
      <c r="L94" s="2"/>
      <c r="M94" s="2"/>
      <c r="N94" s="2"/>
      <c r="O94" s="2"/>
      <c r="P94" s="2"/>
      <c r="Q94" s="2"/>
      <c r="R94" s="2"/>
      <c r="S94" s="2"/>
      <c r="T94" s="2"/>
      <c r="U94" s="2"/>
      <c r="V94" s="2"/>
      <c r="W94" s="2"/>
      <c r="X94" s="2"/>
      <c r="Y94" s="2"/>
      <c r="Z94" s="2"/>
      <c r="AA94" s="2"/>
      <c r="AB94" s="2"/>
      <c r="AC94" s="2"/>
    </row>
    <row r="95" spans="1:29" x14ac:dyDescent="0.25">
      <c r="A95" s="2"/>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row>
    <row r="96" spans="1:29" x14ac:dyDescent="0.25">
      <c r="A96" s="2"/>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row>
    <row r="97" spans="1:29" x14ac:dyDescent="0.25">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row>
    <row r="98" spans="1:29" x14ac:dyDescent="0.25">
      <c r="A98" s="2"/>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row>
    <row r="99" spans="1:29" x14ac:dyDescent="0.25">
      <c r="A99" s="2"/>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row>
    <row r="100" spans="1:29" x14ac:dyDescent="0.25">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row>
    <row r="101" spans="1:29" x14ac:dyDescent="0.25">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row>
    <row r="102" spans="1:29" x14ac:dyDescent="0.25">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row>
    <row r="103" spans="1:29" x14ac:dyDescent="0.25">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row>
    <row r="104" spans="1:29" x14ac:dyDescent="0.25">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row>
    <row r="105" spans="1:29" x14ac:dyDescent="0.25">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row>
    <row r="106" spans="1:29" x14ac:dyDescent="0.25">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row>
    <row r="107" spans="1:29" x14ac:dyDescent="0.25">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row>
    <row r="108" spans="1:29" x14ac:dyDescent="0.25">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row>
    <row r="109" spans="1:29" x14ac:dyDescent="0.25">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row>
    <row r="110" spans="1:29" x14ac:dyDescent="0.25">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row>
    <row r="111" spans="1:29" x14ac:dyDescent="0.25">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row>
    <row r="112" spans="1:29" x14ac:dyDescent="0.25">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row>
    <row r="113" spans="1:29" x14ac:dyDescent="0.25">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row>
    <row r="114" spans="1:29" x14ac:dyDescent="0.25">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row>
    <row r="115" spans="1:29" x14ac:dyDescent="0.25">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row>
    <row r="116" spans="1:29" x14ac:dyDescent="0.25">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row>
    <row r="117" spans="1:29" x14ac:dyDescent="0.25">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row>
    <row r="118" spans="1:29" x14ac:dyDescent="0.25">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row>
    <row r="119" spans="1:29" x14ac:dyDescent="0.25">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row>
    <row r="120" spans="1:29" x14ac:dyDescent="0.25">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row>
    <row r="121" spans="1:29" x14ac:dyDescent="0.25">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row>
    <row r="122" spans="1:29" x14ac:dyDescent="0.25">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row>
    <row r="123" spans="1:29" x14ac:dyDescent="0.25">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row>
    <row r="124" spans="1:29" x14ac:dyDescent="0.25">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row>
    <row r="125" spans="1:29" x14ac:dyDescent="0.25">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row>
    <row r="126" spans="1:29" x14ac:dyDescent="0.25">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row>
    <row r="127" spans="1:29" x14ac:dyDescent="0.25">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row>
    <row r="128" spans="1:29" x14ac:dyDescent="0.25">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row>
    <row r="129" spans="1:29" x14ac:dyDescent="0.25">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row>
    <row r="130" spans="1:29" x14ac:dyDescent="0.25">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row>
    <row r="131" spans="1:29" x14ac:dyDescent="0.25">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row>
    <row r="132" spans="1:29" x14ac:dyDescent="0.25">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row>
    <row r="133" spans="1:29" x14ac:dyDescent="0.25">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row>
    <row r="134" spans="1:29" x14ac:dyDescent="0.25">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row>
    <row r="135" spans="1:29" x14ac:dyDescent="0.25">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row>
    <row r="136" spans="1:29" x14ac:dyDescent="0.25">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row>
    <row r="137" spans="1:29" x14ac:dyDescent="0.25">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row>
    <row r="138" spans="1:29" x14ac:dyDescent="0.25">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row>
    <row r="139" spans="1:29" x14ac:dyDescent="0.25">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row>
    <row r="140" spans="1:29" x14ac:dyDescent="0.25">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row>
    <row r="141" spans="1:29" x14ac:dyDescent="0.25">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row>
    <row r="142" spans="1:29" x14ac:dyDescent="0.25">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row>
    <row r="143" spans="1:29" x14ac:dyDescent="0.25">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row>
    <row r="144" spans="1:29" x14ac:dyDescent="0.25">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row>
    <row r="145" spans="1:29" x14ac:dyDescent="0.25">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row>
    <row r="146" spans="1:29" x14ac:dyDescent="0.25">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row>
    <row r="147" spans="1:29" x14ac:dyDescent="0.25">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row>
    <row r="148" spans="1:29" x14ac:dyDescent="0.25">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row>
    <row r="149" spans="1:29" x14ac:dyDescent="0.25">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row>
    <row r="150" spans="1:29" x14ac:dyDescent="0.25">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row>
    <row r="151" spans="1:29" x14ac:dyDescent="0.25">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row>
    <row r="152" spans="1:29" x14ac:dyDescent="0.25">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row>
    <row r="153" spans="1:29" x14ac:dyDescent="0.25">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row>
    <row r="154" spans="1:29" x14ac:dyDescent="0.25">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row>
    <row r="155" spans="1:29" x14ac:dyDescent="0.25">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row>
    <row r="156" spans="1:29" x14ac:dyDescent="0.25">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row>
    <row r="157" spans="1:29" x14ac:dyDescent="0.25">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row>
    <row r="158" spans="1:29" x14ac:dyDescent="0.25">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row>
    <row r="159" spans="1:29" x14ac:dyDescent="0.25">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row>
    <row r="160" spans="1:29" x14ac:dyDescent="0.25">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row>
    <row r="161" spans="1:29" x14ac:dyDescent="0.25">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row>
    <row r="162" spans="1:29" x14ac:dyDescent="0.25">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row>
    <row r="163" spans="1:29" x14ac:dyDescent="0.25">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row>
    <row r="164" spans="1:29" x14ac:dyDescent="0.25">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row>
    <row r="165" spans="1:29" x14ac:dyDescent="0.25">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row>
    <row r="166" spans="1:29" x14ac:dyDescent="0.25">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row>
    <row r="167" spans="1:29" x14ac:dyDescent="0.25">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row>
    <row r="168" spans="1:29" x14ac:dyDescent="0.25">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row>
    <row r="169" spans="1:29" x14ac:dyDescent="0.25">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row>
    <row r="170" spans="1:29" x14ac:dyDescent="0.25">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row>
    <row r="171" spans="1:29" x14ac:dyDescent="0.25">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row>
    <row r="172" spans="1:29" x14ac:dyDescent="0.25">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row>
    <row r="173" spans="1:29" x14ac:dyDescent="0.25">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row>
    <row r="174" spans="1:29" x14ac:dyDescent="0.25">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row>
    <row r="175" spans="1:29" x14ac:dyDescent="0.25">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row>
    <row r="176" spans="1:29" x14ac:dyDescent="0.25">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row>
    <row r="177" spans="1:29" x14ac:dyDescent="0.25">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row>
    <row r="178" spans="1:29" x14ac:dyDescent="0.25">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row>
    <row r="179" spans="1:29" x14ac:dyDescent="0.25">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row>
    <row r="180" spans="1:29" x14ac:dyDescent="0.25">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row>
    <row r="181" spans="1:29" x14ac:dyDescent="0.25">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row>
    <row r="182" spans="1:29" x14ac:dyDescent="0.25">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row>
    <row r="183" spans="1:29" x14ac:dyDescent="0.25">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row>
    <row r="184" spans="1:29" x14ac:dyDescent="0.25">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row>
    <row r="185" spans="1:29" x14ac:dyDescent="0.25">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row>
    <row r="186" spans="1:29" x14ac:dyDescent="0.25">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row>
    <row r="187" spans="1:29" x14ac:dyDescent="0.25">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row>
    <row r="188" spans="1:29" x14ac:dyDescent="0.25">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row>
    <row r="189" spans="1:29" x14ac:dyDescent="0.25">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row>
    <row r="190" spans="1:29" x14ac:dyDescent="0.25">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row>
    <row r="191" spans="1:29" x14ac:dyDescent="0.25">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row>
    <row r="192" spans="1:29" x14ac:dyDescent="0.25">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row>
    <row r="193" spans="1:29" x14ac:dyDescent="0.25">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row>
    <row r="194" spans="1:29" x14ac:dyDescent="0.25">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row>
    <row r="195" spans="1:29" x14ac:dyDescent="0.25">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row>
    <row r="196" spans="1:29" x14ac:dyDescent="0.25">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row>
    <row r="197" spans="1:29" x14ac:dyDescent="0.25">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row>
    <row r="198" spans="1:29" x14ac:dyDescent="0.25">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row>
    <row r="199" spans="1:29" x14ac:dyDescent="0.25">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row>
    <row r="200" spans="1:29" x14ac:dyDescent="0.25">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row>
    <row r="201" spans="1:29" x14ac:dyDescent="0.25">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row>
    <row r="202" spans="1:29" x14ac:dyDescent="0.25">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row>
    <row r="203" spans="1:29" x14ac:dyDescent="0.25">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row>
    <row r="204" spans="1:29" x14ac:dyDescent="0.25">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row>
    <row r="205" spans="1:29" x14ac:dyDescent="0.25">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row>
    <row r="206" spans="1:29" x14ac:dyDescent="0.25">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row>
    <row r="207" spans="1:29" x14ac:dyDescent="0.25">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row>
    <row r="208" spans="1:29" x14ac:dyDescent="0.25">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row>
    <row r="209" spans="1:29" x14ac:dyDescent="0.25">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row>
    <row r="210" spans="1:29" x14ac:dyDescent="0.25">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row>
    <row r="211" spans="1:29" x14ac:dyDescent="0.25">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row>
    <row r="212" spans="1:29" x14ac:dyDescent="0.25">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row>
    <row r="213" spans="1:29" x14ac:dyDescent="0.25">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row>
    <row r="214" spans="1:29" x14ac:dyDescent="0.25">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row>
    <row r="215" spans="1:29" x14ac:dyDescent="0.25">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row>
    <row r="216" spans="1:29" x14ac:dyDescent="0.25">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row>
    <row r="217" spans="1:29" x14ac:dyDescent="0.25">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row>
    <row r="218" spans="1:29" x14ac:dyDescent="0.25">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row>
    <row r="219" spans="1:29" x14ac:dyDescent="0.25">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row>
    <row r="220" spans="1:29" x14ac:dyDescent="0.25">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row>
    <row r="221" spans="1:29" x14ac:dyDescent="0.25">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row>
    <row r="222" spans="1:29" x14ac:dyDescent="0.25">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row>
    <row r="223" spans="1:29" x14ac:dyDescent="0.25">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row>
    <row r="224" spans="1:29" x14ac:dyDescent="0.25">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row>
    <row r="225" spans="1:29" x14ac:dyDescent="0.25">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row>
    <row r="226" spans="1:29" x14ac:dyDescent="0.25">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row>
    <row r="227" spans="1:29" x14ac:dyDescent="0.25">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row>
    <row r="228" spans="1:29" x14ac:dyDescent="0.25">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row>
    <row r="229" spans="1:29" x14ac:dyDescent="0.25">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row>
    <row r="230" spans="1:29" x14ac:dyDescent="0.25">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row>
    <row r="231" spans="1:29" x14ac:dyDescent="0.25">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row>
    <row r="232" spans="1:29" x14ac:dyDescent="0.25">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row>
    <row r="233" spans="1:29" x14ac:dyDescent="0.25">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row>
    <row r="234" spans="1:29" x14ac:dyDescent="0.25">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row>
    <row r="235" spans="1:29" x14ac:dyDescent="0.25">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row>
    <row r="236" spans="1:29" x14ac:dyDescent="0.25">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row>
    <row r="237" spans="1:29" x14ac:dyDescent="0.25">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row>
    <row r="238" spans="1:29" x14ac:dyDescent="0.25">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row>
    <row r="239" spans="1:29" x14ac:dyDescent="0.25">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row>
    <row r="240" spans="1:29" x14ac:dyDescent="0.25">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row>
    <row r="241" spans="1:29" x14ac:dyDescent="0.25">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row>
    <row r="242" spans="1:29" x14ac:dyDescent="0.25">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row>
    <row r="243" spans="1:29" x14ac:dyDescent="0.25">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row>
    <row r="244" spans="1:29" x14ac:dyDescent="0.25">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row>
    <row r="245" spans="1:29" x14ac:dyDescent="0.25">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row>
    <row r="246" spans="1:29" x14ac:dyDescent="0.25">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row>
    <row r="247" spans="1:29" x14ac:dyDescent="0.25">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row>
    <row r="248" spans="1:29" x14ac:dyDescent="0.25">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row>
    <row r="249" spans="1:29" x14ac:dyDescent="0.25">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row>
    <row r="250" spans="1:29" x14ac:dyDescent="0.25">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row>
    <row r="251" spans="1:29" x14ac:dyDescent="0.25">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row>
    <row r="252" spans="1:29" x14ac:dyDescent="0.25">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row>
    <row r="253" spans="1:29" x14ac:dyDescent="0.25">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row>
    <row r="254" spans="1:29" x14ac:dyDescent="0.25">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row>
    <row r="255" spans="1:29" x14ac:dyDescent="0.25">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2"/>
    </row>
    <row r="256" spans="1:29" x14ac:dyDescent="0.25">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row>
    <row r="257" spans="1:29" x14ac:dyDescent="0.25">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row>
    <row r="258" spans="1:29" x14ac:dyDescent="0.25">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c r="AA258" s="2"/>
      <c r="AB258" s="2"/>
      <c r="AC258" s="2"/>
    </row>
    <row r="259" spans="1:29" x14ac:dyDescent="0.25">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c r="AA259" s="2"/>
      <c r="AB259" s="2"/>
      <c r="AC259" s="2"/>
    </row>
    <row r="260" spans="1:29" x14ac:dyDescent="0.25">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row>
    <row r="261" spans="1:29" x14ac:dyDescent="0.25">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row>
    <row r="262" spans="1:29" x14ac:dyDescent="0.25">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c r="AA262" s="2"/>
      <c r="AB262" s="2"/>
      <c r="AC262" s="2"/>
    </row>
    <row r="263" spans="1:29" x14ac:dyDescent="0.25">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c r="AA263" s="2"/>
      <c r="AB263" s="2"/>
      <c r="AC263" s="2"/>
    </row>
    <row r="264" spans="1:29" x14ac:dyDescent="0.25">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c r="AA264" s="2"/>
      <c r="AB264" s="2"/>
      <c r="AC264" s="2"/>
    </row>
    <row r="265" spans="1:29" x14ac:dyDescent="0.25">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c r="AA265" s="2"/>
      <c r="AB265" s="2"/>
      <c r="AC265" s="2"/>
    </row>
    <row r="266" spans="1:29" x14ac:dyDescent="0.25">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c r="AA266" s="2"/>
      <c r="AB266" s="2"/>
      <c r="AC266" s="2"/>
    </row>
    <row r="267" spans="1:29" x14ac:dyDescent="0.25">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c r="AA267" s="2"/>
      <c r="AB267" s="2"/>
      <c r="AC267" s="2"/>
    </row>
    <row r="268" spans="1:29" x14ac:dyDescent="0.25">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c r="AA268" s="2"/>
      <c r="AB268" s="2"/>
      <c r="AC268" s="2"/>
    </row>
    <row r="269" spans="1:29" x14ac:dyDescent="0.25">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c r="AA269" s="2"/>
      <c r="AB269" s="2"/>
      <c r="AC269" s="2"/>
    </row>
    <row r="270" spans="1:29" x14ac:dyDescent="0.25">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c r="AA270" s="2"/>
      <c r="AB270" s="2"/>
      <c r="AC270" s="2"/>
    </row>
    <row r="271" spans="1:29" x14ac:dyDescent="0.25">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2"/>
    </row>
    <row r="272" spans="1:29" x14ac:dyDescent="0.25">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row>
    <row r="273" spans="1:29" x14ac:dyDescent="0.25">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c r="AA273" s="2"/>
      <c r="AB273" s="2"/>
      <c r="AC273" s="2"/>
    </row>
    <row r="274" spans="1:29" x14ac:dyDescent="0.25">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c r="AA274" s="2"/>
      <c r="AB274" s="2"/>
      <c r="AC274" s="2"/>
    </row>
    <row r="275" spans="1:29" x14ac:dyDescent="0.25">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c r="AA275" s="2"/>
      <c r="AB275" s="2"/>
      <c r="AC275" s="2"/>
    </row>
    <row r="276" spans="1:29" x14ac:dyDescent="0.25">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row>
    <row r="277" spans="1:29" x14ac:dyDescent="0.25">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c r="AA277" s="2"/>
      <c r="AB277" s="2"/>
      <c r="AC277" s="2"/>
    </row>
    <row r="278" spans="1:29" x14ac:dyDescent="0.25">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2"/>
    </row>
    <row r="279" spans="1:29" x14ac:dyDescent="0.25">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c r="AA279" s="2"/>
      <c r="AB279" s="2"/>
      <c r="AC279" s="2"/>
    </row>
    <row r="280" spans="1:29" x14ac:dyDescent="0.25">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row>
    <row r="281" spans="1:29" x14ac:dyDescent="0.25">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c r="AA281" s="2"/>
      <c r="AB281" s="2"/>
      <c r="AC281" s="2"/>
    </row>
    <row r="282" spans="1:29" x14ac:dyDescent="0.25">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c r="AA282" s="2"/>
      <c r="AB282" s="2"/>
      <c r="AC282" s="2"/>
    </row>
    <row r="283" spans="1:29" x14ac:dyDescent="0.25">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2"/>
    </row>
  </sheetData>
  <sheetProtection algorithmName="SHA-512" hashValue="kNvXcdqcJlifBdsKQNr7yO0cBKlrcLEvZYys+5sJzBoJolyXCFZs49Sid+w/s56/NQuHbJtqle7zh2168g6QaA==" saltValue="G5BM5OFnOpQEmvAisC1psw==" spinCount="100000" sheet="1" objects="1" scenarios="1" selectLockedCells="1"/>
  <mergeCells count="12">
    <mergeCell ref="G3:G4"/>
    <mergeCell ref="C2:F2"/>
    <mergeCell ref="B49:F49"/>
    <mergeCell ref="B50:C50"/>
    <mergeCell ref="C3:C4"/>
    <mergeCell ref="D3:D4"/>
    <mergeCell ref="E3:E4"/>
    <mergeCell ref="F3:F4"/>
    <mergeCell ref="D6:D15"/>
    <mergeCell ref="D17:D26"/>
    <mergeCell ref="F28:F37"/>
    <mergeCell ref="F39:F48"/>
  </mergeCells>
  <pageMargins left="0.7" right="0.7" top="1" bottom="0.75" header="0.3" footer="0.3"/>
  <pageSetup scale="7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pageSetUpPr fitToPage="1"/>
  </sheetPr>
  <dimension ref="A1:L34"/>
  <sheetViews>
    <sheetView topLeftCell="C7" workbookViewId="0">
      <selection activeCell="J33" sqref="J33:K33"/>
    </sheetView>
  </sheetViews>
  <sheetFormatPr defaultRowHeight="14.4" x14ac:dyDescent="0.3"/>
  <cols>
    <col min="1" max="2" width="0" hidden="1" customWidth="1"/>
    <col min="3" max="3" width="2.6640625" customWidth="1"/>
    <col min="4" max="4" width="5.6640625" customWidth="1"/>
    <col min="5" max="11" width="10.6640625" customWidth="1"/>
    <col min="12" max="12" width="2.6640625" customWidth="1"/>
  </cols>
  <sheetData>
    <row r="1" spans="1:12" ht="15" customHeight="1" x14ac:dyDescent="0.25">
      <c r="A1" s="305"/>
      <c r="B1" s="305"/>
      <c r="C1" s="299"/>
      <c r="D1" s="300"/>
      <c r="E1" s="300"/>
      <c r="F1" s="300"/>
      <c r="G1" s="300"/>
      <c r="H1" s="300"/>
      <c r="I1" s="838"/>
      <c r="J1" s="300"/>
      <c r="K1" s="300"/>
      <c r="L1" s="301"/>
    </row>
    <row r="2" spans="1:12" ht="15" customHeight="1" x14ac:dyDescent="0.3">
      <c r="A2" s="305"/>
      <c r="B2" s="305"/>
      <c r="C2" s="302"/>
      <c r="D2" s="305"/>
      <c r="E2" s="305"/>
      <c r="F2" s="2165" t="s">
        <v>1836</v>
      </c>
      <c r="G2" s="2165"/>
      <c r="H2" s="2165"/>
      <c r="I2" s="2165"/>
      <c r="J2" s="305"/>
      <c r="K2" s="305"/>
      <c r="L2" s="304"/>
    </row>
    <row r="3" spans="1:12" ht="15" customHeight="1" x14ac:dyDescent="0.3">
      <c r="A3" s="305"/>
      <c r="B3" s="305"/>
      <c r="C3" s="319"/>
      <c r="D3" s="124"/>
      <c r="E3" s="124"/>
      <c r="F3" s="2165"/>
      <c r="G3" s="2165"/>
      <c r="H3" s="2165"/>
      <c r="I3" s="2165"/>
      <c r="J3" s="124"/>
      <c r="K3" s="124"/>
      <c r="L3" s="322"/>
    </row>
    <row r="4" spans="1:12" ht="15" customHeight="1" x14ac:dyDescent="0.25">
      <c r="A4" s="305"/>
      <c r="B4" s="305"/>
      <c r="C4" s="319"/>
      <c r="D4" s="470"/>
      <c r="E4" s="471"/>
      <c r="F4" s="471"/>
      <c r="G4" s="471"/>
      <c r="H4" s="124"/>
      <c r="I4" s="472"/>
      <c r="J4" s="124"/>
      <c r="K4" s="124"/>
      <c r="L4" s="322"/>
    </row>
    <row r="5" spans="1:12" ht="15" customHeight="1" x14ac:dyDescent="0.3">
      <c r="A5" s="305"/>
      <c r="C5" s="319"/>
      <c r="D5" s="1525"/>
      <c r="E5" s="2974" t="s">
        <v>1833</v>
      </c>
      <c r="F5" s="2974"/>
      <c r="G5" s="2974"/>
      <c r="H5" s="2974"/>
      <c r="I5" s="2975"/>
      <c r="J5" s="2966" t="s">
        <v>1593</v>
      </c>
      <c r="K5" s="2967"/>
      <c r="L5" s="322"/>
    </row>
    <row r="6" spans="1:12" ht="15" customHeight="1" x14ac:dyDescent="0.3">
      <c r="A6" s="305"/>
      <c r="B6" s="305"/>
      <c r="C6" s="319"/>
      <c r="D6" s="1526"/>
      <c r="E6" s="2976"/>
      <c r="F6" s="2976"/>
      <c r="G6" s="2976"/>
      <c r="H6" s="2976"/>
      <c r="I6" s="2977"/>
      <c r="J6" s="2968"/>
      <c r="K6" s="2969"/>
      <c r="L6" s="322"/>
    </row>
    <row r="7" spans="1:12" ht="15" customHeight="1" x14ac:dyDescent="0.25">
      <c r="A7" s="836"/>
      <c r="B7" s="836"/>
      <c r="C7" s="837"/>
      <c r="D7" s="1527" t="s">
        <v>1594</v>
      </c>
      <c r="E7" s="2970" t="s">
        <v>2435</v>
      </c>
      <c r="F7" s="2971"/>
      <c r="G7" s="2971"/>
      <c r="H7" s="2971"/>
      <c r="I7" s="2971"/>
      <c r="J7" s="2972"/>
      <c r="K7" s="2973"/>
      <c r="L7" s="322"/>
    </row>
    <row r="8" spans="1:12" ht="15" customHeight="1" x14ac:dyDescent="0.25">
      <c r="A8" s="836"/>
      <c r="B8" s="836"/>
      <c r="C8" s="837"/>
      <c r="D8" s="1528" t="s">
        <v>74</v>
      </c>
      <c r="E8" s="2978" t="s">
        <v>1595</v>
      </c>
      <c r="F8" s="2979"/>
      <c r="G8" s="2979"/>
      <c r="H8" s="2979"/>
      <c r="I8" s="2980"/>
      <c r="J8" s="2981" t="str">
        <f>IF(ISERROR(Form7R!$G$72/Form7R!$G$69),"",(Form7R!$G$72/Form7R!$G$69))</f>
        <v/>
      </c>
      <c r="K8" s="2982"/>
      <c r="L8" s="322"/>
    </row>
    <row r="9" spans="1:12" ht="15" customHeight="1" x14ac:dyDescent="0.3">
      <c r="A9" s="836"/>
      <c r="B9" s="836"/>
      <c r="C9" s="837"/>
      <c r="D9" s="1528"/>
      <c r="E9" s="2983"/>
      <c r="F9" s="2984"/>
      <c r="G9" s="2984"/>
      <c r="H9" s="2984"/>
      <c r="I9" s="2984"/>
      <c r="J9" s="2985"/>
      <c r="K9" s="2986"/>
      <c r="L9" s="322"/>
    </row>
    <row r="10" spans="1:12" ht="15" customHeight="1" x14ac:dyDescent="0.3">
      <c r="A10" s="836"/>
      <c r="B10" s="836"/>
      <c r="C10" s="837"/>
      <c r="D10" s="1528" t="s">
        <v>1596</v>
      </c>
      <c r="E10" s="2989" t="s">
        <v>1597</v>
      </c>
      <c r="F10" s="2990"/>
      <c r="G10" s="2990"/>
      <c r="H10" s="2990"/>
      <c r="I10" s="2990"/>
      <c r="J10" s="2987"/>
      <c r="K10" s="2988"/>
      <c r="L10" s="322"/>
    </row>
    <row r="11" spans="1:12" ht="15" customHeight="1" x14ac:dyDescent="0.25">
      <c r="A11" s="836"/>
      <c r="B11" s="836"/>
      <c r="C11" s="837"/>
      <c r="D11" s="1528" t="s">
        <v>82</v>
      </c>
      <c r="E11" s="2978" t="s">
        <v>1598</v>
      </c>
      <c r="F11" s="2979"/>
      <c r="G11" s="2979"/>
      <c r="H11" s="2979"/>
      <c r="I11" s="2980"/>
      <c r="J11" s="2981" t="str">
        <f>IF(ISERROR(Form2!N51/Form2!N50),"",Form2!N51/Form2!N50)</f>
        <v/>
      </c>
      <c r="K11" s="2982"/>
      <c r="L11" s="322"/>
    </row>
    <row r="12" spans="1:12" ht="15" customHeight="1" x14ac:dyDescent="0.25">
      <c r="A12" s="836"/>
      <c r="B12" s="836"/>
      <c r="C12" s="837"/>
      <c r="D12" s="1528" t="s">
        <v>83</v>
      </c>
      <c r="E12" s="2978" t="s">
        <v>1834</v>
      </c>
      <c r="F12" s="2979"/>
      <c r="G12" s="2979"/>
      <c r="H12" s="2979"/>
      <c r="I12" s="2980"/>
      <c r="J12" s="2981" t="str">
        <f>IF(ISERROR('Form 1'!$N$65/Form2!$N$51),"",('Form 1'!$N$65/Form2!$N$51))</f>
        <v/>
      </c>
      <c r="K12" s="2982"/>
      <c r="L12" s="322"/>
    </row>
    <row r="13" spans="1:12" ht="15" customHeight="1" x14ac:dyDescent="0.25">
      <c r="A13" s="836"/>
      <c r="B13" s="836"/>
      <c r="C13" s="837"/>
      <c r="D13" s="1528" t="s">
        <v>84</v>
      </c>
      <c r="E13" s="2978" t="s">
        <v>2111</v>
      </c>
      <c r="F13" s="2979"/>
      <c r="G13" s="2979"/>
      <c r="H13" s="2979"/>
      <c r="I13" s="2980"/>
      <c r="J13" s="2981" t="str">
        <f>IF(ISERROR('Form 1'!$N$66/(Form2!$N$50+Form2!$N$88)),"",('Form 1'!$N$66/(Form2!$N$50+Form2!$N$88)))</f>
        <v/>
      </c>
      <c r="K13" s="2982"/>
      <c r="L13" s="322"/>
    </row>
    <row r="14" spans="1:12" ht="15" customHeight="1" x14ac:dyDescent="0.25">
      <c r="A14" s="836"/>
      <c r="B14" s="836"/>
      <c r="C14" s="837"/>
      <c r="D14" s="1528"/>
      <c r="E14" s="1688"/>
      <c r="F14" s="1688"/>
      <c r="G14" s="1689"/>
      <c r="H14" s="473"/>
      <c r="I14" s="839"/>
      <c r="J14" s="844"/>
      <c r="K14" s="845"/>
      <c r="L14" s="322"/>
    </row>
    <row r="15" spans="1:12" ht="15" customHeight="1" x14ac:dyDescent="0.25">
      <c r="A15" s="836"/>
      <c r="B15" s="836"/>
      <c r="C15" s="837"/>
      <c r="D15" s="1528" t="s">
        <v>1599</v>
      </c>
      <c r="E15" s="1688" t="s">
        <v>1600</v>
      </c>
      <c r="F15" s="1688"/>
      <c r="G15" s="1689"/>
      <c r="H15" s="473"/>
      <c r="I15" s="839"/>
      <c r="J15" s="846"/>
      <c r="K15" s="847"/>
      <c r="L15" s="322"/>
    </row>
    <row r="16" spans="1:12" ht="15" customHeight="1" x14ac:dyDescent="0.3">
      <c r="A16" s="836"/>
      <c r="B16" s="836"/>
      <c r="C16" s="837"/>
      <c r="D16" s="1528" t="s">
        <v>87</v>
      </c>
      <c r="E16" s="2978" t="s">
        <v>2553</v>
      </c>
      <c r="F16" s="2979"/>
      <c r="G16" s="2979"/>
      <c r="H16" s="2979"/>
      <c r="I16" s="2980"/>
      <c r="J16" s="2981" t="e">
        <f>Form7R!$I$44/Form7R!$I$31</f>
        <v>#DIV/0!</v>
      </c>
      <c r="K16" s="2982"/>
      <c r="L16" s="322"/>
    </row>
    <row r="17" spans="1:12" ht="15" customHeight="1" x14ac:dyDescent="0.25">
      <c r="A17" s="836"/>
      <c r="B17" s="836"/>
      <c r="C17" s="837"/>
      <c r="D17" s="1528"/>
      <c r="E17" s="1688"/>
      <c r="F17" s="1688"/>
      <c r="G17" s="1689"/>
      <c r="H17" s="473"/>
      <c r="I17" s="839"/>
      <c r="J17" s="840"/>
      <c r="K17" s="474"/>
      <c r="L17" s="322"/>
    </row>
    <row r="18" spans="1:12" ht="15" customHeight="1" x14ac:dyDescent="0.25">
      <c r="A18" s="836"/>
      <c r="B18" s="836"/>
      <c r="C18" s="837"/>
      <c r="D18" s="1528" t="s">
        <v>1601</v>
      </c>
      <c r="E18" s="1688" t="s">
        <v>1602</v>
      </c>
      <c r="F18" s="1688"/>
      <c r="G18" s="1689"/>
      <c r="H18" s="473"/>
      <c r="I18" s="839"/>
      <c r="J18" s="841"/>
      <c r="K18" s="475"/>
      <c r="L18" s="322"/>
    </row>
    <row r="19" spans="1:12" ht="15" customHeight="1" x14ac:dyDescent="0.25">
      <c r="A19" s="836"/>
      <c r="B19" s="836"/>
      <c r="C19" s="837"/>
      <c r="D19" s="1528" t="s">
        <v>1603</v>
      </c>
      <c r="E19" s="2978" t="s">
        <v>1604</v>
      </c>
      <c r="F19" s="2979"/>
      <c r="G19" s="2979"/>
      <c r="H19" s="2979"/>
      <c r="I19" s="2980"/>
      <c r="J19" s="2991" t="str">
        <f>IF(ISERROR(Form7R!$G$69/Form2!$N$84),"",(Form7R!$G$69/Form2!$N$84))</f>
        <v/>
      </c>
      <c r="K19" s="2992"/>
      <c r="L19" s="322"/>
    </row>
    <row r="20" spans="1:12" ht="15" customHeight="1" x14ac:dyDescent="0.25">
      <c r="A20" s="836"/>
      <c r="B20" s="836"/>
      <c r="C20" s="837"/>
      <c r="D20" s="1528" t="s">
        <v>1605</v>
      </c>
      <c r="E20" s="2978" t="s">
        <v>1606</v>
      </c>
      <c r="F20" s="2979"/>
      <c r="G20" s="2979"/>
      <c r="H20" s="2979"/>
      <c r="I20" s="2980"/>
      <c r="J20" s="2991" t="str">
        <f>IF(ISERROR(Form7R!$G$69/('Form 1'!$N$60+'Form 1'!$N$63+'Form 1'!$N$67)),"",(Form7R!$G$69/('Form 1'!$N$60+'Form 1'!$N$63+'Form 1'!$N$67)))</f>
        <v/>
      </c>
      <c r="K20" s="2992"/>
      <c r="L20" s="322"/>
    </row>
    <row r="21" spans="1:12" ht="15" customHeight="1" x14ac:dyDescent="0.25">
      <c r="A21" s="836"/>
      <c r="B21" s="836"/>
      <c r="C21" s="837"/>
      <c r="D21" s="1528" t="s">
        <v>1607</v>
      </c>
      <c r="E21" s="2978" t="s">
        <v>1608</v>
      </c>
      <c r="F21" s="2979"/>
      <c r="G21" s="2979"/>
      <c r="H21" s="2979"/>
      <c r="I21" s="2980"/>
      <c r="J21" s="2991" t="str">
        <f>IF(ISERROR(Form7R!$G$69/Form7R!$I$31),"",(Form7R!$G$69/Form7R!$I$31))</f>
        <v/>
      </c>
      <c r="K21" s="2992"/>
      <c r="L21" s="322"/>
    </row>
    <row r="22" spans="1:12" ht="15" customHeight="1" x14ac:dyDescent="0.3">
      <c r="A22" s="836"/>
      <c r="B22" s="836"/>
      <c r="C22" s="837"/>
      <c r="D22" s="1528"/>
      <c r="E22" s="2983"/>
      <c r="F22" s="2984"/>
      <c r="G22" s="2984"/>
      <c r="H22" s="2984"/>
      <c r="I22" s="2984"/>
      <c r="J22" s="2993"/>
      <c r="K22" s="2994"/>
      <c r="L22" s="322"/>
    </row>
    <row r="23" spans="1:12" ht="15" customHeight="1" x14ac:dyDescent="0.3">
      <c r="A23" s="836"/>
      <c r="B23" s="836"/>
      <c r="C23" s="837"/>
      <c r="D23" s="1528" t="s">
        <v>1609</v>
      </c>
      <c r="E23" s="2989" t="s">
        <v>1610</v>
      </c>
      <c r="F23" s="2990"/>
      <c r="G23" s="2990"/>
      <c r="H23" s="2990"/>
      <c r="I23" s="2990"/>
      <c r="J23" s="2995"/>
      <c r="K23" s="2996"/>
      <c r="L23" s="322"/>
    </row>
    <row r="24" spans="1:12" ht="15" customHeight="1" x14ac:dyDescent="0.3">
      <c r="A24" s="836"/>
      <c r="B24" s="836"/>
      <c r="C24" s="837"/>
      <c r="D24" s="1528" t="s">
        <v>1611</v>
      </c>
      <c r="E24" s="2978" t="s">
        <v>1612</v>
      </c>
      <c r="F24" s="2979"/>
      <c r="G24" s="2979"/>
      <c r="H24" s="2979"/>
      <c r="I24" s="2980"/>
      <c r="J24" s="2991" t="str">
        <f>IF(ISERROR(Form2!$N$50/'Form 1'!$N$11),"",(Form2!$N$50/'Form 1'!$N$11))</f>
        <v/>
      </c>
      <c r="K24" s="2992"/>
      <c r="L24" s="322"/>
    </row>
    <row r="25" spans="1:12" ht="15" customHeight="1" x14ac:dyDescent="0.3">
      <c r="A25" s="836"/>
      <c r="B25" s="836"/>
      <c r="C25" s="837"/>
      <c r="D25" s="1528" t="s">
        <v>1613</v>
      </c>
      <c r="E25" s="2978" t="s">
        <v>1614</v>
      </c>
      <c r="F25" s="2979"/>
      <c r="G25" s="2979"/>
      <c r="H25" s="2979"/>
      <c r="I25" s="2980"/>
      <c r="J25" s="2991" t="str">
        <f>IF(ISERROR(J33/'Form 1'!$N$11),"",(J33/'Form 1'!$N$11))</f>
        <v/>
      </c>
      <c r="K25" s="2992"/>
      <c r="L25" s="322"/>
    </row>
    <row r="26" spans="1:12" ht="15" customHeight="1" x14ac:dyDescent="0.3">
      <c r="A26" s="836"/>
      <c r="B26" s="836"/>
      <c r="C26" s="837"/>
      <c r="D26" s="1528" t="s">
        <v>1615</v>
      </c>
      <c r="E26" s="2978" t="s">
        <v>1616</v>
      </c>
      <c r="F26" s="2979"/>
      <c r="G26" s="2979"/>
      <c r="H26" s="2979"/>
      <c r="I26" s="2980"/>
      <c r="J26" s="2991" t="str">
        <f>IF(ISERROR(J33/Form2!$N$84),"",(J33/Form2!$N$84))</f>
        <v/>
      </c>
      <c r="K26" s="2992"/>
      <c r="L26" s="322"/>
    </row>
    <row r="27" spans="1:12" ht="15" customHeight="1" x14ac:dyDescent="0.3">
      <c r="A27" s="836"/>
      <c r="B27" s="836"/>
      <c r="C27" s="837"/>
      <c r="D27" s="1528"/>
      <c r="E27" s="3001"/>
      <c r="F27" s="2256"/>
      <c r="G27" s="2256"/>
      <c r="H27" s="2256"/>
      <c r="I27" s="2256"/>
      <c r="J27" s="2993"/>
      <c r="K27" s="2994"/>
      <c r="L27" s="322"/>
    </row>
    <row r="28" spans="1:12" ht="15" customHeight="1" x14ac:dyDescent="0.3">
      <c r="A28" s="836"/>
      <c r="B28" s="836"/>
      <c r="C28" s="837"/>
      <c r="D28" s="1528" t="s">
        <v>1617</v>
      </c>
      <c r="E28" s="634" t="s">
        <v>1618</v>
      </c>
      <c r="F28" s="634"/>
      <c r="G28" s="634"/>
      <c r="H28" s="634"/>
      <c r="I28" s="634"/>
      <c r="J28" s="2995"/>
      <c r="K28" s="2996"/>
      <c r="L28" s="322"/>
    </row>
    <row r="29" spans="1:12" ht="15" customHeight="1" x14ac:dyDescent="0.3">
      <c r="A29" s="836"/>
      <c r="B29" s="836"/>
      <c r="C29" s="837"/>
      <c r="D29" s="1528" t="s">
        <v>1619</v>
      </c>
      <c r="E29" s="1532" t="s">
        <v>1620</v>
      </c>
      <c r="F29" s="1533"/>
      <c r="G29" s="1533"/>
      <c r="H29" s="1533"/>
      <c r="I29" s="1534"/>
      <c r="J29" s="2997" t="str">
        <f>IF(ISERROR(('Form 1'!N11-'Form 1'!N72)/('Capital Adequacy'!H49)),"",('Form 1'!N11-'Form 1'!N72)/('Capital Adequacy'!H49))</f>
        <v/>
      </c>
      <c r="K29" s="2998"/>
      <c r="L29" s="322"/>
    </row>
    <row r="30" spans="1:12" ht="15" customHeight="1" x14ac:dyDescent="0.3">
      <c r="A30" s="836"/>
      <c r="B30" s="836"/>
      <c r="C30" s="837"/>
      <c r="D30" s="1528" t="s">
        <v>1621</v>
      </c>
      <c r="E30" s="1532" t="s">
        <v>1622</v>
      </c>
      <c r="F30" s="1533"/>
      <c r="G30" s="1533"/>
      <c r="H30" s="1533"/>
      <c r="I30" s="1534"/>
      <c r="J30" s="2997" t="str">
        <f>IF(ISERROR('Form 1'!N11/('Capital Adequacy'!H49)),"",'Form 1'!N11/('Capital Adequacy'!H49))</f>
        <v/>
      </c>
      <c r="K30" s="2998"/>
      <c r="L30" s="322"/>
    </row>
    <row r="31" spans="1:12" ht="15" customHeight="1" x14ac:dyDescent="0.3">
      <c r="A31" s="836"/>
      <c r="B31" s="836"/>
      <c r="C31" s="837"/>
      <c r="D31" s="1529"/>
      <c r="E31" s="124"/>
      <c r="F31" s="124"/>
      <c r="G31" s="124"/>
      <c r="H31" s="124"/>
      <c r="I31" s="472"/>
      <c r="J31" s="842"/>
      <c r="K31" s="377"/>
      <c r="L31" s="322"/>
    </row>
    <row r="32" spans="1:12" ht="15" customHeight="1" x14ac:dyDescent="0.3">
      <c r="A32" s="836"/>
      <c r="B32" s="836"/>
      <c r="C32" s="837"/>
      <c r="D32" s="1136" t="s">
        <v>26</v>
      </c>
      <c r="E32" s="476" t="s">
        <v>1623</v>
      </c>
      <c r="F32" s="124"/>
      <c r="G32" s="124"/>
      <c r="H32" s="124"/>
      <c r="I32" s="472"/>
      <c r="J32" s="125"/>
      <c r="K32" s="843"/>
      <c r="L32" s="322"/>
    </row>
    <row r="33" spans="1:12" ht="15" customHeight="1" x14ac:dyDescent="0.3">
      <c r="A33" s="836"/>
      <c r="B33" s="836"/>
      <c r="C33" s="837"/>
      <c r="D33" s="1530"/>
      <c r="E33" s="1055" t="s">
        <v>1624</v>
      </c>
      <c r="F33" s="338"/>
      <c r="G33" s="338"/>
      <c r="H33" s="338"/>
      <c r="I33" s="1531"/>
      <c r="J33" s="2999">
        <f>Form2!N9+Form2!N10+Form2!N12+Form2!N78+'Assets by Zone'!Q17+'Assets by Zone'!Q19+'Assets by Zone'!Q21+'Assets by Zone'!Q24+'Assets by Zone'!Q26+'Assets by Zone'!Q28+'Assets by Zone'!Q32+'Assets by Zone'!Q34-'Assets by Zone'!Q50-'Assets by Zone'!Q53+Form2!N24+Form2!N26+Form2!N27+Form2!N31+Form2!N32+Form2!N29-'Form 1'!N25-'Form 1'!N27-'Form 1'!N29-'Form 1'!N31+Form2!N34-'Form 1'!N33</f>
        <v>0</v>
      </c>
      <c r="K33" s="3000"/>
      <c r="L33" s="322"/>
    </row>
    <row r="34" spans="1:12" ht="15" customHeight="1" thickBot="1" x14ac:dyDescent="0.35">
      <c r="A34" s="305"/>
      <c r="B34" s="305"/>
      <c r="C34" s="323"/>
      <c r="D34" s="354"/>
      <c r="E34" s="354"/>
      <c r="F34" s="354"/>
      <c r="G34" s="354"/>
      <c r="H34" s="354"/>
      <c r="I34" s="477"/>
      <c r="J34" s="354"/>
      <c r="K34" s="354"/>
      <c r="L34" s="324"/>
    </row>
  </sheetData>
  <mergeCells count="38">
    <mergeCell ref="E23:I23"/>
    <mergeCell ref="J29:K29"/>
    <mergeCell ref="J30:K30"/>
    <mergeCell ref="J33:K33"/>
    <mergeCell ref="E25:I25"/>
    <mergeCell ref="J25:K25"/>
    <mergeCell ref="E26:I26"/>
    <mergeCell ref="J26:K26"/>
    <mergeCell ref="E27:I27"/>
    <mergeCell ref="J27:K28"/>
    <mergeCell ref="E12:I12"/>
    <mergeCell ref="J12:K12"/>
    <mergeCell ref="E13:I13"/>
    <mergeCell ref="J13:K13"/>
    <mergeCell ref="E24:I24"/>
    <mergeCell ref="J24:K24"/>
    <mergeCell ref="E16:I16"/>
    <mergeCell ref="J16:K16"/>
    <mergeCell ref="E19:I19"/>
    <mergeCell ref="J19:K19"/>
    <mergeCell ref="E20:I20"/>
    <mergeCell ref="J20:K20"/>
    <mergeCell ref="E21:I21"/>
    <mergeCell ref="J21:K21"/>
    <mergeCell ref="E22:I22"/>
    <mergeCell ref="J22:K23"/>
    <mergeCell ref="E8:I8"/>
    <mergeCell ref="J8:K8"/>
    <mergeCell ref="E11:I11"/>
    <mergeCell ref="J11:K11"/>
    <mergeCell ref="E9:I9"/>
    <mergeCell ref="J9:K10"/>
    <mergeCell ref="E10:I10"/>
    <mergeCell ref="F2:I3"/>
    <mergeCell ref="J5:K6"/>
    <mergeCell ref="E7:I7"/>
    <mergeCell ref="J7:K7"/>
    <mergeCell ref="E5:I6"/>
  </mergeCells>
  <pageMargins left="1.2" right="0.7" top="1" bottom="1" header="0.3" footer="0.3"/>
  <pageSetup scale="98"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J85"/>
  <sheetViews>
    <sheetView topLeftCell="A62" workbookViewId="0">
      <selection activeCell="F58" sqref="F58:H58"/>
    </sheetView>
  </sheetViews>
  <sheetFormatPr defaultColWidth="9.33203125" defaultRowHeight="13.2" x14ac:dyDescent="0.25"/>
  <cols>
    <col min="1" max="1" width="2.6640625" style="7" customWidth="1"/>
    <col min="2" max="2" width="4.6640625" style="7" customWidth="1"/>
    <col min="3" max="3" width="2.6640625" style="7" customWidth="1"/>
    <col min="4" max="4" width="3.6640625" style="7" customWidth="1"/>
    <col min="5" max="5" width="45.6640625" style="7" customWidth="1"/>
    <col min="6" max="9" width="15.6640625" style="7" customWidth="1"/>
    <col min="10" max="10" width="2.6640625" style="7" customWidth="1"/>
    <col min="11" max="16384" width="9.33203125" style="7"/>
  </cols>
  <sheetData>
    <row r="1" spans="1:10" ht="15" hidden="1" customHeight="1" thickBot="1" x14ac:dyDescent="0.25">
      <c r="A1" s="4"/>
      <c r="B1" s="5"/>
      <c r="C1" s="5"/>
      <c r="D1" s="5"/>
      <c r="E1" s="5"/>
      <c r="F1" s="5"/>
      <c r="G1" s="5"/>
      <c r="H1" s="5"/>
      <c r="I1" s="5"/>
      <c r="J1" s="6"/>
    </row>
    <row r="2" spans="1:10" ht="15" customHeight="1" x14ac:dyDescent="0.2">
      <c r="A2" s="316"/>
      <c r="B2" s="317"/>
      <c r="C2" s="317"/>
      <c r="D2" s="317"/>
      <c r="E2" s="317"/>
      <c r="F2" s="317"/>
      <c r="G2" s="317"/>
      <c r="H2" s="317"/>
      <c r="I2" s="317"/>
      <c r="J2" s="318"/>
    </row>
    <row r="3" spans="1:10" ht="15" customHeight="1" x14ac:dyDescent="0.25">
      <c r="A3" s="319"/>
      <c r="B3" s="2197"/>
      <c r="C3" s="2197"/>
      <c r="D3" s="2197"/>
      <c r="E3" s="2193" t="s">
        <v>2106</v>
      </c>
      <c r="F3" s="2193"/>
      <c r="G3" s="2193"/>
      <c r="H3" s="2193"/>
      <c r="I3" s="124"/>
      <c r="J3" s="322"/>
    </row>
    <row r="4" spans="1:10" ht="15" customHeight="1" x14ac:dyDescent="0.25">
      <c r="A4" s="319"/>
      <c r="B4" s="2197"/>
      <c r="C4" s="2197"/>
      <c r="D4" s="2197"/>
      <c r="E4" s="2193"/>
      <c r="F4" s="2193"/>
      <c r="G4" s="2193"/>
      <c r="H4" s="2193"/>
      <c r="I4" s="124"/>
      <c r="J4" s="322"/>
    </row>
    <row r="5" spans="1:10" ht="15" hidden="1" customHeight="1" x14ac:dyDescent="0.2">
      <c r="A5" s="319"/>
      <c r="B5" s="501"/>
      <c r="C5" s="501"/>
      <c r="D5" s="501"/>
      <c r="E5" s="124"/>
      <c r="F5" s="320"/>
      <c r="G5" s="320"/>
      <c r="H5" s="320"/>
      <c r="I5" s="124"/>
      <c r="J5" s="322"/>
    </row>
    <row r="6" spans="1:10" ht="15" hidden="1" customHeight="1" x14ac:dyDescent="0.2">
      <c r="A6" s="319"/>
      <c r="B6" s="124"/>
      <c r="C6" s="124"/>
      <c r="D6" s="124"/>
      <c r="E6" s="124"/>
      <c r="F6" s="124"/>
      <c r="G6" s="124"/>
      <c r="H6" s="124"/>
      <c r="I6" s="124"/>
      <c r="J6" s="322"/>
    </row>
    <row r="7" spans="1:10" ht="15" hidden="1" customHeight="1" x14ac:dyDescent="0.25">
      <c r="A7" s="319"/>
      <c r="B7" s="123"/>
      <c r="C7" s="502"/>
      <c r="D7" s="123"/>
      <c r="E7" s="123"/>
      <c r="F7" s="123"/>
      <c r="G7" s="503"/>
      <c r="H7" s="123"/>
      <c r="I7" s="124"/>
      <c r="J7" s="322"/>
    </row>
    <row r="8" spans="1:10" ht="15" customHeight="1" x14ac:dyDescent="0.2">
      <c r="A8" s="319"/>
      <c r="B8" s="124"/>
      <c r="C8" s="124"/>
      <c r="D8" s="124"/>
      <c r="E8" s="124"/>
      <c r="F8" s="124"/>
      <c r="G8" s="124"/>
      <c r="H8" s="124"/>
      <c r="I8" s="126" t="s">
        <v>1111</v>
      </c>
      <c r="J8" s="322"/>
    </row>
    <row r="9" spans="1:10" ht="15" customHeight="1" x14ac:dyDescent="0.25">
      <c r="A9" s="319"/>
      <c r="B9" s="2198"/>
      <c r="C9" s="2199"/>
      <c r="D9" s="2199"/>
      <c r="E9" s="2199"/>
      <c r="F9" s="2153" t="s">
        <v>561</v>
      </c>
      <c r="G9" s="2153" t="s">
        <v>918</v>
      </c>
      <c r="H9" s="2153" t="s">
        <v>919</v>
      </c>
      <c r="I9" s="2153" t="s">
        <v>97</v>
      </c>
      <c r="J9" s="322"/>
    </row>
    <row r="10" spans="1:10" ht="15" customHeight="1" x14ac:dyDescent="0.25">
      <c r="A10" s="319"/>
      <c r="B10" s="2200"/>
      <c r="C10" s="2201"/>
      <c r="D10" s="2201"/>
      <c r="E10" s="2201"/>
      <c r="F10" s="2154"/>
      <c r="G10" s="2154"/>
      <c r="H10" s="2154"/>
      <c r="I10" s="2154"/>
      <c r="J10" s="322"/>
    </row>
    <row r="11" spans="1:10" ht="15" customHeight="1" x14ac:dyDescent="0.2">
      <c r="A11" s="319"/>
      <c r="B11" s="1109" t="s">
        <v>20</v>
      </c>
      <c r="C11" s="614" t="s">
        <v>940</v>
      </c>
      <c r="D11" s="491"/>
      <c r="E11" s="615"/>
      <c r="F11" s="1037">
        <f>F12+F20</f>
        <v>0</v>
      </c>
      <c r="G11" s="1037">
        <f>G12+G20</f>
        <v>0</v>
      </c>
      <c r="H11" s="1037">
        <f>H12+H20</f>
        <v>0</v>
      </c>
      <c r="I11" s="1037">
        <f t="shared" ref="I11:I74" si="0">F11+G11+H11</f>
        <v>0</v>
      </c>
      <c r="J11" s="322"/>
    </row>
    <row r="12" spans="1:10" ht="15" customHeight="1" x14ac:dyDescent="0.2">
      <c r="A12" s="319"/>
      <c r="B12" s="1109"/>
      <c r="C12" s="1054" t="s">
        <v>938</v>
      </c>
      <c r="D12" s="338" t="s">
        <v>817</v>
      </c>
      <c r="E12" s="339"/>
      <c r="F12" s="695">
        <f>F13+F14+F15+F16+F17+F18+F19</f>
        <v>0</v>
      </c>
      <c r="G12" s="695">
        <f>G13+G14+G15+G16+G17+G18+G19</f>
        <v>0</v>
      </c>
      <c r="H12" s="695">
        <f>H13+H14+H15+H16+H17+H18+H19</f>
        <v>0</v>
      </c>
      <c r="I12" s="1037">
        <f t="shared" si="0"/>
        <v>0</v>
      </c>
      <c r="J12" s="322"/>
    </row>
    <row r="13" spans="1:10" ht="15" customHeight="1" x14ac:dyDescent="0.2">
      <c r="A13" s="319"/>
      <c r="B13" s="1109"/>
      <c r="C13" s="309"/>
      <c r="D13" s="616" t="s">
        <v>927</v>
      </c>
      <c r="E13" s="390" t="s">
        <v>849</v>
      </c>
      <c r="F13" s="683"/>
      <c r="G13" s="683"/>
      <c r="H13" s="683"/>
      <c r="I13" s="1037">
        <f t="shared" si="0"/>
        <v>0</v>
      </c>
      <c r="J13" s="322"/>
    </row>
    <row r="14" spans="1:10" ht="15" customHeight="1" x14ac:dyDescent="0.2">
      <c r="A14" s="319"/>
      <c r="B14" s="1109"/>
      <c r="C14" s="309"/>
      <c r="D14" s="616" t="s">
        <v>928</v>
      </c>
      <c r="E14" s="617" t="s">
        <v>843</v>
      </c>
      <c r="F14" s="683"/>
      <c r="G14" s="683"/>
      <c r="H14" s="683"/>
      <c r="I14" s="1037">
        <f t="shared" si="0"/>
        <v>0</v>
      </c>
      <c r="J14" s="322"/>
    </row>
    <row r="15" spans="1:10" ht="15" customHeight="1" x14ac:dyDescent="0.2">
      <c r="A15" s="319"/>
      <c r="B15" s="1109"/>
      <c r="C15" s="309"/>
      <c r="D15" s="308" t="s">
        <v>929</v>
      </c>
      <c r="E15" s="390" t="s">
        <v>850</v>
      </c>
      <c r="F15" s="683"/>
      <c r="G15" s="683"/>
      <c r="H15" s="683"/>
      <c r="I15" s="1037">
        <f t="shared" si="0"/>
        <v>0</v>
      </c>
      <c r="J15" s="322"/>
    </row>
    <row r="16" spans="1:10" ht="15" customHeight="1" x14ac:dyDescent="0.2">
      <c r="A16" s="319"/>
      <c r="B16" s="1109"/>
      <c r="C16" s="309"/>
      <c r="D16" s="308" t="s">
        <v>984</v>
      </c>
      <c r="E16" s="390" t="s">
        <v>851</v>
      </c>
      <c r="F16" s="683"/>
      <c r="G16" s="683"/>
      <c r="H16" s="683"/>
      <c r="I16" s="1037">
        <f t="shared" si="0"/>
        <v>0</v>
      </c>
      <c r="J16" s="322"/>
    </row>
    <row r="17" spans="1:10" ht="15" customHeight="1" x14ac:dyDescent="0.2">
      <c r="A17" s="319"/>
      <c r="B17" s="1109"/>
      <c r="C17" s="309"/>
      <c r="D17" s="308" t="s">
        <v>985</v>
      </c>
      <c r="E17" s="390" t="s">
        <v>986</v>
      </c>
      <c r="F17" s="683"/>
      <c r="G17" s="683"/>
      <c r="H17" s="683"/>
      <c r="I17" s="1037">
        <f t="shared" si="0"/>
        <v>0</v>
      </c>
      <c r="J17" s="322"/>
    </row>
    <row r="18" spans="1:10" ht="15" customHeight="1" x14ac:dyDescent="0.2">
      <c r="A18" s="319"/>
      <c r="B18" s="1109"/>
      <c r="C18" s="309"/>
      <c r="D18" s="308" t="s">
        <v>987</v>
      </c>
      <c r="E18" s="390" t="s">
        <v>988</v>
      </c>
      <c r="F18" s="683"/>
      <c r="G18" s="683"/>
      <c r="H18" s="683"/>
      <c r="I18" s="1037">
        <f t="shared" si="0"/>
        <v>0</v>
      </c>
      <c r="J18" s="322"/>
    </row>
    <row r="19" spans="1:10" ht="15" customHeight="1" x14ac:dyDescent="0.2">
      <c r="A19" s="319"/>
      <c r="B19" s="1109"/>
      <c r="C19" s="309"/>
      <c r="D19" s="308" t="s">
        <v>989</v>
      </c>
      <c r="E19" s="390" t="s">
        <v>79</v>
      </c>
      <c r="F19" s="683"/>
      <c r="G19" s="683"/>
      <c r="H19" s="683"/>
      <c r="I19" s="1037">
        <f t="shared" si="0"/>
        <v>0</v>
      </c>
      <c r="J19" s="322"/>
    </row>
    <row r="20" spans="1:10" ht="15" customHeight="1" x14ac:dyDescent="0.2">
      <c r="A20" s="319"/>
      <c r="B20" s="1109"/>
      <c r="C20" s="309" t="s">
        <v>923</v>
      </c>
      <c r="D20" s="307" t="s">
        <v>860</v>
      </c>
      <c r="E20" s="310"/>
      <c r="F20" s="683"/>
      <c r="G20" s="683"/>
      <c r="H20" s="683"/>
      <c r="I20" s="1037">
        <f t="shared" si="0"/>
        <v>0</v>
      </c>
      <c r="J20" s="322"/>
    </row>
    <row r="21" spans="1:10" ht="15" customHeight="1" x14ac:dyDescent="0.2">
      <c r="A21" s="319"/>
      <c r="B21" s="1109"/>
      <c r="C21" s="2194" t="s">
        <v>1921</v>
      </c>
      <c r="D21" s="2195"/>
      <c r="E21" s="2196"/>
      <c r="F21" s="695">
        <f>F22+F23+F24+F25</f>
        <v>0</v>
      </c>
      <c r="G21" s="695">
        <f>G22+G23+G24+G25</f>
        <v>0</v>
      </c>
      <c r="H21" s="695">
        <f>H22+H23+H24+H25</f>
        <v>0</v>
      </c>
      <c r="I21" s="1037">
        <f t="shared" si="0"/>
        <v>0</v>
      </c>
      <c r="J21" s="322"/>
    </row>
    <row r="22" spans="1:10" ht="15" customHeight="1" x14ac:dyDescent="0.2">
      <c r="A22" s="319"/>
      <c r="B22" s="1109"/>
      <c r="C22" s="309"/>
      <c r="D22" s="616" t="s">
        <v>927</v>
      </c>
      <c r="E22" s="617" t="s">
        <v>990</v>
      </c>
      <c r="F22" s="683"/>
      <c r="G22" s="683"/>
      <c r="H22" s="683"/>
      <c r="I22" s="1037">
        <f t="shared" si="0"/>
        <v>0</v>
      </c>
      <c r="J22" s="322"/>
    </row>
    <row r="23" spans="1:10" ht="15" customHeight="1" x14ac:dyDescent="0.2">
      <c r="A23" s="319"/>
      <c r="B23" s="1109"/>
      <c r="C23" s="309"/>
      <c r="D23" s="616" t="s">
        <v>928</v>
      </c>
      <c r="E23" s="617" t="s">
        <v>991</v>
      </c>
      <c r="F23" s="683"/>
      <c r="G23" s="683"/>
      <c r="H23" s="683"/>
      <c r="I23" s="1037">
        <f t="shared" si="0"/>
        <v>0</v>
      </c>
      <c r="J23" s="322"/>
    </row>
    <row r="24" spans="1:10" ht="15" customHeight="1" x14ac:dyDescent="0.2">
      <c r="A24" s="319"/>
      <c r="B24" s="1109"/>
      <c r="C24" s="309"/>
      <c r="D24" s="308" t="s">
        <v>929</v>
      </c>
      <c r="E24" s="617" t="s">
        <v>1778</v>
      </c>
      <c r="F24" s="683"/>
      <c r="G24" s="683"/>
      <c r="H24" s="683"/>
      <c r="I24" s="1037">
        <f t="shared" si="0"/>
        <v>0</v>
      </c>
      <c r="J24" s="322"/>
    </row>
    <row r="25" spans="1:10" ht="15" customHeight="1" x14ac:dyDescent="0.2">
      <c r="A25" s="319"/>
      <c r="B25" s="1109"/>
      <c r="C25" s="309"/>
      <c r="D25" s="308" t="s">
        <v>984</v>
      </c>
      <c r="E25" s="390" t="s">
        <v>992</v>
      </c>
      <c r="F25" s="683"/>
      <c r="G25" s="683"/>
      <c r="H25" s="683"/>
      <c r="I25" s="1037">
        <f t="shared" si="0"/>
        <v>0</v>
      </c>
      <c r="J25" s="322"/>
    </row>
    <row r="26" spans="1:10" ht="15" customHeight="1" x14ac:dyDescent="0.2">
      <c r="A26" s="319"/>
      <c r="B26" s="1109" t="s">
        <v>21</v>
      </c>
      <c r="C26" s="555" t="s">
        <v>924</v>
      </c>
      <c r="D26" s="491"/>
      <c r="E26" s="615"/>
      <c r="F26" s="1037">
        <f>F27+F34</f>
        <v>0</v>
      </c>
      <c r="G26" s="1037">
        <f>G27+G34</f>
        <v>0</v>
      </c>
      <c r="H26" s="1037">
        <f>H27+H34</f>
        <v>0</v>
      </c>
      <c r="I26" s="1037">
        <f t="shared" si="0"/>
        <v>0</v>
      </c>
      <c r="J26" s="322"/>
    </row>
    <row r="27" spans="1:10" ht="15" customHeight="1" x14ac:dyDescent="0.2">
      <c r="A27" s="319"/>
      <c r="B27" s="1109"/>
      <c r="C27" s="1055" t="s">
        <v>938</v>
      </c>
      <c r="D27" s="338" t="s">
        <v>817</v>
      </c>
      <c r="E27" s="339"/>
      <c r="F27" s="695">
        <f>F28+F29+F30+F31+F32+F33</f>
        <v>0</v>
      </c>
      <c r="G27" s="695">
        <f>G28+G29+G30+G31+G32+G33</f>
        <v>0</v>
      </c>
      <c r="H27" s="695">
        <f>H28+H29+H30+H31+H32+H33</f>
        <v>0</v>
      </c>
      <c r="I27" s="1037">
        <f>I28+I29+I30+I31+I32+I33</f>
        <v>0</v>
      </c>
      <c r="J27" s="322"/>
    </row>
    <row r="28" spans="1:10" ht="15" customHeight="1" x14ac:dyDescent="0.25">
      <c r="A28" s="319"/>
      <c r="B28" s="1109"/>
      <c r="C28" s="309"/>
      <c r="D28" s="616" t="s">
        <v>927</v>
      </c>
      <c r="E28" s="617" t="s">
        <v>843</v>
      </c>
      <c r="F28" s="683"/>
      <c r="G28" s="683"/>
      <c r="H28" s="683"/>
      <c r="I28" s="1037">
        <f t="shared" si="0"/>
        <v>0</v>
      </c>
      <c r="J28" s="322"/>
    </row>
    <row r="29" spans="1:10" ht="15" customHeight="1" x14ac:dyDescent="0.25">
      <c r="A29" s="319"/>
      <c r="B29" s="1109"/>
      <c r="C29" s="309"/>
      <c r="D29" s="308" t="s">
        <v>928</v>
      </c>
      <c r="E29" s="390" t="s">
        <v>850</v>
      </c>
      <c r="F29" s="683"/>
      <c r="G29" s="683"/>
      <c r="H29" s="683"/>
      <c r="I29" s="1037">
        <f t="shared" si="0"/>
        <v>0</v>
      </c>
      <c r="J29" s="322"/>
    </row>
    <row r="30" spans="1:10" ht="15" customHeight="1" x14ac:dyDescent="0.25">
      <c r="A30" s="319"/>
      <c r="B30" s="1109"/>
      <c r="C30" s="309"/>
      <c r="D30" s="308" t="s">
        <v>929</v>
      </c>
      <c r="E30" s="390" t="s">
        <v>851</v>
      </c>
      <c r="F30" s="683"/>
      <c r="G30" s="683"/>
      <c r="H30" s="683"/>
      <c r="I30" s="1037">
        <f t="shared" si="0"/>
        <v>0</v>
      </c>
      <c r="J30" s="322"/>
    </row>
    <row r="31" spans="1:10" ht="15" customHeight="1" x14ac:dyDescent="0.25">
      <c r="A31" s="319"/>
      <c r="B31" s="1109"/>
      <c r="C31" s="309"/>
      <c r="D31" s="308" t="s">
        <v>984</v>
      </c>
      <c r="E31" s="390" t="s">
        <v>986</v>
      </c>
      <c r="F31" s="683"/>
      <c r="G31" s="683"/>
      <c r="H31" s="683"/>
      <c r="I31" s="1037">
        <f t="shared" si="0"/>
        <v>0</v>
      </c>
      <c r="J31" s="322"/>
    </row>
    <row r="32" spans="1:10" ht="15" customHeight="1" x14ac:dyDescent="0.25">
      <c r="A32" s="319"/>
      <c r="B32" s="1109"/>
      <c r="C32" s="309"/>
      <c r="D32" s="308" t="s">
        <v>993</v>
      </c>
      <c r="E32" s="390" t="s">
        <v>988</v>
      </c>
      <c r="F32" s="683"/>
      <c r="G32" s="683"/>
      <c r="H32" s="683"/>
      <c r="I32" s="1037">
        <f t="shared" si="0"/>
        <v>0</v>
      </c>
      <c r="J32" s="322"/>
    </row>
    <row r="33" spans="1:10" ht="15" customHeight="1" x14ac:dyDescent="0.25">
      <c r="A33" s="319"/>
      <c r="B33" s="1109"/>
      <c r="C33" s="309"/>
      <c r="D33" s="308" t="s">
        <v>994</v>
      </c>
      <c r="E33" s="390" t="s">
        <v>79</v>
      </c>
      <c r="F33" s="683"/>
      <c r="G33" s="683"/>
      <c r="H33" s="683"/>
      <c r="I33" s="1037">
        <f t="shared" si="0"/>
        <v>0</v>
      </c>
      <c r="J33" s="322"/>
    </row>
    <row r="34" spans="1:10" ht="15" customHeight="1" x14ac:dyDescent="0.25">
      <c r="A34" s="319"/>
      <c r="B34" s="1109"/>
      <c r="C34" s="309" t="s">
        <v>923</v>
      </c>
      <c r="D34" s="307" t="s">
        <v>860</v>
      </c>
      <c r="E34" s="310"/>
      <c r="F34" s="683"/>
      <c r="G34" s="683"/>
      <c r="H34" s="683"/>
      <c r="I34" s="1037">
        <f t="shared" si="0"/>
        <v>0</v>
      </c>
      <c r="J34" s="322"/>
    </row>
    <row r="35" spans="1:10" ht="15" customHeight="1" x14ac:dyDescent="0.25">
      <c r="A35" s="319"/>
      <c r="B35" s="1109" t="s">
        <v>22</v>
      </c>
      <c r="C35" s="614" t="s">
        <v>941</v>
      </c>
      <c r="D35" s="491"/>
      <c r="E35" s="615"/>
      <c r="F35" s="1037">
        <f>F36+F44</f>
        <v>0</v>
      </c>
      <c r="G35" s="1037">
        <f>G36+G44</f>
        <v>0</v>
      </c>
      <c r="H35" s="1037">
        <f>H36+H44</f>
        <v>0</v>
      </c>
      <c r="I35" s="1037">
        <f t="shared" si="0"/>
        <v>0</v>
      </c>
      <c r="J35" s="322"/>
    </row>
    <row r="36" spans="1:10" ht="15" customHeight="1" x14ac:dyDescent="0.25">
      <c r="A36" s="319"/>
      <c r="B36" s="1109"/>
      <c r="C36" s="1055" t="s">
        <v>938</v>
      </c>
      <c r="D36" s="338" t="s">
        <v>817</v>
      </c>
      <c r="E36" s="339"/>
      <c r="F36" s="695">
        <f>F37+F38+F39+F40+F41+F42+F43</f>
        <v>0</v>
      </c>
      <c r="G36" s="695">
        <f>G37+G38+G39+G40+G41+G42+G43</f>
        <v>0</v>
      </c>
      <c r="H36" s="695">
        <f>H37+H38+H39+H40+H41+H42+H43</f>
        <v>0</v>
      </c>
      <c r="I36" s="1037">
        <f t="shared" si="0"/>
        <v>0</v>
      </c>
      <c r="J36" s="322"/>
    </row>
    <row r="37" spans="1:10" ht="15" customHeight="1" x14ac:dyDescent="0.25">
      <c r="A37" s="319"/>
      <c r="B37" s="1109"/>
      <c r="C37" s="309"/>
      <c r="D37" s="616" t="s">
        <v>927</v>
      </c>
      <c r="E37" s="390" t="s">
        <v>849</v>
      </c>
      <c r="F37" s="683"/>
      <c r="G37" s="683"/>
      <c r="H37" s="683"/>
      <c r="I37" s="1037">
        <f t="shared" si="0"/>
        <v>0</v>
      </c>
      <c r="J37" s="322"/>
    </row>
    <row r="38" spans="1:10" ht="15" customHeight="1" x14ac:dyDescent="0.25">
      <c r="A38" s="319"/>
      <c r="B38" s="1109"/>
      <c r="C38" s="309"/>
      <c r="D38" s="616" t="s">
        <v>928</v>
      </c>
      <c r="E38" s="617" t="s">
        <v>843</v>
      </c>
      <c r="F38" s="683"/>
      <c r="G38" s="683"/>
      <c r="H38" s="683"/>
      <c r="I38" s="1037">
        <f t="shared" si="0"/>
        <v>0</v>
      </c>
      <c r="J38" s="322"/>
    </row>
    <row r="39" spans="1:10" ht="15" customHeight="1" x14ac:dyDescent="0.25">
      <c r="A39" s="319"/>
      <c r="B39" s="1109"/>
      <c r="C39" s="309"/>
      <c r="D39" s="308" t="s">
        <v>929</v>
      </c>
      <c r="E39" s="390" t="s">
        <v>850</v>
      </c>
      <c r="F39" s="683"/>
      <c r="G39" s="683"/>
      <c r="H39" s="683"/>
      <c r="I39" s="1037">
        <f t="shared" si="0"/>
        <v>0</v>
      </c>
      <c r="J39" s="322"/>
    </row>
    <row r="40" spans="1:10" ht="15" customHeight="1" x14ac:dyDescent="0.25">
      <c r="A40" s="319"/>
      <c r="B40" s="1109"/>
      <c r="C40" s="309"/>
      <c r="D40" s="308" t="s">
        <v>984</v>
      </c>
      <c r="E40" s="390" t="s">
        <v>851</v>
      </c>
      <c r="F40" s="683"/>
      <c r="G40" s="683"/>
      <c r="H40" s="683"/>
      <c r="I40" s="1037">
        <f t="shared" si="0"/>
        <v>0</v>
      </c>
      <c r="J40" s="322"/>
    </row>
    <row r="41" spans="1:10" ht="15" customHeight="1" x14ac:dyDescent="0.25">
      <c r="A41" s="319"/>
      <c r="B41" s="1109"/>
      <c r="C41" s="309"/>
      <c r="D41" s="308" t="s">
        <v>985</v>
      </c>
      <c r="E41" s="390" t="s">
        <v>986</v>
      </c>
      <c r="F41" s="683"/>
      <c r="G41" s="683"/>
      <c r="H41" s="683"/>
      <c r="I41" s="1037">
        <f t="shared" si="0"/>
        <v>0</v>
      </c>
      <c r="J41" s="322"/>
    </row>
    <row r="42" spans="1:10" ht="15" customHeight="1" x14ac:dyDescent="0.25">
      <c r="A42" s="319"/>
      <c r="B42" s="1109"/>
      <c r="C42" s="309"/>
      <c r="D42" s="308" t="s">
        <v>987</v>
      </c>
      <c r="E42" s="390" t="s">
        <v>988</v>
      </c>
      <c r="F42" s="683"/>
      <c r="G42" s="683"/>
      <c r="H42" s="683"/>
      <c r="I42" s="1037">
        <f t="shared" si="0"/>
        <v>0</v>
      </c>
      <c r="J42" s="322"/>
    </row>
    <row r="43" spans="1:10" ht="15" customHeight="1" x14ac:dyDescent="0.25">
      <c r="A43" s="319"/>
      <c r="B43" s="1109"/>
      <c r="C43" s="309"/>
      <c r="D43" s="308" t="s">
        <v>989</v>
      </c>
      <c r="E43" s="390" t="s">
        <v>79</v>
      </c>
      <c r="F43" s="683"/>
      <c r="G43" s="683"/>
      <c r="H43" s="683"/>
      <c r="I43" s="1037">
        <f t="shared" si="0"/>
        <v>0</v>
      </c>
      <c r="J43" s="322"/>
    </row>
    <row r="44" spans="1:10" ht="15" customHeight="1" x14ac:dyDescent="0.25">
      <c r="A44" s="319"/>
      <c r="B44" s="1109"/>
      <c r="C44" s="309" t="s">
        <v>923</v>
      </c>
      <c r="D44" s="307" t="s">
        <v>860</v>
      </c>
      <c r="E44" s="310"/>
      <c r="F44" s="683"/>
      <c r="G44" s="683"/>
      <c r="H44" s="683"/>
      <c r="I44" s="1037">
        <f t="shared" si="0"/>
        <v>0</v>
      </c>
      <c r="J44" s="322"/>
    </row>
    <row r="45" spans="1:10" ht="15" customHeight="1" x14ac:dyDescent="0.25">
      <c r="A45" s="319"/>
      <c r="B45" s="1109"/>
      <c r="C45" s="2194" t="s">
        <v>1921</v>
      </c>
      <c r="D45" s="2195"/>
      <c r="E45" s="2196"/>
      <c r="F45" s="695">
        <f>F46+F47+F48+F49</f>
        <v>0</v>
      </c>
      <c r="G45" s="695">
        <f>G46+G47+G48+G49</f>
        <v>0</v>
      </c>
      <c r="H45" s="695">
        <f>H46+H47+H48+H49</f>
        <v>0</v>
      </c>
      <c r="I45" s="1037">
        <f t="shared" si="0"/>
        <v>0</v>
      </c>
      <c r="J45" s="322"/>
    </row>
    <row r="46" spans="1:10" ht="15" customHeight="1" x14ac:dyDescent="0.25">
      <c r="A46" s="319"/>
      <c r="B46" s="1109"/>
      <c r="C46" s="618"/>
      <c r="D46" s="616" t="s">
        <v>927</v>
      </c>
      <c r="E46" s="617" t="s">
        <v>990</v>
      </c>
      <c r="F46" s="683"/>
      <c r="G46" s="683"/>
      <c r="H46" s="683"/>
      <c r="I46" s="1037">
        <f t="shared" si="0"/>
        <v>0</v>
      </c>
      <c r="J46" s="322"/>
    </row>
    <row r="47" spans="1:10" ht="15" customHeight="1" x14ac:dyDescent="0.25">
      <c r="A47" s="319"/>
      <c r="B47" s="1109"/>
      <c r="C47" s="618"/>
      <c r="D47" s="616" t="s">
        <v>928</v>
      </c>
      <c r="E47" s="617" t="s">
        <v>991</v>
      </c>
      <c r="F47" s="683"/>
      <c r="G47" s="683"/>
      <c r="H47" s="683"/>
      <c r="I47" s="1037">
        <f t="shared" si="0"/>
        <v>0</v>
      </c>
      <c r="J47" s="322"/>
    </row>
    <row r="48" spans="1:10" ht="15" customHeight="1" x14ac:dyDescent="0.25">
      <c r="A48" s="319"/>
      <c r="B48" s="1109"/>
      <c r="C48" s="618"/>
      <c r="D48" s="308" t="s">
        <v>929</v>
      </c>
      <c r="E48" s="617" t="s">
        <v>1778</v>
      </c>
      <c r="F48" s="683"/>
      <c r="G48" s="683"/>
      <c r="H48" s="683"/>
      <c r="I48" s="1037">
        <f t="shared" si="0"/>
        <v>0</v>
      </c>
      <c r="J48" s="322"/>
    </row>
    <row r="49" spans="1:10" ht="15" customHeight="1" x14ac:dyDescent="0.25">
      <c r="A49" s="319"/>
      <c r="B49" s="1109"/>
      <c r="C49" s="618"/>
      <c r="D49" s="308" t="s">
        <v>984</v>
      </c>
      <c r="E49" s="390" t="s">
        <v>992</v>
      </c>
      <c r="F49" s="683"/>
      <c r="G49" s="683"/>
      <c r="H49" s="683"/>
      <c r="I49" s="1037">
        <f t="shared" si="0"/>
        <v>0</v>
      </c>
      <c r="J49" s="322"/>
    </row>
    <row r="50" spans="1:10" ht="15" customHeight="1" x14ac:dyDescent="0.25">
      <c r="A50" s="319"/>
      <c r="B50" s="1109" t="s">
        <v>23</v>
      </c>
      <c r="C50" s="614" t="s">
        <v>995</v>
      </c>
      <c r="D50" s="491"/>
      <c r="E50" s="615"/>
      <c r="F50" s="1037">
        <f>F51+F59</f>
        <v>0</v>
      </c>
      <c r="G50" s="1037">
        <f>G51+G59</f>
        <v>0</v>
      </c>
      <c r="H50" s="1037">
        <f>H51+H59</f>
        <v>0</v>
      </c>
      <c r="I50" s="1037">
        <f t="shared" si="0"/>
        <v>0</v>
      </c>
      <c r="J50" s="322"/>
    </row>
    <row r="51" spans="1:10" ht="15" customHeight="1" x14ac:dyDescent="0.25">
      <c r="A51" s="319"/>
      <c r="B51" s="1109"/>
      <c r="C51" s="1055" t="s">
        <v>938</v>
      </c>
      <c r="D51" s="338" t="s">
        <v>817</v>
      </c>
      <c r="E51" s="339"/>
      <c r="F51" s="695">
        <f>F52+F53+F54+F55+F56+F57+F58</f>
        <v>0</v>
      </c>
      <c r="G51" s="695">
        <f>G52+G53+G54+G55+G56+G57+G58</f>
        <v>0</v>
      </c>
      <c r="H51" s="695">
        <f>H52+H53+H54+H55+H56+H57+H58</f>
        <v>0</v>
      </c>
      <c r="I51" s="1037">
        <f t="shared" si="0"/>
        <v>0</v>
      </c>
      <c r="J51" s="322"/>
    </row>
    <row r="52" spans="1:10" ht="15" customHeight="1" x14ac:dyDescent="0.25">
      <c r="A52" s="319"/>
      <c r="B52" s="1109"/>
      <c r="C52" s="309"/>
      <c r="D52" s="616" t="s">
        <v>927</v>
      </c>
      <c r="E52" s="390" t="s">
        <v>849</v>
      </c>
      <c r="F52" s="683"/>
      <c r="G52" s="683"/>
      <c r="H52" s="683"/>
      <c r="I52" s="1037">
        <f t="shared" si="0"/>
        <v>0</v>
      </c>
      <c r="J52" s="322"/>
    </row>
    <row r="53" spans="1:10" ht="15" customHeight="1" x14ac:dyDescent="0.25">
      <c r="A53" s="319"/>
      <c r="B53" s="1109"/>
      <c r="C53" s="309"/>
      <c r="D53" s="616" t="s">
        <v>928</v>
      </c>
      <c r="E53" s="617" t="s">
        <v>843</v>
      </c>
      <c r="F53" s="683"/>
      <c r="G53" s="683"/>
      <c r="H53" s="683"/>
      <c r="I53" s="1037">
        <f t="shared" si="0"/>
        <v>0</v>
      </c>
      <c r="J53" s="322"/>
    </row>
    <row r="54" spans="1:10" ht="15" customHeight="1" x14ac:dyDescent="0.25">
      <c r="A54" s="319"/>
      <c r="B54" s="1109"/>
      <c r="C54" s="309"/>
      <c r="D54" s="308" t="s">
        <v>929</v>
      </c>
      <c r="E54" s="390" t="s">
        <v>850</v>
      </c>
      <c r="F54" s="683"/>
      <c r="G54" s="683"/>
      <c r="H54" s="683"/>
      <c r="I54" s="1037">
        <f t="shared" si="0"/>
        <v>0</v>
      </c>
      <c r="J54" s="322"/>
    </row>
    <row r="55" spans="1:10" ht="15" customHeight="1" x14ac:dyDescent="0.25">
      <c r="A55" s="319"/>
      <c r="B55" s="1109"/>
      <c r="C55" s="309"/>
      <c r="D55" s="308" t="s">
        <v>984</v>
      </c>
      <c r="E55" s="390" t="s">
        <v>851</v>
      </c>
      <c r="F55" s="683"/>
      <c r="G55" s="683"/>
      <c r="H55" s="683"/>
      <c r="I55" s="1037">
        <f t="shared" si="0"/>
        <v>0</v>
      </c>
      <c r="J55" s="322"/>
    </row>
    <row r="56" spans="1:10" ht="15" customHeight="1" x14ac:dyDescent="0.25">
      <c r="A56" s="319"/>
      <c r="B56" s="1109"/>
      <c r="C56" s="309"/>
      <c r="D56" s="308" t="s">
        <v>985</v>
      </c>
      <c r="E56" s="390" t="s">
        <v>986</v>
      </c>
      <c r="F56" s="683"/>
      <c r="G56" s="683"/>
      <c r="H56" s="683"/>
      <c r="I56" s="1037">
        <f t="shared" si="0"/>
        <v>0</v>
      </c>
      <c r="J56" s="322"/>
    </row>
    <row r="57" spans="1:10" ht="15" customHeight="1" x14ac:dyDescent="0.25">
      <c r="A57" s="319"/>
      <c r="B57" s="1109"/>
      <c r="C57" s="309"/>
      <c r="D57" s="308" t="s">
        <v>987</v>
      </c>
      <c r="E57" s="390" t="s">
        <v>988</v>
      </c>
      <c r="F57" s="683"/>
      <c r="G57" s="683"/>
      <c r="H57" s="683"/>
      <c r="I57" s="1037">
        <f t="shared" si="0"/>
        <v>0</v>
      </c>
      <c r="J57" s="322"/>
    </row>
    <row r="58" spans="1:10" ht="15" customHeight="1" x14ac:dyDescent="0.25">
      <c r="A58" s="319"/>
      <c r="B58" s="1109"/>
      <c r="C58" s="309"/>
      <c r="D58" s="308" t="s">
        <v>989</v>
      </c>
      <c r="E58" s="390" t="s">
        <v>79</v>
      </c>
      <c r="F58" s="683"/>
      <c r="G58" s="683"/>
      <c r="H58" s="683"/>
      <c r="I58" s="1037">
        <f t="shared" si="0"/>
        <v>0</v>
      </c>
      <c r="J58" s="322"/>
    </row>
    <row r="59" spans="1:10" ht="15" customHeight="1" x14ac:dyDescent="0.25">
      <c r="A59" s="319"/>
      <c r="B59" s="1109"/>
      <c r="C59" s="309" t="s">
        <v>923</v>
      </c>
      <c r="D59" s="307" t="s">
        <v>860</v>
      </c>
      <c r="E59" s="310"/>
      <c r="F59" s="683"/>
      <c r="G59" s="683"/>
      <c r="H59" s="683"/>
      <c r="I59" s="1037">
        <f t="shared" si="0"/>
        <v>0</v>
      </c>
      <c r="J59" s="322"/>
    </row>
    <row r="60" spans="1:10" ht="15" customHeight="1" x14ac:dyDescent="0.25">
      <c r="A60" s="319"/>
      <c r="B60" s="1109"/>
      <c r="C60" s="2194" t="s">
        <v>1921</v>
      </c>
      <c r="D60" s="2195"/>
      <c r="E60" s="2196"/>
      <c r="F60" s="695">
        <f>F61+F62+F63+F64</f>
        <v>0</v>
      </c>
      <c r="G60" s="695">
        <f>G61+G62+G63+G64</f>
        <v>0</v>
      </c>
      <c r="H60" s="695">
        <f>H61+H62+H63+H64</f>
        <v>0</v>
      </c>
      <c r="I60" s="1037">
        <f t="shared" si="0"/>
        <v>0</v>
      </c>
      <c r="J60" s="322"/>
    </row>
    <row r="61" spans="1:10" ht="15" customHeight="1" x14ac:dyDescent="0.25">
      <c r="A61" s="319"/>
      <c r="B61" s="1109"/>
      <c r="C61" s="309"/>
      <c r="D61" s="616" t="s">
        <v>927</v>
      </c>
      <c r="E61" s="617" t="s">
        <v>990</v>
      </c>
      <c r="F61" s="683"/>
      <c r="G61" s="683"/>
      <c r="H61" s="683"/>
      <c r="I61" s="1037">
        <f t="shared" si="0"/>
        <v>0</v>
      </c>
      <c r="J61" s="322"/>
    </row>
    <row r="62" spans="1:10" ht="15" customHeight="1" x14ac:dyDescent="0.25">
      <c r="A62" s="319"/>
      <c r="B62" s="1109"/>
      <c r="C62" s="309"/>
      <c r="D62" s="616" t="s">
        <v>928</v>
      </c>
      <c r="E62" s="617" t="s">
        <v>991</v>
      </c>
      <c r="F62" s="683"/>
      <c r="G62" s="683"/>
      <c r="H62" s="683"/>
      <c r="I62" s="1037">
        <f t="shared" si="0"/>
        <v>0</v>
      </c>
      <c r="J62" s="322"/>
    </row>
    <row r="63" spans="1:10" ht="15" customHeight="1" x14ac:dyDescent="0.25">
      <c r="A63" s="319"/>
      <c r="B63" s="1109"/>
      <c r="C63" s="309"/>
      <c r="D63" s="308" t="s">
        <v>929</v>
      </c>
      <c r="E63" s="617" t="s">
        <v>1778</v>
      </c>
      <c r="F63" s="683"/>
      <c r="G63" s="683"/>
      <c r="H63" s="683"/>
      <c r="I63" s="1037">
        <f t="shared" si="0"/>
        <v>0</v>
      </c>
      <c r="J63" s="322"/>
    </row>
    <row r="64" spans="1:10" ht="15" customHeight="1" x14ac:dyDescent="0.25">
      <c r="A64" s="319"/>
      <c r="B64" s="1109"/>
      <c r="C64" s="309"/>
      <c r="D64" s="308" t="s">
        <v>984</v>
      </c>
      <c r="E64" s="390" t="s">
        <v>992</v>
      </c>
      <c r="F64" s="683"/>
      <c r="G64" s="683"/>
      <c r="H64" s="683"/>
      <c r="I64" s="1037">
        <f t="shared" si="0"/>
        <v>0</v>
      </c>
      <c r="J64" s="322"/>
    </row>
    <row r="65" spans="1:10" ht="15" customHeight="1" x14ac:dyDescent="0.25">
      <c r="A65" s="319"/>
      <c r="B65" s="2202" t="s">
        <v>24</v>
      </c>
      <c r="C65" s="2203" t="s">
        <v>996</v>
      </c>
      <c r="D65" s="2204"/>
      <c r="E65" s="2205"/>
      <c r="F65" s="2206">
        <f>F67+F75</f>
        <v>0</v>
      </c>
      <c r="G65" s="2206">
        <f>G67+G75</f>
        <v>0</v>
      </c>
      <c r="H65" s="2206">
        <f>H67+H75</f>
        <v>0</v>
      </c>
      <c r="I65" s="2206">
        <f>F65+G65+H65</f>
        <v>0</v>
      </c>
      <c r="J65" s="322"/>
    </row>
    <row r="66" spans="1:10" ht="15" customHeight="1" x14ac:dyDescent="0.25">
      <c r="A66" s="319"/>
      <c r="B66" s="2202"/>
      <c r="C66" s="2203"/>
      <c r="D66" s="2204"/>
      <c r="E66" s="2205"/>
      <c r="F66" s="2206"/>
      <c r="G66" s="2206"/>
      <c r="H66" s="2206"/>
      <c r="I66" s="2206"/>
      <c r="J66" s="322"/>
    </row>
    <row r="67" spans="1:10" ht="15" customHeight="1" x14ac:dyDescent="0.25">
      <c r="A67" s="319"/>
      <c r="B67" s="1109"/>
      <c r="C67" s="1055" t="s">
        <v>938</v>
      </c>
      <c r="D67" s="338" t="s">
        <v>817</v>
      </c>
      <c r="E67" s="339"/>
      <c r="F67" s="695">
        <f>F68+F69+F70+F71+F72+F73+F74</f>
        <v>0</v>
      </c>
      <c r="G67" s="695">
        <f>G68+G69+G70+G71+G72+G73+G74</f>
        <v>0</v>
      </c>
      <c r="H67" s="695">
        <f>H68+H69+H70+H71+H72+H73+H74</f>
        <v>0</v>
      </c>
      <c r="I67" s="1037">
        <f t="shared" si="0"/>
        <v>0</v>
      </c>
      <c r="J67" s="322"/>
    </row>
    <row r="68" spans="1:10" ht="15" customHeight="1" x14ac:dyDescent="0.25">
      <c r="A68" s="319"/>
      <c r="B68" s="1109"/>
      <c r="C68" s="81"/>
      <c r="D68" s="619" t="s">
        <v>927</v>
      </c>
      <c r="E68" s="620" t="s">
        <v>849</v>
      </c>
      <c r="F68" s="695">
        <f>F13+F37+F52</f>
        <v>0</v>
      </c>
      <c r="G68" s="695">
        <f>G13+G37+G52</f>
        <v>0</v>
      </c>
      <c r="H68" s="695">
        <f>H13+H37+H52</f>
        <v>0</v>
      </c>
      <c r="I68" s="1037">
        <f>I13+I37+I52</f>
        <v>0</v>
      </c>
      <c r="J68" s="322"/>
    </row>
    <row r="69" spans="1:10" ht="15" customHeight="1" x14ac:dyDescent="0.25">
      <c r="A69" s="319"/>
      <c r="B69" s="1109"/>
      <c r="C69" s="81"/>
      <c r="D69" s="619" t="s">
        <v>928</v>
      </c>
      <c r="E69" s="621" t="s">
        <v>843</v>
      </c>
      <c r="F69" s="695">
        <f t="shared" ref="F69:H75" si="1">F14+F28+F38+F53</f>
        <v>0</v>
      </c>
      <c r="G69" s="695">
        <f t="shared" si="1"/>
        <v>0</v>
      </c>
      <c r="H69" s="695">
        <f t="shared" si="1"/>
        <v>0</v>
      </c>
      <c r="I69" s="1037">
        <f t="shared" si="0"/>
        <v>0</v>
      </c>
      <c r="J69" s="322"/>
    </row>
    <row r="70" spans="1:10" ht="15" customHeight="1" x14ac:dyDescent="0.25">
      <c r="A70" s="319"/>
      <c r="B70" s="1109"/>
      <c r="C70" s="81"/>
      <c r="D70" s="105" t="s">
        <v>929</v>
      </c>
      <c r="E70" s="620" t="s">
        <v>850</v>
      </c>
      <c r="F70" s="695">
        <f t="shared" si="1"/>
        <v>0</v>
      </c>
      <c r="G70" s="695">
        <f t="shared" si="1"/>
        <v>0</v>
      </c>
      <c r="H70" s="695">
        <f t="shared" si="1"/>
        <v>0</v>
      </c>
      <c r="I70" s="1037">
        <f t="shared" si="0"/>
        <v>0</v>
      </c>
      <c r="J70" s="322"/>
    </row>
    <row r="71" spans="1:10" ht="15" customHeight="1" x14ac:dyDescent="0.25">
      <c r="A71" s="319"/>
      <c r="B71" s="1109"/>
      <c r="C71" s="81"/>
      <c r="D71" s="105" t="s">
        <v>984</v>
      </c>
      <c r="E71" s="620" t="s">
        <v>851</v>
      </c>
      <c r="F71" s="695">
        <f t="shared" si="1"/>
        <v>0</v>
      </c>
      <c r="G71" s="695">
        <f t="shared" si="1"/>
        <v>0</v>
      </c>
      <c r="H71" s="695">
        <f t="shared" si="1"/>
        <v>0</v>
      </c>
      <c r="I71" s="1037">
        <f t="shared" si="0"/>
        <v>0</v>
      </c>
      <c r="J71" s="322"/>
    </row>
    <row r="72" spans="1:10" ht="15" customHeight="1" x14ac:dyDescent="0.25">
      <c r="A72" s="319"/>
      <c r="B72" s="1109"/>
      <c r="C72" s="81"/>
      <c r="D72" s="105" t="s">
        <v>985</v>
      </c>
      <c r="E72" s="620" t="s">
        <v>986</v>
      </c>
      <c r="F72" s="695">
        <f t="shared" si="1"/>
        <v>0</v>
      </c>
      <c r="G72" s="695">
        <f t="shared" si="1"/>
        <v>0</v>
      </c>
      <c r="H72" s="695">
        <f t="shared" si="1"/>
        <v>0</v>
      </c>
      <c r="I72" s="1037">
        <f t="shared" si="0"/>
        <v>0</v>
      </c>
      <c r="J72" s="322"/>
    </row>
    <row r="73" spans="1:10" ht="15" customHeight="1" x14ac:dyDescent="0.25">
      <c r="A73" s="319"/>
      <c r="B73" s="1109"/>
      <c r="C73" s="81"/>
      <c r="D73" s="105" t="s">
        <v>987</v>
      </c>
      <c r="E73" s="620" t="s">
        <v>988</v>
      </c>
      <c r="F73" s="695">
        <f t="shared" si="1"/>
        <v>0</v>
      </c>
      <c r="G73" s="695">
        <f t="shared" si="1"/>
        <v>0</v>
      </c>
      <c r="H73" s="695">
        <f t="shared" si="1"/>
        <v>0</v>
      </c>
      <c r="I73" s="1037">
        <f t="shared" si="0"/>
        <v>0</v>
      </c>
      <c r="J73" s="322"/>
    </row>
    <row r="74" spans="1:10" ht="15" customHeight="1" x14ac:dyDescent="0.25">
      <c r="A74" s="319"/>
      <c r="B74" s="1109"/>
      <c r="C74" s="81"/>
      <c r="D74" s="105" t="s">
        <v>989</v>
      </c>
      <c r="E74" s="620" t="s">
        <v>79</v>
      </c>
      <c r="F74" s="695">
        <f t="shared" si="1"/>
        <v>0</v>
      </c>
      <c r="G74" s="695">
        <f t="shared" si="1"/>
        <v>0</v>
      </c>
      <c r="H74" s="695">
        <f t="shared" si="1"/>
        <v>0</v>
      </c>
      <c r="I74" s="1037">
        <f t="shared" si="0"/>
        <v>0</v>
      </c>
      <c r="J74" s="322"/>
    </row>
    <row r="75" spans="1:10" ht="15" customHeight="1" x14ac:dyDescent="0.25">
      <c r="A75" s="319"/>
      <c r="B75" s="1109"/>
      <c r="C75" s="1055" t="s">
        <v>923</v>
      </c>
      <c r="D75" s="338" t="s">
        <v>860</v>
      </c>
      <c r="E75" s="339"/>
      <c r="F75" s="695">
        <f t="shared" si="1"/>
        <v>0</v>
      </c>
      <c r="G75" s="695">
        <f t="shared" si="1"/>
        <v>0</v>
      </c>
      <c r="H75" s="695">
        <f t="shared" si="1"/>
        <v>0</v>
      </c>
      <c r="I75" s="1037">
        <f>F75+G75+H75</f>
        <v>0</v>
      </c>
      <c r="J75" s="322"/>
    </row>
    <row r="76" spans="1:10" ht="15" customHeight="1" x14ac:dyDescent="0.25">
      <c r="A76" s="319"/>
      <c r="B76" s="1109"/>
      <c r="C76" s="2194" t="s">
        <v>1921</v>
      </c>
      <c r="D76" s="2195"/>
      <c r="E76" s="2196"/>
      <c r="F76" s="695">
        <f t="shared" ref="F76:I80" si="2">F21+F45+F60</f>
        <v>0</v>
      </c>
      <c r="G76" s="695">
        <f t="shared" si="2"/>
        <v>0</v>
      </c>
      <c r="H76" s="695">
        <f t="shared" si="2"/>
        <v>0</v>
      </c>
      <c r="I76" s="1037">
        <f t="shared" si="2"/>
        <v>0</v>
      </c>
      <c r="J76" s="322"/>
    </row>
    <row r="77" spans="1:10" ht="15" customHeight="1" x14ac:dyDescent="0.25">
      <c r="A77" s="319"/>
      <c r="B77" s="1109"/>
      <c r="C77" s="81"/>
      <c r="D77" s="619" t="s">
        <v>927</v>
      </c>
      <c r="E77" s="621" t="s">
        <v>990</v>
      </c>
      <c r="F77" s="695">
        <f t="shared" si="2"/>
        <v>0</v>
      </c>
      <c r="G77" s="695">
        <f t="shared" si="2"/>
        <v>0</v>
      </c>
      <c r="H77" s="695">
        <f t="shared" si="2"/>
        <v>0</v>
      </c>
      <c r="I77" s="1037">
        <f t="shared" si="2"/>
        <v>0</v>
      </c>
      <c r="J77" s="322"/>
    </row>
    <row r="78" spans="1:10" ht="15" customHeight="1" x14ac:dyDescent="0.25">
      <c r="A78" s="319"/>
      <c r="B78" s="1109"/>
      <c r="C78" s="81"/>
      <c r="D78" s="619" t="s">
        <v>928</v>
      </c>
      <c r="E78" s="621" t="s">
        <v>991</v>
      </c>
      <c r="F78" s="695">
        <f t="shared" si="2"/>
        <v>0</v>
      </c>
      <c r="G78" s="695">
        <f t="shared" si="2"/>
        <v>0</v>
      </c>
      <c r="H78" s="695">
        <f t="shared" si="2"/>
        <v>0</v>
      </c>
      <c r="I78" s="1037">
        <f t="shared" si="2"/>
        <v>0</v>
      </c>
      <c r="J78" s="322"/>
    </row>
    <row r="79" spans="1:10" ht="15" customHeight="1" x14ac:dyDescent="0.25">
      <c r="A79" s="319"/>
      <c r="B79" s="1109"/>
      <c r="C79" s="81"/>
      <c r="D79" s="105" t="s">
        <v>929</v>
      </c>
      <c r="E79" s="621" t="s">
        <v>1778</v>
      </c>
      <c r="F79" s="695">
        <f t="shared" si="2"/>
        <v>0</v>
      </c>
      <c r="G79" s="695">
        <f t="shared" si="2"/>
        <v>0</v>
      </c>
      <c r="H79" s="695">
        <f t="shared" si="2"/>
        <v>0</v>
      </c>
      <c r="I79" s="1037">
        <f t="shared" si="2"/>
        <v>0</v>
      </c>
      <c r="J79" s="322"/>
    </row>
    <row r="80" spans="1:10" ht="15" customHeight="1" x14ac:dyDescent="0.25">
      <c r="A80" s="319"/>
      <c r="B80" s="1110"/>
      <c r="C80" s="81"/>
      <c r="D80" s="105" t="s">
        <v>984</v>
      </c>
      <c r="E80" s="620" t="s">
        <v>992</v>
      </c>
      <c r="F80" s="695">
        <f t="shared" si="2"/>
        <v>0</v>
      </c>
      <c r="G80" s="695">
        <f t="shared" si="2"/>
        <v>0</v>
      </c>
      <c r="H80" s="695">
        <f t="shared" si="2"/>
        <v>0</v>
      </c>
      <c r="I80" s="1037">
        <f t="shared" si="2"/>
        <v>0</v>
      </c>
      <c r="J80" s="322"/>
    </row>
    <row r="81" spans="1:10" ht="15" customHeight="1" thickBot="1" x14ac:dyDescent="0.3">
      <c r="A81" s="323"/>
      <c r="B81" s="354"/>
      <c r="C81" s="354"/>
      <c r="D81" s="354"/>
      <c r="E81" s="354"/>
      <c r="F81" s="354"/>
      <c r="G81" s="354"/>
      <c r="H81" s="354"/>
      <c r="I81" s="354"/>
      <c r="J81" s="324"/>
    </row>
    <row r="82" spans="1:10" ht="15" customHeight="1" x14ac:dyDescent="0.25"/>
    <row r="83" spans="1:10" ht="15" customHeight="1" x14ac:dyDescent="0.25"/>
    <row r="84" spans="1:10" ht="15" customHeight="1" x14ac:dyDescent="0.25"/>
    <row r="85" spans="1:10" ht="15" customHeight="1" x14ac:dyDescent="0.25"/>
  </sheetData>
  <sheetProtection password="C4B6" sheet="1"/>
  <mergeCells count="17">
    <mergeCell ref="I9:I10"/>
    <mergeCell ref="B65:B66"/>
    <mergeCell ref="C65:E66"/>
    <mergeCell ref="F65:F66"/>
    <mergeCell ref="G65:G66"/>
    <mergeCell ref="H65:H66"/>
    <mergeCell ref="I65:I66"/>
    <mergeCell ref="C45:E45"/>
    <mergeCell ref="C60:E60"/>
    <mergeCell ref="E3:H4"/>
    <mergeCell ref="C76:E76"/>
    <mergeCell ref="C21:E21"/>
    <mergeCell ref="B3:D4"/>
    <mergeCell ref="B9:E10"/>
    <mergeCell ref="F9:F10"/>
    <mergeCell ref="G9:G10"/>
    <mergeCell ref="H9:H10"/>
  </mergeCells>
  <pageMargins left="0.7" right="0.7" top="1" bottom="1" header="0.3" footer="0.3"/>
  <pageSetup paperSize="5" scale="72"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119"/>
  <sheetViews>
    <sheetView showGridLines="0" showRowColHeaders="0" zoomScaleNormal="100" zoomScaleSheetLayoutView="90" workbookViewId="0">
      <selection activeCell="H129" sqref="H129"/>
    </sheetView>
  </sheetViews>
  <sheetFormatPr defaultRowHeight="13.2" x14ac:dyDescent="0.25"/>
  <cols>
    <col min="1" max="1" width="2.6640625" style="1703" customWidth="1"/>
    <col min="2" max="2" width="82.5546875" style="1703" customWidth="1"/>
    <col min="3" max="3" width="2.6640625" style="1703" customWidth="1"/>
    <col min="4" max="4" width="17.6640625" style="1703" customWidth="1"/>
    <col min="5" max="5" width="2.6640625" style="1703" customWidth="1"/>
    <col min="6" max="256" width="9.33203125" style="1703"/>
    <col min="257" max="257" width="9.33203125" style="1703" customWidth="1"/>
    <col min="258" max="258" width="82.5546875" style="1703" customWidth="1"/>
    <col min="259" max="259" width="6.6640625" style="1703" customWidth="1"/>
    <col min="260" max="260" width="17.6640625" style="1703" customWidth="1"/>
    <col min="261" max="261" width="9.33203125" style="1703" customWidth="1"/>
    <col min="262" max="512" width="9.33203125" style="1703"/>
    <col min="513" max="513" width="9.33203125" style="1703" customWidth="1"/>
    <col min="514" max="514" width="82.5546875" style="1703" customWidth="1"/>
    <col min="515" max="515" width="6.6640625" style="1703" customWidth="1"/>
    <col min="516" max="516" width="17.6640625" style="1703" customWidth="1"/>
    <col min="517" max="517" width="9.33203125" style="1703" customWidth="1"/>
    <col min="518" max="768" width="9.33203125" style="1703"/>
    <col min="769" max="769" width="9.33203125" style="1703" customWidth="1"/>
    <col min="770" max="770" width="82.5546875" style="1703" customWidth="1"/>
    <col min="771" max="771" width="6.6640625" style="1703" customWidth="1"/>
    <col min="772" max="772" width="17.6640625" style="1703" customWidth="1"/>
    <col min="773" max="773" width="9.33203125" style="1703" customWidth="1"/>
    <col min="774" max="1024" width="9.33203125" style="1703"/>
    <col min="1025" max="1025" width="9.33203125" style="1703" customWidth="1"/>
    <col min="1026" max="1026" width="82.5546875" style="1703" customWidth="1"/>
    <col min="1027" max="1027" width="6.6640625" style="1703" customWidth="1"/>
    <col min="1028" max="1028" width="17.6640625" style="1703" customWidth="1"/>
    <col min="1029" max="1029" width="9.33203125" style="1703" customWidth="1"/>
    <col min="1030" max="1280" width="9.33203125" style="1703"/>
    <col min="1281" max="1281" width="9.33203125" style="1703" customWidth="1"/>
    <col min="1282" max="1282" width="82.5546875" style="1703" customWidth="1"/>
    <col min="1283" max="1283" width="6.6640625" style="1703" customWidth="1"/>
    <col min="1284" max="1284" width="17.6640625" style="1703" customWidth="1"/>
    <col min="1285" max="1285" width="9.33203125" style="1703" customWidth="1"/>
    <col min="1286" max="1536" width="9.33203125" style="1703"/>
    <col min="1537" max="1537" width="9.33203125" style="1703" customWidth="1"/>
    <col min="1538" max="1538" width="82.5546875" style="1703" customWidth="1"/>
    <col min="1539" max="1539" width="6.6640625" style="1703" customWidth="1"/>
    <col min="1540" max="1540" width="17.6640625" style="1703" customWidth="1"/>
    <col min="1541" max="1541" width="9.33203125" style="1703" customWidth="1"/>
    <col min="1542" max="1792" width="9.33203125" style="1703"/>
    <col min="1793" max="1793" width="9.33203125" style="1703" customWidth="1"/>
    <col min="1794" max="1794" width="82.5546875" style="1703" customWidth="1"/>
    <col min="1795" max="1795" width="6.6640625" style="1703" customWidth="1"/>
    <col min="1796" max="1796" width="17.6640625" style="1703" customWidth="1"/>
    <col min="1797" max="1797" width="9.33203125" style="1703" customWidth="1"/>
    <col min="1798" max="2048" width="9.33203125" style="1703"/>
    <col min="2049" max="2049" width="9.33203125" style="1703" customWidth="1"/>
    <col min="2050" max="2050" width="82.5546875" style="1703" customWidth="1"/>
    <col min="2051" max="2051" width="6.6640625" style="1703" customWidth="1"/>
    <col min="2052" max="2052" width="17.6640625" style="1703" customWidth="1"/>
    <col min="2053" max="2053" width="9.33203125" style="1703" customWidth="1"/>
    <col min="2054" max="2304" width="9.33203125" style="1703"/>
    <col min="2305" max="2305" width="9.33203125" style="1703" customWidth="1"/>
    <col min="2306" max="2306" width="82.5546875" style="1703" customWidth="1"/>
    <col min="2307" max="2307" width="6.6640625" style="1703" customWidth="1"/>
    <col min="2308" max="2308" width="17.6640625" style="1703" customWidth="1"/>
    <col min="2309" max="2309" width="9.33203125" style="1703" customWidth="1"/>
    <col min="2310" max="2560" width="9.33203125" style="1703"/>
    <col min="2561" max="2561" width="9.33203125" style="1703" customWidth="1"/>
    <col min="2562" max="2562" width="82.5546875" style="1703" customWidth="1"/>
    <col min="2563" max="2563" width="6.6640625" style="1703" customWidth="1"/>
    <col min="2564" max="2564" width="17.6640625" style="1703" customWidth="1"/>
    <col min="2565" max="2565" width="9.33203125" style="1703" customWidth="1"/>
    <col min="2566" max="2816" width="9.33203125" style="1703"/>
    <col min="2817" max="2817" width="9.33203125" style="1703" customWidth="1"/>
    <col min="2818" max="2818" width="82.5546875" style="1703" customWidth="1"/>
    <col min="2819" max="2819" width="6.6640625" style="1703" customWidth="1"/>
    <col min="2820" max="2820" width="17.6640625" style="1703" customWidth="1"/>
    <col min="2821" max="2821" width="9.33203125" style="1703" customWidth="1"/>
    <col min="2822" max="3072" width="9.33203125" style="1703"/>
    <col min="3073" max="3073" width="9.33203125" style="1703" customWidth="1"/>
    <col min="3074" max="3074" width="82.5546875" style="1703" customWidth="1"/>
    <col min="3075" max="3075" width="6.6640625" style="1703" customWidth="1"/>
    <col min="3076" max="3076" width="17.6640625" style="1703" customWidth="1"/>
    <col min="3077" max="3077" width="9.33203125" style="1703" customWidth="1"/>
    <col min="3078" max="3328" width="9.33203125" style="1703"/>
    <col min="3329" max="3329" width="9.33203125" style="1703" customWidth="1"/>
    <col min="3330" max="3330" width="82.5546875" style="1703" customWidth="1"/>
    <col min="3331" max="3331" width="6.6640625" style="1703" customWidth="1"/>
    <col min="3332" max="3332" width="17.6640625" style="1703" customWidth="1"/>
    <col min="3333" max="3333" width="9.33203125" style="1703" customWidth="1"/>
    <col min="3334" max="3584" width="9.33203125" style="1703"/>
    <col min="3585" max="3585" width="9.33203125" style="1703" customWidth="1"/>
    <col min="3586" max="3586" width="82.5546875" style="1703" customWidth="1"/>
    <col min="3587" max="3587" width="6.6640625" style="1703" customWidth="1"/>
    <col min="3588" max="3588" width="17.6640625" style="1703" customWidth="1"/>
    <col min="3589" max="3589" width="9.33203125" style="1703" customWidth="1"/>
    <col min="3590" max="3840" width="9.33203125" style="1703"/>
    <col min="3841" max="3841" width="9.33203125" style="1703" customWidth="1"/>
    <col min="3842" max="3842" width="82.5546875" style="1703" customWidth="1"/>
    <col min="3843" max="3843" width="6.6640625" style="1703" customWidth="1"/>
    <col min="3844" max="3844" width="17.6640625" style="1703" customWidth="1"/>
    <col min="3845" max="3845" width="9.33203125" style="1703" customWidth="1"/>
    <col min="3846" max="4096" width="9.33203125" style="1703"/>
    <col min="4097" max="4097" width="9.33203125" style="1703" customWidth="1"/>
    <col min="4098" max="4098" width="82.5546875" style="1703" customWidth="1"/>
    <col min="4099" max="4099" width="6.6640625" style="1703" customWidth="1"/>
    <col min="4100" max="4100" width="17.6640625" style="1703" customWidth="1"/>
    <col min="4101" max="4101" width="9.33203125" style="1703" customWidth="1"/>
    <col min="4102" max="4352" width="9.33203125" style="1703"/>
    <col min="4353" max="4353" width="9.33203125" style="1703" customWidth="1"/>
    <col min="4354" max="4354" width="82.5546875" style="1703" customWidth="1"/>
    <col min="4355" max="4355" width="6.6640625" style="1703" customWidth="1"/>
    <col min="4356" max="4356" width="17.6640625" style="1703" customWidth="1"/>
    <col min="4357" max="4357" width="9.33203125" style="1703" customWidth="1"/>
    <col min="4358" max="4608" width="9.33203125" style="1703"/>
    <col min="4609" max="4609" width="9.33203125" style="1703" customWidth="1"/>
    <col min="4610" max="4610" width="82.5546875" style="1703" customWidth="1"/>
    <col min="4611" max="4611" width="6.6640625" style="1703" customWidth="1"/>
    <col min="4612" max="4612" width="17.6640625" style="1703" customWidth="1"/>
    <col min="4613" max="4613" width="9.33203125" style="1703" customWidth="1"/>
    <col min="4614" max="4864" width="9.33203125" style="1703"/>
    <col min="4865" max="4865" width="9.33203125" style="1703" customWidth="1"/>
    <col min="4866" max="4866" width="82.5546875" style="1703" customWidth="1"/>
    <col min="4867" max="4867" width="6.6640625" style="1703" customWidth="1"/>
    <col min="4868" max="4868" width="17.6640625" style="1703" customWidth="1"/>
    <col min="4869" max="4869" width="9.33203125" style="1703" customWidth="1"/>
    <col min="4870" max="5120" width="9.33203125" style="1703"/>
    <col min="5121" max="5121" width="9.33203125" style="1703" customWidth="1"/>
    <col min="5122" max="5122" width="82.5546875" style="1703" customWidth="1"/>
    <col min="5123" max="5123" width="6.6640625" style="1703" customWidth="1"/>
    <col min="5124" max="5124" width="17.6640625" style="1703" customWidth="1"/>
    <col min="5125" max="5125" width="9.33203125" style="1703" customWidth="1"/>
    <col min="5126" max="5376" width="9.33203125" style="1703"/>
    <col min="5377" max="5377" width="9.33203125" style="1703" customWidth="1"/>
    <col min="5378" max="5378" width="82.5546875" style="1703" customWidth="1"/>
    <col min="5379" max="5379" width="6.6640625" style="1703" customWidth="1"/>
    <col min="5380" max="5380" width="17.6640625" style="1703" customWidth="1"/>
    <col min="5381" max="5381" width="9.33203125" style="1703" customWidth="1"/>
    <col min="5382" max="5632" width="9.33203125" style="1703"/>
    <col min="5633" max="5633" width="9.33203125" style="1703" customWidth="1"/>
    <col min="5634" max="5634" width="82.5546875" style="1703" customWidth="1"/>
    <col min="5635" max="5635" width="6.6640625" style="1703" customWidth="1"/>
    <col min="5636" max="5636" width="17.6640625" style="1703" customWidth="1"/>
    <col min="5637" max="5637" width="9.33203125" style="1703" customWidth="1"/>
    <col min="5638" max="5888" width="9.33203125" style="1703"/>
    <col min="5889" max="5889" width="9.33203125" style="1703" customWidth="1"/>
    <col min="5890" max="5890" width="82.5546875" style="1703" customWidth="1"/>
    <col min="5891" max="5891" width="6.6640625" style="1703" customWidth="1"/>
    <col min="5892" max="5892" width="17.6640625" style="1703" customWidth="1"/>
    <col min="5893" max="5893" width="9.33203125" style="1703" customWidth="1"/>
    <col min="5894" max="6144" width="9.33203125" style="1703"/>
    <col min="6145" max="6145" width="9.33203125" style="1703" customWidth="1"/>
    <col min="6146" max="6146" width="82.5546875" style="1703" customWidth="1"/>
    <col min="6147" max="6147" width="6.6640625" style="1703" customWidth="1"/>
    <col min="6148" max="6148" width="17.6640625" style="1703" customWidth="1"/>
    <col min="6149" max="6149" width="9.33203125" style="1703" customWidth="1"/>
    <col min="6150" max="6400" width="9.33203125" style="1703"/>
    <col min="6401" max="6401" width="9.33203125" style="1703" customWidth="1"/>
    <col min="6402" max="6402" width="82.5546875" style="1703" customWidth="1"/>
    <col min="6403" max="6403" width="6.6640625" style="1703" customWidth="1"/>
    <col min="6404" max="6404" width="17.6640625" style="1703" customWidth="1"/>
    <col min="6405" max="6405" width="9.33203125" style="1703" customWidth="1"/>
    <col min="6406" max="6656" width="9.33203125" style="1703"/>
    <col min="6657" max="6657" width="9.33203125" style="1703" customWidth="1"/>
    <col min="6658" max="6658" width="82.5546875" style="1703" customWidth="1"/>
    <col min="6659" max="6659" width="6.6640625" style="1703" customWidth="1"/>
    <col min="6660" max="6660" width="17.6640625" style="1703" customWidth="1"/>
    <col min="6661" max="6661" width="9.33203125" style="1703" customWidth="1"/>
    <col min="6662" max="6912" width="9.33203125" style="1703"/>
    <col min="6913" max="6913" width="9.33203125" style="1703" customWidth="1"/>
    <col min="6914" max="6914" width="82.5546875" style="1703" customWidth="1"/>
    <col min="6915" max="6915" width="6.6640625" style="1703" customWidth="1"/>
    <col min="6916" max="6916" width="17.6640625" style="1703" customWidth="1"/>
    <col min="6917" max="6917" width="9.33203125" style="1703" customWidth="1"/>
    <col min="6918" max="7168" width="9.33203125" style="1703"/>
    <col min="7169" max="7169" width="9.33203125" style="1703" customWidth="1"/>
    <col min="7170" max="7170" width="82.5546875" style="1703" customWidth="1"/>
    <col min="7171" max="7171" width="6.6640625" style="1703" customWidth="1"/>
    <col min="7172" max="7172" width="17.6640625" style="1703" customWidth="1"/>
    <col min="7173" max="7173" width="9.33203125" style="1703" customWidth="1"/>
    <col min="7174" max="7424" width="9.33203125" style="1703"/>
    <col min="7425" max="7425" width="9.33203125" style="1703" customWidth="1"/>
    <col min="7426" max="7426" width="82.5546875" style="1703" customWidth="1"/>
    <col min="7427" max="7427" width="6.6640625" style="1703" customWidth="1"/>
    <col min="7428" max="7428" width="17.6640625" style="1703" customWidth="1"/>
    <col min="7429" max="7429" width="9.33203125" style="1703" customWidth="1"/>
    <col min="7430" max="7680" width="9.33203125" style="1703"/>
    <col min="7681" max="7681" width="9.33203125" style="1703" customWidth="1"/>
    <col min="7682" max="7682" width="82.5546875" style="1703" customWidth="1"/>
    <col min="7683" max="7683" width="6.6640625" style="1703" customWidth="1"/>
    <col min="7684" max="7684" width="17.6640625" style="1703" customWidth="1"/>
    <col min="7685" max="7685" width="9.33203125" style="1703" customWidth="1"/>
    <col min="7686" max="7936" width="9.33203125" style="1703"/>
    <col min="7937" max="7937" width="9.33203125" style="1703" customWidth="1"/>
    <col min="7938" max="7938" width="82.5546875" style="1703" customWidth="1"/>
    <col min="7939" max="7939" width="6.6640625" style="1703" customWidth="1"/>
    <col min="7940" max="7940" width="17.6640625" style="1703" customWidth="1"/>
    <col min="7941" max="7941" width="9.33203125" style="1703" customWidth="1"/>
    <col min="7942" max="8192" width="9.33203125" style="1703"/>
    <col min="8193" max="8193" width="9.33203125" style="1703" customWidth="1"/>
    <col min="8194" max="8194" width="82.5546875" style="1703" customWidth="1"/>
    <col min="8195" max="8195" width="6.6640625" style="1703" customWidth="1"/>
    <col min="8196" max="8196" width="17.6640625" style="1703" customWidth="1"/>
    <col min="8197" max="8197" width="9.33203125" style="1703" customWidth="1"/>
    <col min="8198" max="8448" width="9.33203125" style="1703"/>
    <col min="8449" max="8449" width="9.33203125" style="1703" customWidth="1"/>
    <col min="8450" max="8450" width="82.5546875" style="1703" customWidth="1"/>
    <col min="8451" max="8451" width="6.6640625" style="1703" customWidth="1"/>
    <col min="8452" max="8452" width="17.6640625" style="1703" customWidth="1"/>
    <col min="8453" max="8453" width="9.33203125" style="1703" customWidth="1"/>
    <col min="8454" max="8704" width="9.33203125" style="1703"/>
    <col min="8705" max="8705" width="9.33203125" style="1703" customWidth="1"/>
    <col min="8706" max="8706" width="82.5546875" style="1703" customWidth="1"/>
    <col min="8707" max="8707" width="6.6640625" style="1703" customWidth="1"/>
    <col min="8708" max="8708" width="17.6640625" style="1703" customWidth="1"/>
    <col min="8709" max="8709" width="9.33203125" style="1703" customWidth="1"/>
    <col min="8710" max="8960" width="9.33203125" style="1703"/>
    <col min="8961" max="8961" width="9.33203125" style="1703" customWidth="1"/>
    <col min="8962" max="8962" width="82.5546875" style="1703" customWidth="1"/>
    <col min="8963" max="8963" width="6.6640625" style="1703" customWidth="1"/>
    <col min="8964" max="8964" width="17.6640625" style="1703" customWidth="1"/>
    <col min="8965" max="8965" width="9.33203125" style="1703" customWidth="1"/>
    <col min="8966" max="9216" width="9.33203125" style="1703"/>
    <col min="9217" max="9217" width="9.33203125" style="1703" customWidth="1"/>
    <col min="9218" max="9218" width="82.5546875" style="1703" customWidth="1"/>
    <col min="9219" max="9219" width="6.6640625" style="1703" customWidth="1"/>
    <col min="9220" max="9220" width="17.6640625" style="1703" customWidth="1"/>
    <col min="9221" max="9221" width="9.33203125" style="1703" customWidth="1"/>
    <col min="9222" max="9472" width="9.33203125" style="1703"/>
    <col min="9473" max="9473" width="9.33203125" style="1703" customWidth="1"/>
    <col min="9474" max="9474" width="82.5546875" style="1703" customWidth="1"/>
    <col min="9475" max="9475" width="6.6640625" style="1703" customWidth="1"/>
    <col min="9476" max="9476" width="17.6640625" style="1703" customWidth="1"/>
    <col min="9477" max="9477" width="9.33203125" style="1703" customWidth="1"/>
    <col min="9478" max="9728" width="9.33203125" style="1703"/>
    <col min="9729" max="9729" width="9.33203125" style="1703" customWidth="1"/>
    <col min="9730" max="9730" width="82.5546875" style="1703" customWidth="1"/>
    <col min="9731" max="9731" width="6.6640625" style="1703" customWidth="1"/>
    <col min="9732" max="9732" width="17.6640625" style="1703" customWidth="1"/>
    <col min="9733" max="9733" width="9.33203125" style="1703" customWidth="1"/>
    <col min="9734" max="9984" width="9.33203125" style="1703"/>
    <col min="9985" max="9985" width="9.33203125" style="1703" customWidth="1"/>
    <col min="9986" max="9986" width="82.5546875" style="1703" customWidth="1"/>
    <col min="9987" max="9987" width="6.6640625" style="1703" customWidth="1"/>
    <col min="9988" max="9988" width="17.6640625" style="1703" customWidth="1"/>
    <col min="9989" max="9989" width="9.33203125" style="1703" customWidth="1"/>
    <col min="9990" max="10240" width="9.33203125" style="1703"/>
    <col min="10241" max="10241" width="9.33203125" style="1703" customWidth="1"/>
    <col min="10242" max="10242" width="82.5546875" style="1703" customWidth="1"/>
    <col min="10243" max="10243" width="6.6640625" style="1703" customWidth="1"/>
    <col min="10244" max="10244" width="17.6640625" style="1703" customWidth="1"/>
    <col min="10245" max="10245" width="9.33203125" style="1703" customWidth="1"/>
    <col min="10246" max="10496" width="9.33203125" style="1703"/>
    <col min="10497" max="10497" width="9.33203125" style="1703" customWidth="1"/>
    <col min="10498" max="10498" width="82.5546875" style="1703" customWidth="1"/>
    <col min="10499" max="10499" width="6.6640625" style="1703" customWidth="1"/>
    <col min="10500" max="10500" width="17.6640625" style="1703" customWidth="1"/>
    <col min="10501" max="10501" width="9.33203125" style="1703" customWidth="1"/>
    <col min="10502" max="10752" width="9.33203125" style="1703"/>
    <col min="10753" max="10753" width="9.33203125" style="1703" customWidth="1"/>
    <col min="10754" max="10754" width="82.5546875" style="1703" customWidth="1"/>
    <col min="10755" max="10755" width="6.6640625" style="1703" customWidth="1"/>
    <col min="10756" max="10756" width="17.6640625" style="1703" customWidth="1"/>
    <col min="10757" max="10757" width="9.33203125" style="1703" customWidth="1"/>
    <col min="10758" max="11008" width="9.33203125" style="1703"/>
    <col min="11009" max="11009" width="9.33203125" style="1703" customWidth="1"/>
    <col min="11010" max="11010" width="82.5546875" style="1703" customWidth="1"/>
    <col min="11011" max="11011" width="6.6640625" style="1703" customWidth="1"/>
    <col min="11012" max="11012" width="17.6640625" style="1703" customWidth="1"/>
    <col min="11013" max="11013" width="9.33203125" style="1703" customWidth="1"/>
    <col min="11014" max="11264" width="9.33203125" style="1703"/>
    <col min="11265" max="11265" width="9.33203125" style="1703" customWidth="1"/>
    <col min="11266" max="11266" width="82.5546875" style="1703" customWidth="1"/>
    <col min="11267" max="11267" width="6.6640625" style="1703" customWidth="1"/>
    <col min="11268" max="11268" width="17.6640625" style="1703" customWidth="1"/>
    <col min="11269" max="11269" width="9.33203125" style="1703" customWidth="1"/>
    <col min="11270" max="11520" width="9.33203125" style="1703"/>
    <col min="11521" max="11521" width="9.33203125" style="1703" customWidth="1"/>
    <col min="11522" max="11522" width="82.5546875" style="1703" customWidth="1"/>
    <col min="11523" max="11523" width="6.6640625" style="1703" customWidth="1"/>
    <col min="11524" max="11524" width="17.6640625" style="1703" customWidth="1"/>
    <col min="11525" max="11525" width="9.33203125" style="1703" customWidth="1"/>
    <col min="11526" max="11776" width="9.33203125" style="1703"/>
    <col min="11777" max="11777" width="9.33203125" style="1703" customWidth="1"/>
    <col min="11778" max="11778" width="82.5546875" style="1703" customWidth="1"/>
    <col min="11779" max="11779" width="6.6640625" style="1703" customWidth="1"/>
    <col min="11780" max="11780" width="17.6640625" style="1703" customWidth="1"/>
    <col min="11781" max="11781" width="9.33203125" style="1703" customWidth="1"/>
    <col min="11782" max="12032" width="9.33203125" style="1703"/>
    <col min="12033" max="12033" width="9.33203125" style="1703" customWidth="1"/>
    <col min="12034" max="12034" width="82.5546875" style="1703" customWidth="1"/>
    <col min="12035" max="12035" width="6.6640625" style="1703" customWidth="1"/>
    <col min="12036" max="12036" width="17.6640625" style="1703" customWidth="1"/>
    <col min="12037" max="12037" width="9.33203125" style="1703" customWidth="1"/>
    <col min="12038" max="12288" width="9.33203125" style="1703"/>
    <col min="12289" max="12289" width="9.33203125" style="1703" customWidth="1"/>
    <col min="12290" max="12290" width="82.5546875" style="1703" customWidth="1"/>
    <col min="12291" max="12291" width="6.6640625" style="1703" customWidth="1"/>
    <col min="12292" max="12292" width="17.6640625" style="1703" customWidth="1"/>
    <col min="12293" max="12293" width="9.33203125" style="1703" customWidth="1"/>
    <col min="12294" max="12544" width="9.33203125" style="1703"/>
    <col min="12545" max="12545" width="9.33203125" style="1703" customWidth="1"/>
    <col min="12546" max="12546" width="82.5546875" style="1703" customWidth="1"/>
    <col min="12547" max="12547" width="6.6640625" style="1703" customWidth="1"/>
    <col min="12548" max="12548" width="17.6640625" style="1703" customWidth="1"/>
    <col min="12549" max="12549" width="9.33203125" style="1703" customWidth="1"/>
    <col min="12550" max="12800" width="9.33203125" style="1703"/>
    <col min="12801" max="12801" width="9.33203125" style="1703" customWidth="1"/>
    <col min="12802" max="12802" width="82.5546875" style="1703" customWidth="1"/>
    <col min="12803" max="12803" width="6.6640625" style="1703" customWidth="1"/>
    <col min="12804" max="12804" width="17.6640625" style="1703" customWidth="1"/>
    <col min="12805" max="12805" width="9.33203125" style="1703" customWidth="1"/>
    <col min="12806" max="13056" width="9.33203125" style="1703"/>
    <col min="13057" max="13057" width="9.33203125" style="1703" customWidth="1"/>
    <col min="13058" max="13058" width="82.5546875" style="1703" customWidth="1"/>
    <col min="13059" max="13059" width="6.6640625" style="1703" customWidth="1"/>
    <col min="13060" max="13060" width="17.6640625" style="1703" customWidth="1"/>
    <col min="13061" max="13061" width="9.33203125" style="1703" customWidth="1"/>
    <col min="13062" max="13312" width="9.33203125" style="1703"/>
    <col min="13313" max="13313" width="9.33203125" style="1703" customWidth="1"/>
    <col min="13314" max="13314" width="82.5546875" style="1703" customWidth="1"/>
    <col min="13315" max="13315" width="6.6640625" style="1703" customWidth="1"/>
    <col min="13316" max="13316" width="17.6640625" style="1703" customWidth="1"/>
    <col min="13317" max="13317" width="9.33203125" style="1703" customWidth="1"/>
    <col min="13318" max="13568" width="9.33203125" style="1703"/>
    <col min="13569" max="13569" width="9.33203125" style="1703" customWidth="1"/>
    <col min="13570" max="13570" width="82.5546875" style="1703" customWidth="1"/>
    <col min="13571" max="13571" width="6.6640625" style="1703" customWidth="1"/>
    <col min="13572" max="13572" width="17.6640625" style="1703" customWidth="1"/>
    <col min="13573" max="13573" width="9.33203125" style="1703" customWidth="1"/>
    <col min="13574" max="13824" width="9.33203125" style="1703"/>
    <col min="13825" max="13825" width="9.33203125" style="1703" customWidth="1"/>
    <col min="13826" max="13826" width="82.5546875" style="1703" customWidth="1"/>
    <col min="13827" max="13827" width="6.6640625" style="1703" customWidth="1"/>
    <col min="13828" max="13828" width="17.6640625" style="1703" customWidth="1"/>
    <col min="13829" max="13829" width="9.33203125" style="1703" customWidth="1"/>
    <col min="13830" max="14080" width="9.33203125" style="1703"/>
    <col min="14081" max="14081" width="9.33203125" style="1703" customWidth="1"/>
    <col min="14082" max="14082" width="82.5546875" style="1703" customWidth="1"/>
    <col min="14083" max="14083" width="6.6640625" style="1703" customWidth="1"/>
    <col min="14084" max="14084" width="17.6640625" style="1703" customWidth="1"/>
    <col min="14085" max="14085" width="9.33203125" style="1703" customWidth="1"/>
    <col min="14086" max="14336" width="9.33203125" style="1703"/>
    <col min="14337" max="14337" width="9.33203125" style="1703" customWidth="1"/>
    <col min="14338" max="14338" width="82.5546875" style="1703" customWidth="1"/>
    <col min="14339" max="14339" width="6.6640625" style="1703" customWidth="1"/>
    <col min="14340" max="14340" width="17.6640625" style="1703" customWidth="1"/>
    <col min="14341" max="14341" width="9.33203125" style="1703" customWidth="1"/>
    <col min="14342" max="14592" width="9.33203125" style="1703"/>
    <col min="14593" max="14593" width="9.33203125" style="1703" customWidth="1"/>
    <col min="14594" max="14594" width="82.5546875" style="1703" customWidth="1"/>
    <col min="14595" max="14595" width="6.6640625" style="1703" customWidth="1"/>
    <col min="14596" max="14596" width="17.6640625" style="1703" customWidth="1"/>
    <col min="14597" max="14597" width="9.33203125" style="1703" customWidth="1"/>
    <col min="14598" max="14848" width="9.33203125" style="1703"/>
    <col min="14849" max="14849" width="9.33203125" style="1703" customWidth="1"/>
    <col min="14850" max="14850" width="82.5546875" style="1703" customWidth="1"/>
    <col min="14851" max="14851" width="6.6640625" style="1703" customWidth="1"/>
    <col min="14852" max="14852" width="17.6640625" style="1703" customWidth="1"/>
    <col min="14853" max="14853" width="9.33203125" style="1703" customWidth="1"/>
    <col min="14854" max="15104" width="9.33203125" style="1703"/>
    <col min="15105" max="15105" width="9.33203125" style="1703" customWidth="1"/>
    <col min="15106" max="15106" width="82.5546875" style="1703" customWidth="1"/>
    <col min="15107" max="15107" width="6.6640625" style="1703" customWidth="1"/>
    <col min="15108" max="15108" width="17.6640625" style="1703" customWidth="1"/>
    <col min="15109" max="15109" width="9.33203125" style="1703" customWidth="1"/>
    <col min="15110" max="15360" width="9.33203125" style="1703"/>
    <col min="15361" max="15361" width="9.33203125" style="1703" customWidth="1"/>
    <col min="15362" max="15362" width="82.5546875" style="1703" customWidth="1"/>
    <col min="15363" max="15363" width="6.6640625" style="1703" customWidth="1"/>
    <col min="15364" max="15364" width="17.6640625" style="1703" customWidth="1"/>
    <col min="15365" max="15365" width="9.33203125" style="1703" customWidth="1"/>
    <col min="15366" max="15616" width="9.33203125" style="1703"/>
    <col min="15617" max="15617" width="9.33203125" style="1703" customWidth="1"/>
    <col min="15618" max="15618" width="82.5546875" style="1703" customWidth="1"/>
    <col min="15619" max="15619" width="6.6640625" style="1703" customWidth="1"/>
    <col min="15620" max="15620" width="17.6640625" style="1703" customWidth="1"/>
    <col min="15621" max="15621" width="9.33203125" style="1703" customWidth="1"/>
    <col min="15622" max="15872" width="9.33203125" style="1703"/>
    <col min="15873" max="15873" width="9.33203125" style="1703" customWidth="1"/>
    <col min="15874" max="15874" width="82.5546875" style="1703" customWidth="1"/>
    <col min="15875" max="15875" width="6.6640625" style="1703" customWidth="1"/>
    <col min="15876" max="15876" width="17.6640625" style="1703" customWidth="1"/>
    <col min="15877" max="15877" width="9.33203125" style="1703" customWidth="1"/>
    <col min="15878" max="16128" width="9.33203125" style="1703"/>
    <col min="16129" max="16129" width="9.33203125" style="1703" customWidth="1"/>
    <col min="16130" max="16130" width="82.5546875" style="1703" customWidth="1"/>
    <col min="16131" max="16131" width="6.6640625" style="1703" customWidth="1"/>
    <col min="16132" max="16132" width="17.6640625" style="1703" customWidth="1"/>
    <col min="16133" max="16133" width="9.33203125" style="1703" customWidth="1"/>
    <col min="16134" max="16384" width="9.33203125" style="1703"/>
  </cols>
  <sheetData>
    <row r="1" spans="1:5" ht="15" customHeight="1" x14ac:dyDescent="0.25">
      <c r="A1" s="1700"/>
      <c r="B1" s="1701"/>
      <c r="C1" s="1701"/>
      <c r="D1" s="1701"/>
      <c r="E1" s="1702"/>
    </row>
    <row r="2" spans="1:5" ht="15" customHeight="1" x14ac:dyDescent="0.3">
      <c r="A2" s="1704"/>
      <c r="B2" s="3002" t="s">
        <v>2211</v>
      </c>
      <c r="C2" s="1705"/>
      <c r="D2" s="1705"/>
      <c r="E2" s="1706"/>
    </row>
    <row r="3" spans="1:5" ht="15" customHeight="1" x14ac:dyDescent="0.3">
      <c r="A3" s="1704"/>
      <c r="B3" s="3003"/>
      <c r="C3" s="1705"/>
      <c r="D3" s="1705"/>
      <c r="E3" s="1706"/>
    </row>
    <row r="4" spans="1:5" ht="15" customHeight="1" x14ac:dyDescent="0.3">
      <c r="A4" s="1704"/>
      <c r="B4" s="3004"/>
      <c r="C4" s="1705"/>
      <c r="D4" s="1707"/>
      <c r="E4" s="1706"/>
    </row>
    <row r="5" spans="1:5" ht="15" customHeight="1" x14ac:dyDescent="0.2">
      <c r="A5" s="1708"/>
      <c r="B5" s="1715" t="s">
        <v>2112</v>
      </c>
      <c r="C5" s="1707"/>
      <c r="D5" s="1717">
        <f>Form2!N84 - 'Form 1'!N70</f>
        <v>0</v>
      </c>
      <c r="E5" s="1706"/>
    </row>
    <row r="6" spans="1:5" ht="15" customHeight="1" x14ac:dyDescent="0.2">
      <c r="A6" s="1708"/>
      <c r="B6" s="1709"/>
      <c r="C6" s="1707"/>
      <c r="D6" s="1709"/>
      <c r="E6" s="1706"/>
    </row>
    <row r="7" spans="1:5" ht="15" customHeight="1" x14ac:dyDescent="0.2">
      <c r="A7" s="1708"/>
      <c r="B7" s="1715" t="s">
        <v>2113</v>
      </c>
      <c r="C7" s="1707"/>
      <c r="D7" s="1717">
        <f>Form2!K84 - 'Form 1'!K70</f>
        <v>0</v>
      </c>
      <c r="E7" s="1706"/>
    </row>
    <row r="8" spans="1:5" ht="15" customHeight="1" x14ac:dyDescent="0.2">
      <c r="A8" s="1708"/>
      <c r="B8" s="1709"/>
      <c r="C8" s="1707"/>
      <c r="D8" s="1709"/>
      <c r="E8" s="1706"/>
    </row>
    <row r="9" spans="1:5" ht="15" customHeight="1" x14ac:dyDescent="0.2">
      <c r="A9" s="1708"/>
      <c r="B9" s="1715" t="s">
        <v>2114</v>
      </c>
      <c r="C9" s="1707"/>
      <c r="D9" s="1716">
        <f>'Form 1'!K12 - Form3!F11</f>
        <v>0</v>
      </c>
      <c r="E9" s="1706"/>
    </row>
    <row r="10" spans="1:5" ht="15" customHeight="1" x14ac:dyDescent="0.2">
      <c r="A10" s="1708"/>
      <c r="B10" s="1715" t="s">
        <v>2115</v>
      </c>
      <c r="C10" s="1707"/>
      <c r="D10" s="1716">
        <f>'Form 1'!L12 - Form3!G11</f>
        <v>0</v>
      </c>
      <c r="E10" s="1706"/>
    </row>
    <row r="11" spans="1:5" ht="15" customHeight="1" x14ac:dyDescent="0.2">
      <c r="A11" s="1708"/>
      <c r="B11" s="1715" t="s">
        <v>2116</v>
      </c>
      <c r="C11" s="1707"/>
      <c r="D11" s="1716">
        <f>'Form 1'!M12 - Form3!H11</f>
        <v>0</v>
      </c>
      <c r="E11" s="1706"/>
    </row>
    <row r="12" spans="1:5" ht="15" customHeight="1" x14ac:dyDescent="0.2">
      <c r="A12" s="1708"/>
      <c r="B12" s="1715" t="s">
        <v>2117</v>
      </c>
      <c r="C12" s="1707"/>
      <c r="D12" s="1716">
        <f>'Form 1'!K13 - Form3!F26</f>
        <v>0</v>
      </c>
      <c r="E12" s="1706"/>
    </row>
    <row r="13" spans="1:5" ht="15" customHeight="1" x14ac:dyDescent="0.2">
      <c r="A13" s="1708"/>
      <c r="B13" s="1715" t="s">
        <v>2118</v>
      </c>
      <c r="C13" s="1707"/>
      <c r="D13" s="1716">
        <f>'Form 1'!L13 - Form3!G26</f>
        <v>0</v>
      </c>
      <c r="E13" s="1706"/>
    </row>
    <row r="14" spans="1:5" ht="15" customHeight="1" x14ac:dyDescent="0.2">
      <c r="A14" s="1708"/>
      <c r="B14" s="1715" t="s">
        <v>2119</v>
      </c>
      <c r="C14" s="1707"/>
      <c r="D14" s="1716">
        <f>'Form 1'!M13 - Form3!H26</f>
        <v>0</v>
      </c>
      <c r="E14" s="1706"/>
    </row>
    <row r="15" spans="1:5" ht="15" customHeight="1" x14ac:dyDescent="0.2">
      <c r="A15" s="1708"/>
      <c r="B15" s="1715" t="s">
        <v>2120</v>
      </c>
      <c r="C15" s="1707"/>
      <c r="D15" s="1716">
        <f>'Form 1'!K14 -Form3!F35</f>
        <v>0</v>
      </c>
      <c r="E15" s="1706"/>
    </row>
    <row r="16" spans="1:5" ht="15" customHeight="1" x14ac:dyDescent="0.2">
      <c r="A16" s="1708"/>
      <c r="B16" s="1715" t="s">
        <v>2121</v>
      </c>
      <c r="C16" s="1707"/>
      <c r="D16" s="1716">
        <f>'Form 1'!L14 -Form3!G35</f>
        <v>0</v>
      </c>
      <c r="E16" s="1706"/>
    </row>
    <row r="17" spans="1:5" ht="15" customHeight="1" x14ac:dyDescent="0.2">
      <c r="A17" s="1708"/>
      <c r="B17" s="1715" t="s">
        <v>2122</v>
      </c>
      <c r="C17" s="1707"/>
      <c r="D17" s="1716">
        <f>'Form 1'!M14 -Form3!H35</f>
        <v>0</v>
      </c>
      <c r="E17" s="1706"/>
    </row>
    <row r="18" spans="1:5" ht="15" customHeight="1" x14ac:dyDescent="0.2">
      <c r="A18" s="1708"/>
      <c r="B18" s="1715" t="s">
        <v>2123</v>
      </c>
      <c r="C18" s="1707"/>
      <c r="D18" s="1716">
        <f>'Form 1'!K19 - Form3!F50</f>
        <v>0</v>
      </c>
      <c r="E18" s="1706"/>
    </row>
    <row r="19" spans="1:5" ht="15" customHeight="1" x14ac:dyDescent="0.2">
      <c r="A19" s="1708"/>
      <c r="B19" s="1715" t="s">
        <v>2124</v>
      </c>
      <c r="C19" s="1707"/>
      <c r="D19" s="1716">
        <f>'Form 1'!L19 - Form3!G50</f>
        <v>0</v>
      </c>
      <c r="E19" s="1706"/>
    </row>
    <row r="20" spans="1:5" ht="15" customHeight="1" x14ac:dyDescent="0.2">
      <c r="A20" s="1708"/>
      <c r="B20" s="1715" t="s">
        <v>2125</v>
      </c>
      <c r="C20" s="1707"/>
      <c r="D20" s="1716">
        <f>'Form 1'!M19 - Form3!H50</f>
        <v>0</v>
      </c>
      <c r="E20" s="1706"/>
    </row>
    <row r="21" spans="1:5" ht="15" customHeight="1" x14ac:dyDescent="0.2">
      <c r="A21" s="1708"/>
      <c r="B21" s="1715" t="s">
        <v>2126</v>
      </c>
      <c r="C21" s="1707"/>
      <c r="D21" s="1716">
        <f>'Form 1'!K11 -Form3!F65</f>
        <v>0</v>
      </c>
      <c r="E21" s="1706"/>
    </row>
    <row r="22" spans="1:5" ht="15" customHeight="1" x14ac:dyDescent="0.2">
      <c r="A22" s="1708"/>
      <c r="B22" s="1715" t="s">
        <v>2127</v>
      </c>
      <c r="C22" s="1707"/>
      <c r="D22" s="1716">
        <f>'Form 1'!L11 -Form3!G65</f>
        <v>0</v>
      </c>
      <c r="E22" s="1706"/>
    </row>
    <row r="23" spans="1:5" ht="15" customHeight="1" x14ac:dyDescent="0.2">
      <c r="A23" s="1708"/>
      <c r="B23" s="1715" t="s">
        <v>2128</v>
      </c>
      <c r="C23" s="1707"/>
      <c r="D23" s="1716">
        <f>'Form 1'!M11 -Form3!H65</f>
        <v>0</v>
      </c>
      <c r="E23" s="1706"/>
    </row>
    <row r="24" spans="1:5" ht="15" customHeight="1" x14ac:dyDescent="0.2">
      <c r="A24" s="1708"/>
      <c r="B24" s="1715" t="s">
        <v>2129</v>
      </c>
      <c r="C24" s="1707"/>
      <c r="D24" s="1716">
        <f>'Form 1'!N11 - Form3!I65</f>
        <v>0</v>
      </c>
      <c r="E24" s="1706"/>
    </row>
    <row r="25" spans="1:5" ht="15" customHeight="1" x14ac:dyDescent="0.25">
      <c r="A25" s="1708"/>
      <c r="B25" s="1709"/>
      <c r="C25" s="1707"/>
      <c r="D25" s="1709"/>
      <c r="E25" s="1706"/>
    </row>
    <row r="26" spans="1:5" ht="15" customHeight="1" x14ac:dyDescent="0.25">
      <c r="A26" s="1708"/>
      <c r="B26" s="1715" t="s">
        <v>2130</v>
      </c>
      <c r="C26" s="1707"/>
      <c r="D26" s="1718">
        <f>'Form 1'!N56 - Form2A!G56</f>
        <v>-30</v>
      </c>
      <c r="E26" s="1706"/>
    </row>
    <row r="27" spans="1:5" ht="15" customHeight="1" x14ac:dyDescent="0.25">
      <c r="A27" s="1708"/>
      <c r="B27" s="1715" t="s">
        <v>2131</v>
      </c>
      <c r="C27" s="1707"/>
      <c r="D27" s="1718">
        <f>'Form 1'!K56 - Form2A!D56</f>
        <v>-10</v>
      </c>
      <c r="E27" s="1706"/>
    </row>
    <row r="28" spans="1:5" ht="15" customHeight="1" x14ac:dyDescent="0.25">
      <c r="A28" s="1708"/>
      <c r="B28" s="1715" t="s">
        <v>2132</v>
      </c>
      <c r="C28" s="1707"/>
      <c r="D28" s="1718">
        <f>'Form 1'!L56 - Form2A!E56</f>
        <v>-10</v>
      </c>
      <c r="E28" s="1706"/>
    </row>
    <row r="29" spans="1:5" ht="15" customHeight="1" x14ac:dyDescent="0.25">
      <c r="A29" s="1708"/>
      <c r="B29" s="1715" t="s">
        <v>2133</v>
      </c>
      <c r="C29" s="1707"/>
      <c r="D29" s="1718">
        <f>'Form 1'!M56 - Form2A!F56</f>
        <v>-10</v>
      </c>
      <c r="E29" s="1706"/>
    </row>
    <row r="30" spans="1:5" ht="15" customHeight="1" x14ac:dyDescent="0.25">
      <c r="A30" s="1708"/>
      <c r="B30" s="1715" t="s">
        <v>2208</v>
      </c>
      <c r="C30" s="1707"/>
      <c r="D30" s="1718">
        <f>Form2!N83 -Form2A!G30</f>
        <v>0</v>
      </c>
      <c r="E30" s="1706"/>
    </row>
    <row r="31" spans="1:5" ht="15" customHeight="1" x14ac:dyDescent="0.25">
      <c r="A31" s="1708"/>
      <c r="B31" s="1715" t="s">
        <v>2134</v>
      </c>
      <c r="C31" s="1707"/>
      <c r="D31" s="1718">
        <f>Form2!K83 -Form2A!D30</f>
        <v>0</v>
      </c>
      <c r="E31" s="1706"/>
    </row>
    <row r="32" spans="1:5" ht="15" customHeight="1" x14ac:dyDescent="0.25">
      <c r="A32" s="1708"/>
      <c r="B32" s="1715" t="s">
        <v>2135</v>
      </c>
      <c r="C32" s="1707"/>
      <c r="D32" s="1718">
        <f>Form2!L83 -Form2A!E30</f>
        <v>0</v>
      </c>
      <c r="E32" s="1706"/>
    </row>
    <row r="33" spans="1:5" ht="15" customHeight="1" x14ac:dyDescent="0.25">
      <c r="A33" s="1708"/>
      <c r="B33" s="1715" t="s">
        <v>2136</v>
      </c>
      <c r="C33" s="1707"/>
      <c r="D33" s="1718">
        <f>Form2!M83 -Form2A!F30</f>
        <v>0</v>
      </c>
      <c r="E33" s="1706"/>
    </row>
    <row r="34" spans="1:5" ht="15" customHeight="1" x14ac:dyDescent="0.25">
      <c r="A34" s="1708"/>
      <c r="B34" s="1715" t="s">
        <v>2137</v>
      </c>
      <c r="C34" s="1707"/>
      <c r="D34" s="1718">
        <f>(Form3!G67 +Form3!H67) -F3C!F2744</f>
        <v>0</v>
      </c>
      <c r="E34" s="1706"/>
    </row>
    <row r="35" spans="1:5" ht="15" customHeight="1" x14ac:dyDescent="0.25">
      <c r="A35" s="1708"/>
      <c r="B35" s="1709"/>
      <c r="C35" s="1707"/>
      <c r="D35" s="1709"/>
      <c r="E35" s="1706"/>
    </row>
    <row r="36" spans="1:5" ht="15" customHeight="1" x14ac:dyDescent="0.25">
      <c r="A36" s="1708"/>
      <c r="B36" s="1715" t="s">
        <v>2138</v>
      </c>
      <c r="C36" s="1707"/>
      <c r="D36" s="1716">
        <f>Form3!F13 - (Form3!F22 + Form3!F23 + Form3!F24 + Form3!F25)</f>
        <v>0</v>
      </c>
      <c r="E36" s="1706"/>
    </row>
    <row r="37" spans="1:5" ht="15" customHeight="1" x14ac:dyDescent="0.25">
      <c r="A37" s="1708"/>
      <c r="B37" s="1715" t="s">
        <v>2139</v>
      </c>
      <c r="C37" s="1707"/>
      <c r="D37" s="1716">
        <f>Form3!F37 +Form3!F52 - (Form3!F46 + Form3!F47 + Form3!F48 + Form3!F49 +Form3!F61 + Form3!F62 + Form3!F62 + Form3!F64)</f>
        <v>0</v>
      </c>
      <c r="E37" s="1706"/>
    </row>
    <row r="38" spans="1:5" ht="15" customHeight="1" x14ac:dyDescent="0.25">
      <c r="A38" s="1708"/>
      <c r="B38" s="1709"/>
      <c r="C38" s="1707"/>
      <c r="D38" s="1709"/>
      <c r="E38" s="1706"/>
    </row>
    <row r="39" spans="1:5" ht="15" customHeight="1" x14ac:dyDescent="0.25">
      <c r="A39" s="1708"/>
      <c r="B39" s="1715" t="s">
        <v>2140</v>
      </c>
      <c r="C39" s="1707"/>
      <c r="D39" s="1718">
        <f>Form2!K53 -AnalyLnsOvr!AD61</f>
        <v>0</v>
      </c>
      <c r="E39" s="1706"/>
    </row>
    <row r="40" spans="1:5" ht="15" customHeight="1" x14ac:dyDescent="0.25">
      <c r="A40" s="1708"/>
      <c r="B40" s="1715" t="s">
        <v>2141</v>
      </c>
      <c r="C40" s="1707"/>
      <c r="D40" s="1718">
        <f>(Form2!L53 + Form2!M53 ) - AnalyLnsOvr!AE61</f>
        <v>0</v>
      </c>
      <c r="E40" s="1706"/>
    </row>
    <row r="41" spans="1:5" ht="15" customHeight="1" x14ac:dyDescent="0.25">
      <c r="A41" s="1708"/>
      <c r="B41" s="1715" t="s">
        <v>2142</v>
      </c>
      <c r="C41" s="1707"/>
      <c r="D41" s="1718">
        <f>Form2!K54-AnalyLnsOvr!AD55</f>
        <v>0</v>
      </c>
      <c r="E41" s="1706"/>
    </row>
    <row r="42" spans="1:5" ht="15" customHeight="1" x14ac:dyDescent="0.25">
      <c r="A42" s="1708"/>
      <c r="B42" s="1715" t="s">
        <v>2143</v>
      </c>
      <c r="C42" s="1707"/>
      <c r="D42" s="1718">
        <f>(Form2!L54 + Form2!M54 ) - AnalyLnsOvr!AE55</f>
        <v>0</v>
      </c>
      <c r="E42" s="1706"/>
    </row>
    <row r="43" spans="1:5" ht="15" customHeight="1" x14ac:dyDescent="0.25">
      <c r="A43" s="1708"/>
      <c r="B43" s="1715" t="s">
        <v>2144</v>
      </c>
      <c r="C43" s="1707"/>
      <c r="D43" s="1718">
        <f>Form2!K55-AnalyLnsOvr!AD62</f>
        <v>0</v>
      </c>
      <c r="E43" s="1706"/>
    </row>
    <row r="44" spans="1:5" ht="15" customHeight="1" x14ac:dyDescent="0.25">
      <c r="A44" s="1708"/>
      <c r="B44" s="1715" t="s">
        <v>2145</v>
      </c>
      <c r="C44" s="1707"/>
      <c r="D44" s="1718">
        <f>(Form2!L55 + Form2!M55 ) - AnalyLnsOvr!AE62</f>
        <v>0</v>
      </c>
      <c r="E44" s="1706"/>
    </row>
    <row r="45" spans="1:5" ht="15" customHeight="1" x14ac:dyDescent="0.25">
      <c r="A45" s="1708"/>
      <c r="B45" s="1715" t="s">
        <v>2146</v>
      </c>
      <c r="C45" s="1707"/>
      <c r="D45" s="1718">
        <f>Form2!K61 -AnalyLnsOvr!AD74</f>
        <v>0</v>
      </c>
      <c r="E45" s="1706"/>
    </row>
    <row r="46" spans="1:5" ht="15" customHeight="1" x14ac:dyDescent="0.25">
      <c r="A46" s="1708"/>
      <c r="B46" s="1715" t="s">
        <v>2147</v>
      </c>
      <c r="C46" s="1707"/>
      <c r="D46" s="1718">
        <f>(Form2!L61 + Form2!M61) - AnalyLnsOvr!AE74</f>
        <v>0</v>
      </c>
      <c r="E46" s="1706"/>
    </row>
    <row r="47" spans="1:5" ht="15" customHeight="1" x14ac:dyDescent="0.25">
      <c r="A47" s="1708"/>
      <c r="B47" s="1715" t="s">
        <v>2148</v>
      </c>
      <c r="C47" s="1707"/>
      <c r="D47" s="1718">
        <f>Form2!K50 - (AnalyLnsOvr!AD73 + AnalyLnsOvr!AD74)</f>
        <v>0</v>
      </c>
      <c r="E47" s="1706"/>
    </row>
    <row r="48" spans="1:5" ht="15" customHeight="1" x14ac:dyDescent="0.25">
      <c r="A48" s="1708"/>
      <c r="B48" s="1715" t="s">
        <v>2149</v>
      </c>
      <c r="C48" s="1707"/>
      <c r="D48" s="1718">
        <f>(Form2!L50 +  Form2!M50 )- (AnalyLnsOvr!AE73 + AnalyLnsOvr!AE74)</f>
        <v>0</v>
      </c>
      <c r="E48" s="1706"/>
    </row>
    <row r="49" spans="1:5" ht="15" customHeight="1" x14ac:dyDescent="0.25">
      <c r="A49" s="1708"/>
      <c r="B49" s="1715" t="s">
        <v>2150</v>
      </c>
      <c r="C49" s="1707"/>
      <c r="D49" s="1718">
        <f>Form2!N56 - (AnalyLnsOvr!AD58 + AnalyLnsOvr!AE58 + AnalyLnsOvr!AD67 + AnalyLnsOvr!AE67)</f>
        <v>0</v>
      </c>
      <c r="E49" s="1706"/>
    </row>
    <row r="50" spans="1:5" ht="15" customHeight="1" x14ac:dyDescent="0.25">
      <c r="A50" s="1708"/>
      <c r="B50" s="1715" t="s">
        <v>2151</v>
      </c>
      <c r="C50" s="1707"/>
      <c r="D50" s="1718">
        <f>Form2!K56 - (AnalyLnsOvr!AD58 + AnalyLnsOvr!AD67)</f>
        <v>0</v>
      </c>
      <c r="E50" s="1706"/>
    </row>
    <row r="51" spans="1:5" ht="15" customHeight="1" x14ac:dyDescent="0.25">
      <c r="A51" s="1708"/>
      <c r="B51" s="1715" t="s">
        <v>2152</v>
      </c>
      <c r="C51" s="1707"/>
      <c r="D51" s="1718">
        <f>(Form2!L56 +  Form2!M56) - (AnalyLnsOvr!AE58 +  AnalyLnsOvr!AE67)</f>
        <v>0</v>
      </c>
      <c r="E51" s="1706"/>
    </row>
    <row r="52" spans="1:5" ht="15" customHeight="1" x14ac:dyDescent="0.25">
      <c r="A52" s="1708"/>
      <c r="B52" s="1715" t="s">
        <v>2153</v>
      </c>
      <c r="C52" s="1707"/>
      <c r="D52" s="1718">
        <f>Form2!K57 -AnalyLnsOvr!AD67</f>
        <v>0</v>
      </c>
      <c r="E52" s="1706"/>
    </row>
    <row r="53" spans="1:5" ht="15" customHeight="1" x14ac:dyDescent="0.25">
      <c r="A53" s="1708"/>
      <c r="B53" s="1715" t="s">
        <v>2154</v>
      </c>
      <c r="C53" s="1707"/>
      <c r="D53" s="1718">
        <f>(Form2!L57 + Form2!M57)  - (AnalyLnsOvr!AE67)</f>
        <v>0</v>
      </c>
      <c r="E53" s="1706"/>
    </row>
    <row r="54" spans="1:5" ht="15" customHeight="1" x14ac:dyDescent="0.25">
      <c r="A54" s="1708"/>
      <c r="B54" s="1715" t="s">
        <v>2155</v>
      </c>
      <c r="C54" s="1707"/>
      <c r="D54" s="1718">
        <f>Form2!K59 -AnalyLnsOvr!AD58</f>
        <v>0</v>
      </c>
      <c r="E54" s="1706"/>
    </row>
    <row r="55" spans="1:5" ht="15" customHeight="1" x14ac:dyDescent="0.25">
      <c r="A55" s="1708"/>
      <c r="B55" s="1715" t="s">
        <v>2156</v>
      </c>
      <c r="C55" s="1707"/>
      <c r="D55" s="1718">
        <f>(Form2!L59  + Form2!M59)- (AnalyLnsOvr!AE58)</f>
        <v>0</v>
      </c>
      <c r="E55" s="1706"/>
    </row>
    <row r="56" spans="1:5" ht="15" customHeight="1" x14ac:dyDescent="0.25">
      <c r="A56" s="1708"/>
      <c r="B56" s="1715" t="s">
        <v>2157</v>
      </c>
      <c r="C56" s="1707"/>
      <c r="D56" s="1718">
        <f>Form2!K58 - AnalyLnsOvr!AD68</f>
        <v>0</v>
      </c>
      <c r="E56" s="1706"/>
    </row>
    <row r="57" spans="1:5" ht="15" customHeight="1" x14ac:dyDescent="0.25">
      <c r="A57" s="1708"/>
      <c r="B57" s="1715" t="s">
        <v>2158</v>
      </c>
      <c r="C57" s="1707"/>
      <c r="D57" s="1718">
        <f>(Form2!L58  + Form2!M58) - AnalyLnsOvr!AE68</f>
        <v>0</v>
      </c>
      <c r="E57" s="1706"/>
    </row>
    <row r="58" spans="1:5" ht="15" customHeight="1" x14ac:dyDescent="0.25">
      <c r="A58" s="1708"/>
      <c r="B58" s="1709"/>
      <c r="C58" s="1707"/>
      <c r="D58" s="1709"/>
      <c r="E58" s="1706"/>
    </row>
    <row r="59" spans="1:5" ht="15" customHeight="1" x14ac:dyDescent="0.25">
      <c r="A59" s="1708"/>
      <c r="B59" s="1715" t="s">
        <v>2159</v>
      </c>
      <c r="C59" s="1707"/>
      <c r="D59" s="1718">
        <f>AnalyLnsOvr!AA70 - (Form5!G18 + Form5!G37)</f>
        <v>0</v>
      </c>
      <c r="E59" s="1706"/>
    </row>
    <row r="60" spans="1:5" ht="15" customHeight="1" x14ac:dyDescent="0.25">
      <c r="A60" s="1708"/>
      <c r="B60" s="1715" t="s">
        <v>2160</v>
      </c>
      <c r="C60" s="1707"/>
      <c r="D60" s="1718">
        <f>AnalyLnsOvr!AA69 - (Form5!G17 + Form5!G36)</f>
        <v>0</v>
      </c>
      <c r="E60" s="1706"/>
    </row>
    <row r="61" spans="1:5" ht="15" customHeight="1" x14ac:dyDescent="0.25">
      <c r="A61" s="1708"/>
      <c r="B61" s="1715" t="s">
        <v>2161</v>
      </c>
      <c r="C61" s="1707"/>
      <c r="D61" s="1718">
        <f>((AnalyLnsOvr!AA65 - AnalyLnsOvr!AA67) - (Form5!G22 +Form5!G41))+ (Form5!G20 + Form5!G39)</f>
        <v>0</v>
      </c>
      <c r="E61" s="1706"/>
    </row>
    <row r="62" spans="1:5" ht="15" customHeight="1" x14ac:dyDescent="0.25">
      <c r="A62" s="1708"/>
      <c r="B62" s="1715" t="s">
        <v>2162</v>
      </c>
      <c r="C62" s="1707"/>
      <c r="D62" s="1718">
        <f>AnalyLnsOvr!AA71 - ((Form5!G22 -Form5!G17 - Form5!G18 - Form5!G20) + (Form5!G41 - Form5!G36 - Form5!G37 - Form5!G39))</f>
        <v>0</v>
      </c>
      <c r="E62" s="1706"/>
    </row>
    <row r="63" spans="1:5" ht="15" customHeight="1" x14ac:dyDescent="0.25">
      <c r="A63" s="1708"/>
      <c r="B63" s="1709"/>
      <c r="C63" s="1707"/>
      <c r="D63" s="1709"/>
      <c r="E63" s="1706"/>
    </row>
    <row r="64" spans="1:5" ht="15" customHeight="1" x14ac:dyDescent="0.25">
      <c r="A64" s="1708"/>
      <c r="B64" s="1715" t="s">
        <v>2163</v>
      </c>
      <c r="C64" s="1707"/>
      <c r="D64" s="1719">
        <f xml:space="preserve"> 'Form 1'!K25 -Form10!N8</f>
        <v>0</v>
      </c>
      <c r="E64" s="1706"/>
    </row>
    <row r="65" spans="1:5" ht="15" customHeight="1" x14ac:dyDescent="0.25">
      <c r="A65" s="1708"/>
      <c r="B65" s="1715" t="s">
        <v>2164</v>
      </c>
      <c r="C65" s="1707"/>
      <c r="D65" s="1719">
        <f xml:space="preserve"> 'Form 1'!K26 -Form10!N9</f>
        <v>0</v>
      </c>
      <c r="E65" s="1706"/>
    </row>
    <row r="66" spans="1:5" ht="15" customHeight="1" x14ac:dyDescent="0.25">
      <c r="A66" s="1708"/>
      <c r="B66" s="1715" t="s">
        <v>2165</v>
      </c>
      <c r="C66" s="1707"/>
      <c r="D66" s="1719">
        <f xml:space="preserve"> 'Form 1'!K27 -Form10!N10</f>
        <v>0</v>
      </c>
      <c r="E66" s="1706"/>
    </row>
    <row r="67" spans="1:5" ht="15" customHeight="1" x14ac:dyDescent="0.25">
      <c r="A67" s="1708"/>
      <c r="B67" s="1715" t="s">
        <v>2166</v>
      </c>
      <c r="C67" s="1707"/>
      <c r="D67" s="1718">
        <f>Form2!K24 - Form10!N12</f>
        <v>0</v>
      </c>
      <c r="E67" s="1706"/>
    </row>
    <row r="68" spans="1:5" ht="15" customHeight="1" x14ac:dyDescent="0.25">
      <c r="A68" s="1708"/>
      <c r="B68" s="1715" t="s">
        <v>2167</v>
      </c>
      <c r="C68" s="1707"/>
      <c r="D68" s="1718">
        <f>Form2!K25 - Form10!N13</f>
        <v>0</v>
      </c>
      <c r="E68" s="1706"/>
    </row>
    <row r="69" spans="1:5" ht="15" customHeight="1" x14ac:dyDescent="0.25">
      <c r="A69" s="1708"/>
      <c r="B69" s="1715" t="s">
        <v>2168</v>
      </c>
      <c r="C69" s="1707"/>
      <c r="D69" s="1718">
        <f>Form2!K26 - Form10!N14</f>
        <v>0</v>
      </c>
      <c r="E69" s="1706"/>
    </row>
    <row r="70" spans="1:5" ht="15" customHeight="1" x14ac:dyDescent="0.25">
      <c r="A70" s="1708"/>
      <c r="B70" s="1715" t="s">
        <v>2169</v>
      </c>
      <c r="C70" s="1707"/>
      <c r="D70" s="1718">
        <f>Form2!K27 - Form10!N15</f>
        <v>0</v>
      </c>
      <c r="E70" s="1706"/>
    </row>
    <row r="71" spans="1:5" ht="15" customHeight="1" x14ac:dyDescent="0.25">
      <c r="A71" s="1708"/>
      <c r="B71" s="1715" t="s">
        <v>2170</v>
      </c>
      <c r="C71" s="1707"/>
      <c r="D71" s="1719">
        <f xml:space="preserve"> ('Form 1'!L25 + 'Form 1'!M25)  - Form10!N33</f>
        <v>0</v>
      </c>
      <c r="E71" s="1706"/>
    </row>
    <row r="72" spans="1:5" ht="15" customHeight="1" x14ac:dyDescent="0.25">
      <c r="A72" s="1708"/>
      <c r="B72" s="1715" t="s">
        <v>2171</v>
      </c>
      <c r="C72" s="1707"/>
      <c r="D72" s="1719">
        <f xml:space="preserve"> ('Form 1'!L26 + 'Form 1'!M26)  - Form10!N34</f>
        <v>0</v>
      </c>
      <c r="E72" s="1706"/>
    </row>
    <row r="73" spans="1:5" ht="15" customHeight="1" x14ac:dyDescent="0.25">
      <c r="A73" s="1708"/>
      <c r="B73" s="1715" t="s">
        <v>2172</v>
      </c>
      <c r="C73" s="1707"/>
      <c r="D73" s="1719">
        <f xml:space="preserve"> ('Form 1'!L27 + 'Form 1'!M27)  - Form10!N35</f>
        <v>0</v>
      </c>
      <c r="E73" s="1706"/>
    </row>
    <row r="74" spans="1:5" ht="15" customHeight="1" x14ac:dyDescent="0.25">
      <c r="A74" s="1708"/>
      <c r="B74" s="1715" t="s">
        <v>2173</v>
      </c>
      <c r="C74" s="1707"/>
      <c r="D74" s="1718">
        <f>Form2!L24 +Form2!M24 -Form10!N37</f>
        <v>0</v>
      </c>
      <c r="E74" s="1706"/>
    </row>
    <row r="75" spans="1:5" ht="15" customHeight="1" x14ac:dyDescent="0.25">
      <c r="A75" s="1708"/>
      <c r="B75" s="1715" t="s">
        <v>2174</v>
      </c>
      <c r="C75" s="1707"/>
      <c r="D75" s="1718">
        <f>Form2!L25 +Form2!M25 -Form10!N38</f>
        <v>0</v>
      </c>
      <c r="E75" s="1706"/>
    </row>
    <row r="76" spans="1:5" ht="15" customHeight="1" x14ac:dyDescent="0.25">
      <c r="A76" s="1708"/>
      <c r="B76" s="1715" t="s">
        <v>2175</v>
      </c>
      <c r="C76" s="1707"/>
      <c r="D76" s="1718">
        <f>Form2!L26 +Form2!M26 -Form10!N39</f>
        <v>0</v>
      </c>
      <c r="E76" s="1706"/>
    </row>
    <row r="77" spans="1:5" ht="15" customHeight="1" x14ac:dyDescent="0.25">
      <c r="A77" s="1708"/>
      <c r="B77" s="1715" t="s">
        <v>2176</v>
      </c>
      <c r="C77" s="1707"/>
      <c r="D77" s="1718">
        <f>Form2!L27 +Form2!M27 -Form10!N40</f>
        <v>0</v>
      </c>
      <c r="E77" s="1706"/>
    </row>
    <row r="78" spans="1:5" ht="15" customHeight="1" x14ac:dyDescent="0.25">
      <c r="A78" s="1708"/>
      <c r="B78" s="1715" t="s">
        <v>2177</v>
      </c>
      <c r="C78" s="1707"/>
      <c r="D78" s="1718">
        <f>'Form 1'!K29 - Form10!N20</f>
        <v>0</v>
      </c>
      <c r="E78" s="1706"/>
    </row>
    <row r="79" spans="1:5" ht="15" customHeight="1" x14ac:dyDescent="0.25">
      <c r="A79" s="1708"/>
      <c r="B79" s="1715" t="s">
        <v>2178</v>
      </c>
      <c r="C79" s="1707"/>
      <c r="D79" s="1718">
        <f>'Form 1'!K30 - Form10!N21</f>
        <v>0</v>
      </c>
      <c r="E79" s="1706"/>
    </row>
    <row r="80" spans="1:5" ht="15" customHeight="1" x14ac:dyDescent="0.25">
      <c r="A80" s="1708"/>
      <c r="B80" s="1715" t="s">
        <v>2179</v>
      </c>
      <c r="C80" s="1707"/>
      <c r="D80" s="1718">
        <f>'Form 1'!K31 - Form10!N22</f>
        <v>0</v>
      </c>
      <c r="E80" s="1706"/>
    </row>
    <row r="81" spans="1:5" ht="15" customHeight="1" x14ac:dyDescent="0.25">
      <c r="A81" s="1708"/>
      <c r="B81" s="1715" t="s">
        <v>2180</v>
      </c>
      <c r="C81" s="1707"/>
      <c r="D81" s="1718">
        <f>Form2!K29 -Form10!N24</f>
        <v>0</v>
      </c>
      <c r="E81" s="1706"/>
    </row>
    <row r="82" spans="1:5" ht="15" customHeight="1" x14ac:dyDescent="0.25">
      <c r="A82" s="1708"/>
      <c r="B82" s="1715" t="s">
        <v>2181</v>
      </c>
      <c r="C82" s="1707"/>
      <c r="D82" s="1718">
        <f>Form2!K30 -Form10!N25</f>
        <v>0</v>
      </c>
      <c r="E82" s="1706"/>
    </row>
    <row r="83" spans="1:5" ht="15" customHeight="1" x14ac:dyDescent="0.25">
      <c r="A83" s="1708"/>
      <c r="B83" s="1715" t="s">
        <v>2182</v>
      </c>
      <c r="C83" s="1707"/>
      <c r="D83" s="1718">
        <f>Form2!K31 -Form10!N26</f>
        <v>0</v>
      </c>
      <c r="E83" s="1706"/>
    </row>
    <row r="84" spans="1:5" ht="15" customHeight="1" x14ac:dyDescent="0.25">
      <c r="A84" s="1708"/>
      <c r="B84" s="1715" t="s">
        <v>2183</v>
      </c>
      <c r="C84" s="1707"/>
      <c r="D84" s="1718">
        <f>Form2!K32 -Form10!N27</f>
        <v>0</v>
      </c>
      <c r="E84" s="1706"/>
    </row>
    <row r="85" spans="1:5" ht="15" customHeight="1" x14ac:dyDescent="0.25">
      <c r="A85" s="1708"/>
      <c r="B85" s="1715" t="s">
        <v>2184</v>
      </c>
      <c r="C85" s="1707"/>
      <c r="D85" s="1718">
        <f>'Form 1'!L29 +'Form 1'!M29 -Form10!N45</f>
        <v>0</v>
      </c>
      <c r="E85" s="1706"/>
    </row>
    <row r="86" spans="1:5" ht="15" customHeight="1" x14ac:dyDescent="0.25">
      <c r="A86" s="1708"/>
      <c r="B86" s="1715" t="s">
        <v>2185</v>
      </c>
      <c r="C86" s="1707"/>
      <c r="D86" s="1718">
        <f>'Form 1'!L30 +'Form 1'!M30 -Form10!N46</f>
        <v>0</v>
      </c>
      <c r="E86" s="1706"/>
    </row>
    <row r="87" spans="1:5" ht="15" customHeight="1" x14ac:dyDescent="0.25">
      <c r="A87" s="1708"/>
      <c r="B87" s="1715" t="s">
        <v>2186</v>
      </c>
      <c r="C87" s="1707"/>
      <c r="D87" s="1718">
        <f>'Form 1'!L31 +'Form 1'!M31 -Form10!N47</f>
        <v>0</v>
      </c>
      <c r="E87" s="1706"/>
    </row>
    <row r="88" spans="1:5" ht="15" customHeight="1" x14ac:dyDescent="0.25">
      <c r="A88" s="1708"/>
      <c r="B88" s="1715" t="s">
        <v>2187</v>
      </c>
      <c r="C88" s="1707"/>
      <c r="D88" s="1718">
        <f>Form2!L29 + Form2!M29 - Form10!N49</f>
        <v>0</v>
      </c>
      <c r="E88" s="1706"/>
    </row>
    <row r="89" spans="1:5" ht="15" customHeight="1" x14ac:dyDescent="0.25">
      <c r="A89" s="1708"/>
      <c r="B89" s="1715" t="s">
        <v>2188</v>
      </c>
      <c r="C89" s="1707"/>
      <c r="D89" s="1718">
        <f>Form2!L30 + Form2!M30 - Form10!N50</f>
        <v>0</v>
      </c>
      <c r="E89" s="1706"/>
    </row>
    <row r="90" spans="1:5" ht="15" customHeight="1" x14ac:dyDescent="0.25">
      <c r="A90" s="1708"/>
      <c r="B90" s="1715" t="s">
        <v>2189</v>
      </c>
      <c r="C90" s="1707"/>
      <c r="D90" s="1718">
        <f>Form2!L31 + Form2!M31 - Form10!N51</f>
        <v>0</v>
      </c>
      <c r="E90" s="1706"/>
    </row>
    <row r="91" spans="1:5" ht="15" customHeight="1" x14ac:dyDescent="0.25">
      <c r="A91" s="1708"/>
      <c r="B91" s="1715" t="s">
        <v>2190</v>
      </c>
      <c r="C91" s="1707"/>
      <c r="D91" s="1718">
        <f>Form2!L32 + Form2!M32 - Form10!N52</f>
        <v>0</v>
      </c>
      <c r="E91" s="1706"/>
    </row>
    <row r="92" spans="1:5" ht="15" customHeight="1" x14ac:dyDescent="0.25">
      <c r="A92" s="1708"/>
      <c r="B92" s="1712"/>
      <c r="C92" s="1707"/>
      <c r="D92" s="1712"/>
      <c r="E92" s="1706"/>
    </row>
    <row r="93" spans="1:5" ht="15" customHeight="1" x14ac:dyDescent="0.25">
      <c r="A93" s="1708"/>
      <c r="B93" s="1713" t="s">
        <v>2191</v>
      </c>
      <c r="C93" s="1707"/>
      <c r="D93" s="1714"/>
      <c r="E93" s="1706"/>
    </row>
    <row r="94" spans="1:5" ht="15" customHeight="1" x14ac:dyDescent="0.25">
      <c r="A94" s="1708"/>
      <c r="B94" s="1715" t="s">
        <v>2192</v>
      </c>
      <c r="C94" s="1707"/>
      <c r="D94" s="1718">
        <f>Form3!F12 -Form3B!G21</f>
        <v>0</v>
      </c>
      <c r="E94" s="1706"/>
    </row>
    <row r="95" spans="1:5" ht="15" customHeight="1" x14ac:dyDescent="0.25">
      <c r="A95" s="1708"/>
      <c r="B95" s="1715" t="s">
        <v>2193</v>
      </c>
      <c r="C95" s="1707"/>
      <c r="D95" s="1718">
        <f>Form3!F27 -Form3B!G36</f>
        <v>0</v>
      </c>
      <c r="E95" s="1706"/>
    </row>
    <row r="96" spans="1:5" ht="15" customHeight="1" x14ac:dyDescent="0.25">
      <c r="A96" s="1708"/>
      <c r="B96" s="1715" t="s">
        <v>2194</v>
      </c>
      <c r="C96" s="1707"/>
      <c r="D96" s="1718">
        <f>Form3!F36 -Form3B!G51</f>
        <v>0</v>
      </c>
      <c r="E96" s="1706"/>
    </row>
    <row r="97" spans="1:5" ht="15" customHeight="1" x14ac:dyDescent="0.25">
      <c r="A97" s="1708"/>
      <c r="B97" s="1715" t="s">
        <v>2195</v>
      </c>
      <c r="C97" s="1707"/>
      <c r="D97" s="1718">
        <f>Form3!F51 - Form3B!G66</f>
        <v>0</v>
      </c>
      <c r="E97" s="1706"/>
    </row>
    <row r="98" spans="1:5" ht="15" customHeight="1" x14ac:dyDescent="0.25">
      <c r="A98" s="1708"/>
      <c r="B98" s="1715" t="s">
        <v>2196</v>
      </c>
      <c r="C98" s="1707"/>
      <c r="D98" s="1718">
        <f>Form3!F67 - Form3B!G82</f>
        <v>0</v>
      </c>
      <c r="E98" s="1706"/>
    </row>
    <row r="99" spans="1:5" ht="15" customHeight="1" x14ac:dyDescent="0.25">
      <c r="A99" s="1708"/>
      <c r="B99" s="1709"/>
      <c r="C99" s="1707"/>
      <c r="D99" s="1709"/>
      <c r="E99" s="1706"/>
    </row>
    <row r="100" spans="1:5" ht="15" customHeight="1" x14ac:dyDescent="0.25">
      <c r="A100" s="1708"/>
      <c r="B100" s="1715" t="s">
        <v>2197</v>
      </c>
      <c r="C100" s="1707"/>
      <c r="D100" s="1718">
        <f>Form2!K56 -(MortRep!G14 +MortRep!G58)</f>
        <v>0</v>
      </c>
      <c r="E100" s="1706"/>
    </row>
    <row r="101" spans="1:5" ht="15" customHeight="1" x14ac:dyDescent="0.25">
      <c r="A101" s="1708"/>
      <c r="B101" s="1715" t="s">
        <v>2198</v>
      </c>
      <c r="C101" s="1707"/>
      <c r="D101" s="1718">
        <f>AnalyLnsOvr!AD67 -MortRep!G14</f>
        <v>0</v>
      </c>
      <c r="E101" s="1706"/>
    </row>
    <row r="102" spans="1:5" ht="26.4" x14ac:dyDescent="0.25">
      <c r="A102" s="1708"/>
      <c r="B102" s="1756" t="s">
        <v>2212</v>
      </c>
      <c r="C102" s="1707"/>
      <c r="D102" s="1718">
        <f>SUM(MortRep!G14+MortRep!G58)-SUM(AnalyLnsOvr!AD58+AnalyLnsOvr!AD67)</f>
        <v>0</v>
      </c>
      <c r="E102" s="1706"/>
    </row>
    <row r="103" spans="1:5" ht="15" customHeight="1" x14ac:dyDescent="0.25">
      <c r="A103" s="1708"/>
      <c r="B103" s="1715" t="s">
        <v>2199</v>
      </c>
      <c r="C103" s="1707"/>
      <c r="D103" s="1718">
        <f>Form2!K57 -MortRep!G14</f>
        <v>0</v>
      </c>
      <c r="E103" s="1706"/>
    </row>
    <row r="104" spans="1:5" ht="15" customHeight="1" x14ac:dyDescent="0.25">
      <c r="A104" s="1708"/>
      <c r="B104" s="1715" t="s">
        <v>2200</v>
      </c>
      <c r="C104" s="1707"/>
      <c r="D104" s="1718">
        <f>Form2!K59 -MortRep!G58</f>
        <v>0</v>
      </c>
      <c r="E104" s="1706"/>
    </row>
    <row r="105" spans="1:5" ht="15" customHeight="1" x14ac:dyDescent="0.25">
      <c r="A105" s="1708"/>
      <c r="B105" s="1715" t="s">
        <v>2201</v>
      </c>
      <c r="C105" s="1707"/>
      <c r="D105" s="1718">
        <f>MortRep!G58 -AnalyLnsOvr!AD58</f>
        <v>0</v>
      </c>
      <c r="E105" s="1706"/>
    </row>
    <row r="106" spans="1:5" ht="15" customHeight="1" x14ac:dyDescent="0.25">
      <c r="A106" s="1708"/>
      <c r="B106" s="1709"/>
      <c r="C106" s="1707"/>
      <c r="D106" s="1709"/>
      <c r="E106" s="1706"/>
    </row>
    <row r="107" spans="1:5" ht="15" customHeight="1" x14ac:dyDescent="0.25">
      <c r="A107" s="1708"/>
      <c r="B107" s="1715" t="s">
        <v>2202</v>
      </c>
      <c r="C107" s="1707"/>
      <c r="D107" s="1718">
        <f>SUM(Form5!G20 +Form5!G39) - SUM(CredCards!F29 +CredCards!G29 + CredCards!H29)</f>
        <v>0</v>
      </c>
      <c r="E107" s="1706"/>
    </row>
    <row r="108" spans="1:5" ht="15" customHeight="1" x14ac:dyDescent="0.25">
      <c r="A108" s="1708"/>
      <c r="B108" s="1712"/>
      <c r="C108" s="1707"/>
      <c r="D108" s="1712"/>
      <c r="E108" s="1706"/>
    </row>
    <row r="109" spans="1:5" ht="15" customHeight="1" x14ac:dyDescent="0.25">
      <c r="A109" s="1708"/>
      <c r="B109" s="1713" t="s">
        <v>2203</v>
      </c>
      <c r="C109" s="1707"/>
      <c r="D109" s="1714"/>
      <c r="E109" s="1706"/>
    </row>
    <row r="110" spans="1:5" ht="15" customHeight="1" x14ac:dyDescent="0.25">
      <c r="A110" s="1708"/>
      <c r="B110" s="1725" t="s">
        <v>2214</v>
      </c>
      <c r="C110" s="1707"/>
      <c r="D110" s="1728" t="str">
        <f>IF('Form 1'!$N$72&lt;= 'Form 1'!$N$11, "OK", "ERROR")</f>
        <v>OK</v>
      </c>
      <c r="E110" s="1706"/>
    </row>
    <row r="111" spans="1:5" ht="15" customHeight="1" x14ac:dyDescent="0.25">
      <c r="A111" s="1708"/>
      <c r="B111" s="1725" t="s">
        <v>2213</v>
      </c>
      <c r="C111" s="1707"/>
      <c r="D111" s="1728" t="str">
        <f>IF(Form2!$N$87&lt;=Form2!$N$50,"OK","ERROR")</f>
        <v>OK</v>
      </c>
      <c r="E111" s="1706"/>
    </row>
    <row r="112" spans="1:5" ht="15" customHeight="1" x14ac:dyDescent="0.25">
      <c r="A112" s="1708"/>
      <c r="B112" s="1724"/>
      <c r="C112" s="1707"/>
      <c r="D112" s="1727"/>
      <c r="E112" s="1706"/>
    </row>
    <row r="113" spans="1:5" ht="15" customHeight="1" x14ac:dyDescent="0.25">
      <c r="A113" s="1708"/>
      <c r="B113" s="1715" t="s">
        <v>2204</v>
      </c>
      <c r="C113" s="1707"/>
      <c r="D113" s="1722">
        <f>'Form 1'!N70 - SUM(MaturAnalSum!G39, MaturAnalSum!H39,MaturAnalSum!I39, MaturAnalSum!J39, MaturAnalSum!K39, MaturAnalSum!L39)</f>
        <v>0</v>
      </c>
      <c r="E113" s="1706"/>
    </row>
    <row r="114" spans="1:5" ht="15" customHeight="1" x14ac:dyDescent="0.25">
      <c r="A114" s="1708"/>
      <c r="B114" s="1715" t="s">
        <v>2205</v>
      </c>
      <c r="C114" s="1707"/>
      <c r="D114" s="1720">
        <f>Form2!N84 -SUM(MaturAnalSum!G77, MaturAnalSum!H77, MaturAnalSum!I77, MaturAnalSum!J77, MaturAnalSum!K77, MaturAnalSum!L77)</f>
        <v>0</v>
      </c>
      <c r="E114" s="1706"/>
    </row>
    <row r="115" spans="1:5" ht="15" customHeight="1" x14ac:dyDescent="0.25">
      <c r="A115" s="1708"/>
      <c r="B115" s="1709"/>
      <c r="C115" s="1707"/>
      <c r="D115" s="1709"/>
      <c r="E115" s="1706"/>
    </row>
    <row r="116" spans="1:5" ht="15" customHeight="1" x14ac:dyDescent="0.25">
      <c r="A116" s="1708"/>
      <c r="B116" s="1715" t="s">
        <v>2206</v>
      </c>
      <c r="C116" s="1707"/>
      <c r="D116" s="1721">
        <f>'Form 1'!N70 - SUM(IntRateSensit!M39,IntRateSensit!N39, IntRateSensit!O39, IntRateSensit!P39, IntRateSensit!Q39, IntRateSensit!R39, IntRateSensit!S39, IntRateSensit!T39)</f>
        <v>0</v>
      </c>
      <c r="E116" s="1706"/>
    </row>
    <row r="117" spans="1:5" ht="15" customHeight="1" x14ac:dyDescent="0.25">
      <c r="A117" s="1708"/>
      <c r="B117" s="1715" t="s">
        <v>2207</v>
      </c>
      <c r="C117" s="1707"/>
      <c r="D117" s="1721">
        <f>Form2!N84 - SUM(IntRateSensit!M77, IntRateSensit!N77, IntRateSensit!O77, IntRateSensit!P77, IntRateSensit!Q77, IntRateSensit!R77, IntRateSensit!S77, IntRateSensit!T77)</f>
        <v>0</v>
      </c>
      <c r="E117" s="1706"/>
    </row>
    <row r="118" spans="1:5" ht="15" customHeight="1" thickBot="1" x14ac:dyDescent="0.35">
      <c r="A118" s="1708"/>
      <c r="B118" s="1710"/>
      <c r="C118" s="1707"/>
      <c r="D118" s="1711"/>
      <c r="E118" s="1706"/>
    </row>
    <row r="119" spans="1:5" x14ac:dyDescent="0.25">
      <c r="A119" s="1757"/>
      <c r="B119" s="1758"/>
      <c r="C119" s="1758"/>
      <c r="D119" s="1758"/>
      <c r="E119" s="1758"/>
    </row>
  </sheetData>
  <sheetProtection algorithmName="SHA-512" hashValue="pLi4TOqdjGLZDSGXjeBQ8zBKV3UpHYrqtx4ifV6CfgKKKMXNT2ThPbAlb/pxaWC3kNYABtyJ4BWB84tHbl6AkA==" saltValue="wgi9B+L014tZahOg6qPqjg==" spinCount="100000" sheet="1" objects="1" scenarios="1"/>
  <mergeCells count="1">
    <mergeCell ref="B2:B4"/>
  </mergeCells>
  <printOptions gridLinesSet="0"/>
  <pageMargins left="0.74803149606299202" right="1.7716535433070899" top="0" bottom="0" header="0.17" footer="0.17"/>
  <pageSetup scale="99" fitToHeight="0" orientation="landscape" blackAndWhite="1" r:id="rId1"/>
  <headerFooter alignWithMargins="0">
    <oddHeader>&amp;A</oddHeader>
    <oddFooter>Page &amp;P</oddFooter>
  </headerFooter>
  <rowBreaks count="1" manualBreakCount="1">
    <brk id="61" max="16383" man="1"/>
  </rowBreak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dimension ref="A1:D235"/>
  <sheetViews>
    <sheetView topLeftCell="A223" zoomScaleNormal="100" workbookViewId="0">
      <selection activeCell="C9" sqref="C9"/>
    </sheetView>
  </sheetViews>
  <sheetFormatPr defaultColWidth="0" defaultRowHeight="14.4" x14ac:dyDescent="0.3"/>
  <cols>
    <col min="1" max="1" width="16.44140625" customWidth="1"/>
    <col min="2" max="2" width="10.6640625" customWidth="1"/>
    <col min="3" max="3" width="120.6640625" customWidth="1"/>
    <col min="4" max="4" width="12.6640625" customWidth="1"/>
    <col min="5" max="16384" width="8.6640625" hidden="1"/>
  </cols>
  <sheetData>
    <row r="1" spans="1:4" s="1311" customFormat="1" ht="15" customHeight="1" x14ac:dyDescent="0.2">
      <c r="A1" s="1310" t="s">
        <v>2025</v>
      </c>
      <c r="B1" s="1311" t="s">
        <v>2026</v>
      </c>
      <c r="C1" s="1311" t="s">
        <v>2027</v>
      </c>
      <c r="D1" s="1311" t="s">
        <v>527</v>
      </c>
    </row>
    <row r="2" spans="1:4" s="1312" customFormat="1" ht="15" customHeight="1" x14ac:dyDescent="0.2">
      <c r="A2" s="1312" t="s">
        <v>111</v>
      </c>
      <c r="B2" s="1312" t="s">
        <v>479</v>
      </c>
      <c r="C2" s="1312" t="s">
        <v>526</v>
      </c>
    </row>
    <row r="3" spans="1:4" s="1312" customFormat="1" ht="15" customHeight="1" x14ac:dyDescent="0.2">
      <c r="A3" s="1312" t="s">
        <v>111</v>
      </c>
      <c r="B3" s="1312" t="s">
        <v>525</v>
      </c>
      <c r="C3" s="1312" t="s">
        <v>524</v>
      </c>
      <c r="D3" s="1312" t="s">
        <v>479</v>
      </c>
    </row>
    <row r="4" spans="1:4" s="1312" customFormat="1" ht="15" customHeight="1" x14ac:dyDescent="0.2">
      <c r="A4" s="1312" t="s">
        <v>111</v>
      </c>
      <c r="B4" s="1312" t="s">
        <v>523</v>
      </c>
      <c r="C4" s="1312" t="s">
        <v>522</v>
      </c>
      <c r="D4" s="1312" t="s">
        <v>479</v>
      </c>
    </row>
    <row r="5" spans="1:4" s="1312" customFormat="1" ht="15" customHeight="1" x14ac:dyDescent="0.2">
      <c r="A5" s="1312" t="s">
        <v>111</v>
      </c>
      <c r="B5" s="1312" t="s">
        <v>521</v>
      </c>
      <c r="C5" s="1312" t="s">
        <v>520</v>
      </c>
      <c r="D5" s="1312" t="s">
        <v>479</v>
      </c>
    </row>
    <row r="6" spans="1:4" s="1312" customFormat="1" ht="15" customHeight="1" x14ac:dyDescent="0.2">
      <c r="A6" s="1312" t="s">
        <v>111</v>
      </c>
      <c r="B6" s="1312" t="s">
        <v>519</v>
      </c>
      <c r="C6" s="1312" t="s">
        <v>2028</v>
      </c>
      <c r="D6" s="1312" t="s">
        <v>479</v>
      </c>
    </row>
    <row r="7" spans="1:4" s="1312" customFormat="1" ht="15" customHeight="1" x14ac:dyDescent="0.2">
      <c r="A7" s="1312" t="s">
        <v>111</v>
      </c>
      <c r="B7" s="1312" t="s">
        <v>518</v>
      </c>
      <c r="C7" s="1312" t="s">
        <v>517</v>
      </c>
      <c r="D7" s="1312" t="s">
        <v>479</v>
      </c>
    </row>
    <row r="8" spans="1:4" s="1312" customFormat="1" ht="15" customHeight="1" x14ac:dyDescent="0.2">
      <c r="A8" s="1312" t="s">
        <v>111</v>
      </c>
      <c r="B8" s="1312" t="s">
        <v>516</v>
      </c>
      <c r="C8" s="1312" t="s">
        <v>2029</v>
      </c>
      <c r="D8" s="1312" t="s">
        <v>479</v>
      </c>
    </row>
    <row r="9" spans="1:4" s="1312" customFormat="1" ht="15" customHeight="1" x14ac:dyDescent="0.2">
      <c r="A9" s="1312" t="s">
        <v>111</v>
      </c>
      <c r="B9" s="1312" t="s">
        <v>515</v>
      </c>
      <c r="C9" s="431" t="s">
        <v>2055</v>
      </c>
      <c r="D9" s="1312" t="s">
        <v>479</v>
      </c>
    </row>
    <row r="10" spans="1:4" s="1312" customFormat="1" ht="15" customHeight="1" x14ac:dyDescent="0.2">
      <c r="A10" s="1312" t="s">
        <v>111</v>
      </c>
      <c r="B10" s="1312" t="s">
        <v>514</v>
      </c>
      <c r="C10" s="1312" t="s">
        <v>2030</v>
      </c>
      <c r="D10" s="1312" t="s">
        <v>479</v>
      </c>
    </row>
    <row r="11" spans="1:4" s="1312" customFormat="1" ht="15" customHeight="1" x14ac:dyDescent="0.2">
      <c r="A11" s="1312" t="s">
        <v>111</v>
      </c>
      <c r="B11" s="1312" t="s">
        <v>513</v>
      </c>
      <c r="C11" s="1312" t="s">
        <v>512</v>
      </c>
      <c r="D11" s="1312" t="s">
        <v>479</v>
      </c>
    </row>
    <row r="12" spans="1:4" s="1312" customFormat="1" ht="15" customHeight="1" x14ac:dyDescent="0.2">
      <c r="A12" s="1312" t="s">
        <v>111</v>
      </c>
      <c r="B12" s="1312" t="s">
        <v>511</v>
      </c>
      <c r="C12" s="1312" t="s">
        <v>510</v>
      </c>
      <c r="D12" s="1312" t="s">
        <v>479</v>
      </c>
    </row>
    <row r="13" spans="1:4" s="1312" customFormat="1" ht="15" customHeight="1" x14ac:dyDescent="0.2">
      <c r="A13" s="1312" t="s">
        <v>111</v>
      </c>
      <c r="B13" s="1312" t="s">
        <v>509</v>
      </c>
      <c r="C13" s="1312" t="s">
        <v>508</v>
      </c>
      <c r="D13" s="1312" t="s">
        <v>479</v>
      </c>
    </row>
    <row r="14" spans="1:4" s="1312" customFormat="1" ht="15" customHeight="1" x14ac:dyDescent="0.2">
      <c r="A14" s="1312" t="s">
        <v>111</v>
      </c>
      <c r="B14" s="1312" t="s">
        <v>507</v>
      </c>
      <c r="C14" s="1312" t="s">
        <v>506</v>
      </c>
      <c r="D14" s="1312" t="s">
        <v>479</v>
      </c>
    </row>
    <row r="15" spans="1:4" s="1312" customFormat="1" ht="15" customHeight="1" x14ac:dyDescent="0.2">
      <c r="A15" s="1312" t="s">
        <v>111</v>
      </c>
      <c r="B15" s="1312" t="s">
        <v>505</v>
      </c>
      <c r="C15" s="1312" t="s">
        <v>504</v>
      </c>
      <c r="D15" s="1312" t="s">
        <v>479</v>
      </c>
    </row>
    <row r="16" spans="1:4" s="1312" customFormat="1" ht="15" customHeight="1" x14ac:dyDescent="0.2">
      <c r="A16" s="1312" t="s">
        <v>111</v>
      </c>
      <c r="B16" s="1312" t="s">
        <v>503</v>
      </c>
      <c r="C16" s="1312" t="s">
        <v>502</v>
      </c>
      <c r="D16" s="1312" t="s">
        <v>479</v>
      </c>
    </row>
    <row r="17" spans="1:4" s="1312" customFormat="1" ht="15" customHeight="1" x14ac:dyDescent="0.2">
      <c r="A17" s="1312" t="s">
        <v>111</v>
      </c>
      <c r="B17" s="1312" t="s">
        <v>501</v>
      </c>
      <c r="C17" s="1312" t="s">
        <v>500</v>
      </c>
      <c r="D17" s="1312" t="s">
        <v>479</v>
      </c>
    </row>
    <row r="18" spans="1:4" s="1312" customFormat="1" ht="15" customHeight="1" x14ac:dyDescent="0.2">
      <c r="A18" s="1312" t="s">
        <v>111</v>
      </c>
      <c r="B18" s="1312" t="s">
        <v>499</v>
      </c>
      <c r="C18" s="1312" t="s">
        <v>498</v>
      </c>
      <c r="D18" s="1312" t="s">
        <v>479</v>
      </c>
    </row>
    <row r="19" spans="1:4" s="1312" customFormat="1" ht="15" customHeight="1" x14ac:dyDescent="0.2">
      <c r="A19" s="1312" t="s">
        <v>111</v>
      </c>
      <c r="B19" s="1312" t="s">
        <v>497</v>
      </c>
      <c r="C19" s="1312" t="s">
        <v>2031</v>
      </c>
      <c r="D19" s="1312" t="s">
        <v>479</v>
      </c>
    </row>
    <row r="20" spans="1:4" s="1312" customFormat="1" ht="15" customHeight="1" x14ac:dyDescent="0.2">
      <c r="A20" s="1312" t="s">
        <v>111</v>
      </c>
      <c r="B20" s="1312" t="s">
        <v>496</v>
      </c>
      <c r="C20" s="1312" t="s">
        <v>2032</v>
      </c>
      <c r="D20" s="1312" t="s">
        <v>479</v>
      </c>
    </row>
    <row r="21" spans="1:4" s="1312" customFormat="1" ht="15" customHeight="1" x14ac:dyDescent="0.2">
      <c r="A21" s="1312" t="s">
        <v>111</v>
      </c>
      <c r="B21" s="1312" t="s">
        <v>495</v>
      </c>
      <c r="C21" s="1312" t="s">
        <v>494</v>
      </c>
      <c r="D21" s="1312" t="s">
        <v>479</v>
      </c>
    </row>
    <row r="22" spans="1:4" s="1312" customFormat="1" ht="15" customHeight="1" x14ac:dyDescent="0.2">
      <c r="A22" s="1312" t="s">
        <v>111</v>
      </c>
      <c r="B22" s="1312" t="s">
        <v>493</v>
      </c>
      <c r="C22" s="1312" t="s">
        <v>2033</v>
      </c>
      <c r="D22" s="1312" t="s">
        <v>479</v>
      </c>
    </row>
    <row r="23" spans="1:4" s="1312" customFormat="1" ht="15" customHeight="1" x14ac:dyDescent="0.2">
      <c r="A23" s="1312" t="s">
        <v>111</v>
      </c>
      <c r="B23" s="1312" t="s">
        <v>492</v>
      </c>
      <c r="C23" s="1312" t="s">
        <v>491</v>
      </c>
      <c r="D23" s="1312" t="s">
        <v>479</v>
      </c>
    </row>
    <row r="24" spans="1:4" s="1312" customFormat="1" ht="15" customHeight="1" x14ac:dyDescent="0.2">
      <c r="A24" s="1312" t="s">
        <v>111</v>
      </c>
      <c r="B24" s="1312" t="s">
        <v>490</v>
      </c>
      <c r="C24" s="1312" t="s">
        <v>2034</v>
      </c>
      <c r="D24" s="1312" t="s">
        <v>479</v>
      </c>
    </row>
    <row r="25" spans="1:4" s="1312" customFormat="1" ht="15" customHeight="1" x14ac:dyDescent="0.2">
      <c r="A25" s="1312" t="s">
        <v>111</v>
      </c>
      <c r="B25" s="1312" t="s">
        <v>489</v>
      </c>
      <c r="C25" s="1312" t="s">
        <v>2035</v>
      </c>
      <c r="D25" s="1312" t="s">
        <v>479</v>
      </c>
    </row>
    <row r="26" spans="1:4" s="1312" customFormat="1" ht="15" customHeight="1" x14ac:dyDescent="0.2">
      <c r="A26" s="1312" t="s">
        <v>111</v>
      </c>
      <c r="B26" s="1312" t="s">
        <v>488</v>
      </c>
      <c r="C26" s="1312" t="s">
        <v>487</v>
      </c>
      <c r="D26" s="1312" t="s">
        <v>479</v>
      </c>
    </row>
    <row r="27" spans="1:4" s="1312" customFormat="1" ht="25.5" x14ac:dyDescent="0.2">
      <c r="A27" s="1312" t="s">
        <v>111</v>
      </c>
      <c r="B27" s="1312" t="s">
        <v>486</v>
      </c>
      <c r="C27" s="431" t="s">
        <v>2054</v>
      </c>
      <c r="D27" s="1312" t="s">
        <v>479</v>
      </c>
    </row>
    <row r="28" spans="1:4" s="1312" customFormat="1" ht="15" customHeight="1" x14ac:dyDescent="0.2">
      <c r="A28" s="1312" t="s">
        <v>111</v>
      </c>
      <c r="B28" s="1312" t="s">
        <v>485</v>
      </c>
      <c r="C28" s="1312" t="s">
        <v>484</v>
      </c>
      <c r="D28" s="1312" t="s">
        <v>479</v>
      </c>
    </row>
    <row r="29" spans="1:4" s="1312" customFormat="1" ht="15" customHeight="1" x14ac:dyDescent="0.2">
      <c r="A29" s="1312" t="s">
        <v>111</v>
      </c>
      <c r="B29" s="1312" t="s">
        <v>483</v>
      </c>
      <c r="C29" s="1312" t="s">
        <v>482</v>
      </c>
      <c r="D29" s="1312" t="s">
        <v>479</v>
      </c>
    </row>
    <row r="30" spans="1:4" s="1312" customFormat="1" ht="15" customHeight="1" x14ac:dyDescent="0.2">
      <c r="A30" s="1312" t="s">
        <v>111</v>
      </c>
      <c r="B30" s="1312" t="s">
        <v>481</v>
      </c>
      <c r="C30" s="1312" t="s">
        <v>2052</v>
      </c>
      <c r="D30" s="1312" t="s">
        <v>479</v>
      </c>
    </row>
    <row r="31" spans="1:4" s="1312" customFormat="1" ht="15" customHeight="1" x14ac:dyDescent="0.2">
      <c r="A31" s="1312" t="s">
        <v>111</v>
      </c>
      <c r="B31" s="1312" t="s">
        <v>480</v>
      </c>
      <c r="C31" s="431" t="s">
        <v>2053</v>
      </c>
      <c r="D31" s="1312" t="s">
        <v>479</v>
      </c>
    </row>
    <row r="32" spans="1:4" s="1312" customFormat="1" ht="15" customHeight="1" x14ac:dyDescent="0.2">
      <c r="A32" s="1312" t="s">
        <v>111</v>
      </c>
      <c r="B32" s="1312" t="s">
        <v>441</v>
      </c>
      <c r="C32" s="1312" t="s">
        <v>478</v>
      </c>
    </row>
    <row r="33" spans="1:4" s="1312" customFormat="1" ht="15" customHeight="1" x14ac:dyDescent="0.2">
      <c r="A33" s="1312" t="s">
        <v>111</v>
      </c>
      <c r="B33" s="1312" t="s">
        <v>477</v>
      </c>
      <c r="C33" s="1312" t="s">
        <v>476</v>
      </c>
      <c r="D33" s="1312" t="s">
        <v>441</v>
      </c>
    </row>
    <row r="34" spans="1:4" s="1312" customFormat="1" ht="15" customHeight="1" x14ac:dyDescent="0.2">
      <c r="A34" s="1312" t="s">
        <v>111</v>
      </c>
      <c r="B34" s="1312" t="s">
        <v>475</v>
      </c>
      <c r="C34" s="1312" t="s">
        <v>474</v>
      </c>
      <c r="D34" s="1312" t="s">
        <v>441</v>
      </c>
    </row>
    <row r="35" spans="1:4" s="1312" customFormat="1" ht="15" customHeight="1" x14ac:dyDescent="0.2">
      <c r="A35" s="1312" t="s">
        <v>111</v>
      </c>
      <c r="B35" s="1312" t="s">
        <v>473</v>
      </c>
      <c r="C35" s="1312" t="s">
        <v>472</v>
      </c>
      <c r="D35" s="1312" t="s">
        <v>441</v>
      </c>
    </row>
    <row r="36" spans="1:4" s="1312" customFormat="1" ht="15" customHeight="1" x14ac:dyDescent="0.2">
      <c r="A36" s="1312" t="s">
        <v>111</v>
      </c>
      <c r="B36" s="1312" t="s">
        <v>471</v>
      </c>
      <c r="C36" s="1312" t="s">
        <v>470</v>
      </c>
      <c r="D36" s="1312" t="s">
        <v>441</v>
      </c>
    </row>
    <row r="37" spans="1:4" s="1312" customFormat="1" ht="15" customHeight="1" x14ac:dyDescent="0.2">
      <c r="A37" s="1312" t="s">
        <v>111</v>
      </c>
      <c r="B37" s="1312" t="s">
        <v>469</v>
      </c>
      <c r="C37" s="1312" t="s">
        <v>468</v>
      </c>
      <c r="D37" s="1312" t="s">
        <v>441</v>
      </c>
    </row>
    <row r="38" spans="1:4" s="1312" customFormat="1" ht="15" customHeight="1" x14ac:dyDescent="0.2">
      <c r="A38" s="1312" t="s">
        <v>111</v>
      </c>
      <c r="B38" s="1312" t="s">
        <v>467</v>
      </c>
      <c r="C38" s="1312" t="s">
        <v>466</v>
      </c>
      <c r="D38" s="1312" t="s">
        <v>441</v>
      </c>
    </row>
    <row r="39" spans="1:4" s="1312" customFormat="1" ht="15" customHeight="1" x14ac:dyDescent="0.2">
      <c r="A39" s="1312" t="s">
        <v>111</v>
      </c>
      <c r="B39" s="1312" t="s">
        <v>465</v>
      </c>
      <c r="C39" s="1312" t="s">
        <v>464</v>
      </c>
      <c r="D39" s="1312" t="s">
        <v>441</v>
      </c>
    </row>
    <row r="40" spans="1:4" s="1312" customFormat="1" ht="15" customHeight="1" x14ac:dyDescent="0.2">
      <c r="A40" s="1312" t="s">
        <v>111</v>
      </c>
      <c r="B40" s="1312" t="s">
        <v>463</v>
      </c>
      <c r="C40" s="1312" t="s">
        <v>462</v>
      </c>
      <c r="D40" s="1312" t="s">
        <v>441</v>
      </c>
    </row>
    <row r="41" spans="1:4" s="1312" customFormat="1" ht="15" customHeight="1" x14ac:dyDescent="0.2">
      <c r="A41" s="1312" t="s">
        <v>111</v>
      </c>
      <c r="B41" s="1312" t="s">
        <v>461</v>
      </c>
      <c r="C41" s="1312" t="s">
        <v>460</v>
      </c>
      <c r="D41" s="1312" t="s">
        <v>441</v>
      </c>
    </row>
    <row r="42" spans="1:4" s="1312" customFormat="1" ht="15" customHeight="1" x14ac:dyDescent="0.2">
      <c r="A42" s="1312" t="s">
        <v>111</v>
      </c>
      <c r="B42" s="1312" t="s">
        <v>459</v>
      </c>
      <c r="C42" s="1312" t="s">
        <v>458</v>
      </c>
      <c r="D42" s="1312" t="s">
        <v>441</v>
      </c>
    </row>
    <row r="43" spans="1:4" s="1312" customFormat="1" ht="15" customHeight="1" x14ac:dyDescent="0.2">
      <c r="A43" s="1312" t="s">
        <v>111</v>
      </c>
      <c r="B43" s="1312" t="s">
        <v>457</v>
      </c>
      <c r="C43" s="1312" t="s">
        <v>456</v>
      </c>
      <c r="D43" s="1312" t="s">
        <v>441</v>
      </c>
    </row>
    <row r="44" spans="1:4" s="1312" customFormat="1" ht="15" customHeight="1" x14ac:dyDescent="0.2">
      <c r="A44" s="1312" t="s">
        <v>111</v>
      </c>
      <c r="B44" s="1312" t="s">
        <v>455</v>
      </c>
      <c r="C44" s="1312" t="s">
        <v>454</v>
      </c>
      <c r="D44" s="1312" t="s">
        <v>441</v>
      </c>
    </row>
    <row r="45" spans="1:4" s="1312" customFormat="1" ht="15" customHeight="1" x14ac:dyDescent="0.2">
      <c r="A45" s="1312" t="s">
        <v>111</v>
      </c>
      <c r="B45" s="1312" t="s">
        <v>453</v>
      </c>
      <c r="C45" s="1312" t="s">
        <v>452</v>
      </c>
      <c r="D45" s="1312" t="s">
        <v>441</v>
      </c>
    </row>
    <row r="46" spans="1:4" s="1312" customFormat="1" ht="15" customHeight="1" x14ac:dyDescent="0.2">
      <c r="A46" s="1312" t="s">
        <v>111</v>
      </c>
      <c r="B46" s="1312" t="s">
        <v>451</v>
      </c>
      <c r="C46" s="1312" t="s">
        <v>450</v>
      </c>
      <c r="D46" s="1312" t="s">
        <v>441</v>
      </c>
    </row>
    <row r="47" spans="1:4" s="1312" customFormat="1" ht="15" customHeight="1" x14ac:dyDescent="0.2">
      <c r="A47" s="1312" t="s">
        <v>111</v>
      </c>
      <c r="B47" s="1312" t="s">
        <v>449</v>
      </c>
      <c r="C47" s="1312" t="s">
        <v>2036</v>
      </c>
      <c r="D47" s="1312" t="s">
        <v>441</v>
      </c>
    </row>
    <row r="48" spans="1:4" s="1312" customFormat="1" ht="15" customHeight="1" x14ac:dyDescent="0.2">
      <c r="A48" s="1312" t="s">
        <v>111</v>
      </c>
      <c r="B48" s="1312" t="s">
        <v>448</v>
      </c>
      <c r="C48" s="1312" t="s">
        <v>447</v>
      </c>
      <c r="D48" s="1312" t="s">
        <v>441</v>
      </c>
    </row>
    <row r="49" spans="1:4" s="1312" customFormat="1" ht="15" customHeight="1" x14ac:dyDescent="0.2">
      <c r="A49" s="1312" t="s">
        <v>111</v>
      </c>
      <c r="B49" s="1312" t="s">
        <v>446</v>
      </c>
      <c r="C49" s="1312" t="s">
        <v>445</v>
      </c>
      <c r="D49" s="1312" t="s">
        <v>441</v>
      </c>
    </row>
    <row r="50" spans="1:4" s="1312" customFormat="1" ht="15" customHeight="1" x14ac:dyDescent="0.2">
      <c r="A50" s="1312" t="s">
        <v>111</v>
      </c>
      <c r="B50" s="1312" t="s">
        <v>444</v>
      </c>
      <c r="C50" s="1312" t="s">
        <v>443</v>
      </c>
      <c r="D50" s="1312" t="s">
        <v>441</v>
      </c>
    </row>
    <row r="51" spans="1:4" s="1312" customFormat="1" ht="12.75" x14ac:dyDescent="0.2">
      <c r="A51" s="1312" t="s">
        <v>111</v>
      </c>
      <c r="B51" s="1312" t="s">
        <v>442</v>
      </c>
      <c r="C51" s="431" t="s">
        <v>2037</v>
      </c>
      <c r="D51" s="1312" t="s">
        <v>441</v>
      </c>
    </row>
    <row r="52" spans="1:4" s="1312" customFormat="1" ht="15" customHeight="1" x14ac:dyDescent="0.2">
      <c r="A52" s="1312" t="s">
        <v>111</v>
      </c>
      <c r="B52" s="1312" t="s">
        <v>395</v>
      </c>
      <c r="C52" s="1312" t="s">
        <v>440</v>
      </c>
      <c r="D52" s="1312" t="s">
        <v>110</v>
      </c>
    </row>
    <row r="53" spans="1:4" s="1312" customFormat="1" ht="15" customHeight="1" x14ac:dyDescent="0.2">
      <c r="A53" s="1312" t="s">
        <v>111</v>
      </c>
      <c r="B53" s="1312" t="s">
        <v>439</v>
      </c>
      <c r="C53" s="1312" t="s">
        <v>438</v>
      </c>
      <c r="D53" s="1312" t="s">
        <v>395</v>
      </c>
    </row>
    <row r="54" spans="1:4" s="1312" customFormat="1" ht="15" customHeight="1" x14ac:dyDescent="0.2">
      <c r="A54" s="1312" t="s">
        <v>111</v>
      </c>
      <c r="B54" s="1312" t="s">
        <v>437</v>
      </c>
      <c r="C54" s="1312" t="s">
        <v>436</v>
      </c>
      <c r="D54" s="1312" t="s">
        <v>395</v>
      </c>
    </row>
    <row r="55" spans="1:4" s="1312" customFormat="1" ht="15" customHeight="1" x14ac:dyDescent="0.2">
      <c r="A55" s="1312" t="s">
        <v>111</v>
      </c>
      <c r="B55" s="1312" t="s">
        <v>435</v>
      </c>
      <c r="C55" s="1312" t="s">
        <v>434</v>
      </c>
      <c r="D55" s="1312" t="s">
        <v>395</v>
      </c>
    </row>
    <row r="56" spans="1:4" s="1312" customFormat="1" ht="15" customHeight="1" x14ac:dyDescent="0.2">
      <c r="A56" s="1312" t="s">
        <v>111</v>
      </c>
      <c r="B56" s="1312" t="s">
        <v>433</v>
      </c>
      <c r="C56" s="1312" t="s">
        <v>432</v>
      </c>
      <c r="D56" s="1312" t="s">
        <v>395</v>
      </c>
    </row>
    <row r="57" spans="1:4" s="1312" customFormat="1" ht="15" customHeight="1" x14ac:dyDescent="0.2">
      <c r="A57" s="1312" t="s">
        <v>111</v>
      </c>
      <c r="B57" s="1312" t="s">
        <v>431</v>
      </c>
      <c r="C57" s="1312" t="s">
        <v>430</v>
      </c>
      <c r="D57" s="1312" t="s">
        <v>395</v>
      </c>
    </row>
    <row r="58" spans="1:4" s="1312" customFormat="1" ht="15" customHeight="1" x14ac:dyDescent="0.2">
      <c r="A58" s="1312" t="s">
        <v>111</v>
      </c>
      <c r="B58" s="1312" t="s">
        <v>429</v>
      </c>
      <c r="C58" s="1312" t="s">
        <v>428</v>
      </c>
      <c r="D58" s="1312" t="s">
        <v>395</v>
      </c>
    </row>
    <row r="59" spans="1:4" s="1312" customFormat="1" ht="15" customHeight="1" x14ac:dyDescent="0.2">
      <c r="A59" s="1312" t="s">
        <v>111</v>
      </c>
      <c r="B59" s="1312" t="s">
        <v>427</v>
      </c>
      <c r="C59" s="1312" t="s">
        <v>426</v>
      </c>
      <c r="D59" s="1312" t="s">
        <v>395</v>
      </c>
    </row>
    <row r="60" spans="1:4" s="1312" customFormat="1" ht="15" customHeight="1" x14ac:dyDescent="0.2">
      <c r="A60" s="1312" t="s">
        <v>111</v>
      </c>
      <c r="B60" s="1312" t="s">
        <v>425</v>
      </c>
      <c r="C60" s="1312" t="s">
        <v>424</v>
      </c>
      <c r="D60" s="1312" t="s">
        <v>395</v>
      </c>
    </row>
    <row r="61" spans="1:4" s="1312" customFormat="1" ht="15" customHeight="1" x14ac:dyDescent="0.2">
      <c r="A61" s="1312" t="s">
        <v>111</v>
      </c>
      <c r="B61" s="1312" t="s">
        <v>423</v>
      </c>
      <c r="C61" s="1312" t="s">
        <v>422</v>
      </c>
      <c r="D61" s="1312" t="s">
        <v>395</v>
      </c>
    </row>
    <row r="62" spans="1:4" s="1312" customFormat="1" ht="15" customHeight="1" x14ac:dyDescent="0.2">
      <c r="A62" s="1312" t="s">
        <v>111</v>
      </c>
      <c r="B62" s="1312" t="s">
        <v>421</v>
      </c>
      <c r="C62" s="1312" t="s">
        <v>420</v>
      </c>
      <c r="D62" s="1312" t="s">
        <v>395</v>
      </c>
    </row>
    <row r="63" spans="1:4" s="1312" customFormat="1" ht="15" customHeight="1" x14ac:dyDescent="0.2">
      <c r="A63" s="1312" t="s">
        <v>111</v>
      </c>
      <c r="B63" s="1312" t="s">
        <v>419</v>
      </c>
      <c r="C63" s="1312" t="s">
        <v>418</v>
      </c>
      <c r="D63" s="1312" t="s">
        <v>395</v>
      </c>
    </row>
    <row r="64" spans="1:4" s="1312" customFormat="1" ht="15" customHeight="1" x14ac:dyDescent="0.2">
      <c r="A64" s="1312" t="s">
        <v>111</v>
      </c>
      <c r="B64" s="1312" t="s">
        <v>417</v>
      </c>
      <c r="C64" s="1312" t="s">
        <v>2038</v>
      </c>
      <c r="D64" s="1312" t="s">
        <v>395</v>
      </c>
    </row>
    <row r="65" spans="1:4" s="1312" customFormat="1" ht="15" customHeight="1" x14ac:dyDescent="0.2">
      <c r="A65" s="1312" t="s">
        <v>111</v>
      </c>
      <c r="B65" s="1312" t="s">
        <v>416</v>
      </c>
      <c r="C65" s="1312" t="s">
        <v>415</v>
      </c>
      <c r="D65" s="1312" t="s">
        <v>395</v>
      </c>
    </row>
    <row r="66" spans="1:4" s="1312" customFormat="1" ht="15" customHeight="1" x14ac:dyDescent="0.2">
      <c r="A66" s="1312" t="s">
        <v>111</v>
      </c>
      <c r="B66" s="1312" t="s">
        <v>414</v>
      </c>
      <c r="C66" s="1312" t="s">
        <v>413</v>
      </c>
      <c r="D66" s="1312" t="s">
        <v>395</v>
      </c>
    </row>
    <row r="67" spans="1:4" s="1312" customFormat="1" ht="15" customHeight="1" x14ac:dyDescent="0.2">
      <c r="A67" s="1312" t="s">
        <v>111</v>
      </c>
      <c r="B67" s="1312" t="s">
        <v>412</v>
      </c>
      <c r="C67" s="1312" t="s">
        <v>411</v>
      </c>
      <c r="D67" s="1312" t="s">
        <v>395</v>
      </c>
    </row>
    <row r="68" spans="1:4" s="1312" customFormat="1" ht="15" customHeight="1" x14ac:dyDescent="0.2">
      <c r="A68" s="1312" t="s">
        <v>111</v>
      </c>
      <c r="B68" s="1312" t="s">
        <v>410</v>
      </c>
      <c r="C68" s="1312" t="s">
        <v>409</v>
      </c>
      <c r="D68" s="1312" t="s">
        <v>395</v>
      </c>
    </row>
    <row r="69" spans="1:4" s="1312" customFormat="1" ht="15" customHeight="1" x14ac:dyDescent="0.2">
      <c r="A69" s="1312" t="s">
        <v>111</v>
      </c>
      <c r="B69" s="1312" t="s">
        <v>408</v>
      </c>
      <c r="C69" s="1312" t="s">
        <v>407</v>
      </c>
      <c r="D69" s="1312" t="s">
        <v>395</v>
      </c>
    </row>
    <row r="70" spans="1:4" s="1312" customFormat="1" ht="15" customHeight="1" x14ac:dyDescent="0.2">
      <c r="A70" s="1312" t="s">
        <v>111</v>
      </c>
      <c r="B70" s="1312" t="s">
        <v>406</v>
      </c>
      <c r="C70" s="1312" t="s">
        <v>405</v>
      </c>
      <c r="D70" s="1312" t="s">
        <v>395</v>
      </c>
    </row>
    <row r="71" spans="1:4" s="1312" customFormat="1" ht="15" customHeight="1" x14ac:dyDescent="0.2">
      <c r="A71" s="1312" t="s">
        <v>111</v>
      </c>
      <c r="B71" s="1312" t="s">
        <v>404</v>
      </c>
      <c r="C71" s="1312" t="s">
        <v>403</v>
      </c>
      <c r="D71" s="1312" t="s">
        <v>395</v>
      </c>
    </row>
    <row r="72" spans="1:4" s="1312" customFormat="1" ht="15" customHeight="1" x14ac:dyDescent="0.2">
      <c r="A72" s="1312" t="s">
        <v>111</v>
      </c>
      <c r="B72" s="1312" t="s">
        <v>402</v>
      </c>
      <c r="C72" s="1312" t="s">
        <v>401</v>
      </c>
      <c r="D72" s="1312" t="s">
        <v>395</v>
      </c>
    </row>
    <row r="73" spans="1:4" s="1312" customFormat="1" ht="15" customHeight="1" x14ac:dyDescent="0.2">
      <c r="A73" s="1312" t="s">
        <v>111</v>
      </c>
      <c r="B73" s="1312" t="s">
        <v>400</v>
      </c>
      <c r="C73" s="1312" t="s">
        <v>399</v>
      </c>
      <c r="D73" s="1312" t="s">
        <v>395</v>
      </c>
    </row>
    <row r="74" spans="1:4" s="1312" customFormat="1" ht="15" customHeight="1" x14ac:dyDescent="0.2">
      <c r="A74" s="1312" t="s">
        <v>111</v>
      </c>
      <c r="B74" s="1312" t="s">
        <v>398</v>
      </c>
      <c r="C74" s="1312" t="s">
        <v>397</v>
      </c>
      <c r="D74" s="1312" t="s">
        <v>395</v>
      </c>
    </row>
    <row r="75" spans="1:4" s="1312" customFormat="1" ht="15" customHeight="1" x14ac:dyDescent="0.2">
      <c r="A75" s="1312" t="s">
        <v>111</v>
      </c>
      <c r="B75" s="1312" t="s">
        <v>396</v>
      </c>
      <c r="C75" s="1312" t="s">
        <v>2039</v>
      </c>
      <c r="D75" s="1312" t="s">
        <v>395</v>
      </c>
    </row>
    <row r="76" spans="1:4" s="1312" customFormat="1" ht="15" customHeight="1" x14ac:dyDescent="0.2">
      <c r="A76" s="1312" t="s">
        <v>111</v>
      </c>
      <c r="B76" s="1312" t="s">
        <v>332</v>
      </c>
      <c r="C76" s="1312" t="s">
        <v>394</v>
      </c>
      <c r="D76" s="1312" t="s">
        <v>110</v>
      </c>
    </row>
    <row r="77" spans="1:4" s="1312" customFormat="1" ht="15" customHeight="1" x14ac:dyDescent="0.2">
      <c r="A77" s="1312" t="s">
        <v>111</v>
      </c>
      <c r="B77" s="1312" t="s">
        <v>393</v>
      </c>
      <c r="C77" s="1312" t="s">
        <v>392</v>
      </c>
      <c r="D77" s="1312" t="s">
        <v>332</v>
      </c>
    </row>
    <row r="78" spans="1:4" s="1312" customFormat="1" ht="15" customHeight="1" x14ac:dyDescent="0.2">
      <c r="A78" s="1312" t="s">
        <v>111</v>
      </c>
      <c r="B78" s="1312" t="s">
        <v>391</v>
      </c>
      <c r="C78" s="1312" t="s">
        <v>390</v>
      </c>
      <c r="D78" s="1312" t="s">
        <v>332</v>
      </c>
    </row>
    <row r="79" spans="1:4" s="1312" customFormat="1" ht="15" customHeight="1" x14ac:dyDescent="0.2">
      <c r="A79" s="1312" t="s">
        <v>111</v>
      </c>
      <c r="B79" s="1312" t="s">
        <v>389</v>
      </c>
      <c r="C79" s="1312" t="s">
        <v>388</v>
      </c>
      <c r="D79" s="1312" t="s">
        <v>332</v>
      </c>
    </row>
    <row r="80" spans="1:4" s="1312" customFormat="1" ht="15" customHeight="1" x14ac:dyDescent="0.2">
      <c r="A80" s="1312" t="s">
        <v>111</v>
      </c>
      <c r="B80" s="1312" t="s">
        <v>387</v>
      </c>
      <c r="C80" s="1312" t="s">
        <v>386</v>
      </c>
      <c r="D80" s="1312" t="s">
        <v>332</v>
      </c>
    </row>
    <row r="81" spans="1:4" s="1312" customFormat="1" ht="15" customHeight="1" x14ac:dyDescent="0.2">
      <c r="A81" s="1312" t="s">
        <v>111</v>
      </c>
      <c r="B81" s="1312" t="s">
        <v>385</v>
      </c>
      <c r="C81" s="1312" t="s">
        <v>384</v>
      </c>
      <c r="D81" s="1312" t="s">
        <v>332</v>
      </c>
    </row>
    <row r="82" spans="1:4" s="1312" customFormat="1" ht="15" customHeight="1" x14ac:dyDescent="0.2">
      <c r="A82" s="1312" t="s">
        <v>111</v>
      </c>
      <c r="B82" s="1312" t="s">
        <v>383</v>
      </c>
      <c r="C82" s="1312" t="s">
        <v>382</v>
      </c>
      <c r="D82" s="1312" t="s">
        <v>332</v>
      </c>
    </row>
    <row r="83" spans="1:4" s="1312" customFormat="1" ht="15" customHeight="1" x14ac:dyDescent="0.2">
      <c r="A83" s="1312" t="s">
        <v>111</v>
      </c>
      <c r="B83" s="1312" t="s">
        <v>381</v>
      </c>
      <c r="C83" s="1312" t="s">
        <v>380</v>
      </c>
      <c r="D83" s="1312" t="s">
        <v>332</v>
      </c>
    </row>
    <row r="84" spans="1:4" s="1312" customFormat="1" ht="15" customHeight="1" x14ac:dyDescent="0.2">
      <c r="A84" s="1312" t="s">
        <v>111</v>
      </c>
      <c r="B84" s="1312" t="s">
        <v>379</v>
      </c>
      <c r="C84" s="1312" t="s">
        <v>378</v>
      </c>
      <c r="D84" s="1312" t="s">
        <v>332</v>
      </c>
    </row>
    <row r="85" spans="1:4" s="1312" customFormat="1" ht="15" customHeight="1" x14ac:dyDescent="0.2">
      <c r="A85" s="1312" t="s">
        <v>111</v>
      </c>
      <c r="B85" s="1312" t="s">
        <v>377</v>
      </c>
      <c r="C85" s="1312" t="s">
        <v>376</v>
      </c>
      <c r="D85" s="1312" t="s">
        <v>332</v>
      </c>
    </row>
    <row r="86" spans="1:4" s="1312" customFormat="1" ht="15" customHeight="1" x14ac:dyDescent="0.2">
      <c r="A86" s="1312" t="s">
        <v>111</v>
      </c>
      <c r="B86" s="1312" t="s">
        <v>375</v>
      </c>
      <c r="C86" s="1312" t="s">
        <v>374</v>
      </c>
      <c r="D86" s="1312" t="s">
        <v>332</v>
      </c>
    </row>
    <row r="87" spans="1:4" s="1312" customFormat="1" ht="15" customHeight="1" x14ac:dyDescent="0.2">
      <c r="A87" s="1312" t="s">
        <v>111</v>
      </c>
      <c r="B87" s="1312" t="s">
        <v>373</v>
      </c>
      <c r="C87" s="1312" t="s">
        <v>372</v>
      </c>
      <c r="D87" s="1312" t="s">
        <v>332</v>
      </c>
    </row>
    <row r="88" spans="1:4" s="1312" customFormat="1" ht="15" customHeight="1" x14ac:dyDescent="0.2">
      <c r="A88" s="1312" t="s">
        <v>111</v>
      </c>
      <c r="B88" s="1312" t="s">
        <v>371</v>
      </c>
      <c r="C88" s="1312" t="s">
        <v>370</v>
      </c>
      <c r="D88" s="1312" t="s">
        <v>332</v>
      </c>
    </row>
    <row r="89" spans="1:4" s="1312" customFormat="1" ht="15" customHeight="1" x14ac:dyDescent="0.2">
      <c r="A89" s="1312" t="s">
        <v>111</v>
      </c>
      <c r="B89" s="1312" t="s">
        <v>369</v>
      </c>
      <c r="C89" s="1312" t="s">
        <v>368</v>
      </c>
      <c r="D89" s="1312" t="s">
        <v>332</v>
      </c>
    </row>
    <row r="90" spans="1:4" s="1312" customFormat="1" ht="15" customHeight="1" x14ac:dyDescent="0.2">
      <c r="A90" s="1312" t="s">
        <v>111</v>
      </c>
      <c r="B90" s="1312" t="s">
        <v>367</v>
      </c>
      <c r="C90" s="1312" t="s">
        <v>366</v>
      </c>
      <c r="D90" s="1312" t="s">
        <v>332</v>
      </c>
    </row>
    <row r="91" spans="1:4" s="1312" customFormat="1" ht="15" customHeight="1" x14ac:dyDescent="0.2">
      <c r="A91" s="1312" t="s">
        <v>111</v>
      </c>
      <c r="B91" s="1312" t="s">
        <v>365</v>
      </c>
      <c r="C91" s="1312" t="s">
        <v>364</v>
      </c>
      <c r="D91" s="1312" t="s">
        <v>332</v>
      </c>
    </row>
    <row r="92" spans="1:4" s="1312" customFormat="1" ht="15" customHeight="1" x14ac:dyDescent="0.2">
      <c r="A92" s="1312" t="s">
        <v>111</v>
      </c>
      <c r="B92" s="1312" t="s">
        <v>363</v>
      </c>
      <c r="C92" s="1312" t="s">
        <v>362</v>
      </c>
      <c r="D92" s="1312" t="s">
        <v>332</v>
      </c>
    </row>
    <row r="93" spans="1:4" s="1312" customFormat="1" ht="15" customHeight="1" x14ac:dyDescent="0.2">
      <c r="A93" s="1312" t="s">
        <v>111</v>
      </c>
      <c r="B93" s="1312" t="s">
        <v>361</v>
      </c>
      <c r="C93" s="1312" t="s">
        <v>360</v>
      </c>
      <c r="D93" s="1312" t="s">
        <v>332</v>
      </c>
    </row>
    <row r="94" spans="1:4" s="1312" customFormat="1" ht="15" customHeight="1" x14ac:dyDescent="0.2">
      <c r="A94" s="1312" t="s">
        <v>111</v>
      </c>
      <c r="B94" s="1312" t="s">
        <v>359</v>
      </c>
      <c r="C94" s="1312" t="s">
        <v>358</v>
      </c>
      <c r="D94" s="1312" t="s">
        <v>332</v>
      </c>
    </row>
    <row r="95" spans="1:4" s="1312" customFormat="1" ht="15" customHeight="1" x14ac:dyDescent="0.2">
      <c r="A95" s="1312" t="s">
        <v>111</v>
      </c>
      <c r="B95" s="1312" t="s">
        <v>357</v>
      </c>
      <c r="C95" s="1312" t="s">
        <v>356</v>
      </c>
      <c r="D95" s="1312" t="s">
        <v>332</v>
      </c>
    </row>
    <row r="96" spans="1:4" s="1312" customFormat="1" ht="15" customHeight="1" x14ac:dyDescent="0.2">
      <c r="A96" s="1312" t="s">
        <v>111</v>
      </c>
      <c r="B96" s="1312" t="s">
        <v>355</v>
      </c>
      <c r="C96" s="1312" t="s">
        <v>354</v>
      </c>
      <c r="D96" s="1312" t="s">
        <v>332</v>
      </c>
    </row>
    <row r="97" spans="1:4" s="1312" customFormat="1" ht="15" customHeight="1" x14ac:dyDescent="0.2">
      <c r="A97" s="1312" t="s">
        <v>111</v>
      </c>
      <c r="B97" s="1312" t="s">
        <v>353</v>
      </c>
      <c r="C97" s="1312" t="s">
        <v>352</v>
      </c>
      <c r="D97" s="1312" t="s">
        <v>332</v>
      </c>
    </row>
    <row r="98" spans="1:4" s="1312" customFormat="1" ht="15" customHeight="1" x14ac:dyDescent="0.2">
      <c r="A98" s="1312" t="s">
        <v>111</v>
      </c>
      <c r="B98" s="1312" t="s">
        <v>351</v>
      </c>
      <c r="C98" s="1312" t="s">
        <v>350</v>
      </c>
      <c r="D98" s="1312" t="s">
        <v>332</v>
      </c>
    </row>
    <row r="99" spans="1:4" s="1312" customFormat="1" ht="15" customHeight="1" x14ac:dyDescent="0.2">
      <c r="A99" s="1312" t="s">
        <v>111</v>
      </c>
      <c r="B99" s="1312" t="s">
        <v>349</v>
      </c>
      <c r="C99" s="1312" t="s">
        <v>348</v>
      </c>
      <c r="D99" s="1312" t="s">
        <v>332</v>
      </c>
    </row>
    <row r="100" spans="1:4" s="1312" customFormat="1" ht="15" customHeight="1" x14ac:dyDescent="0.2">
      <c r="A100" s="1312" t="s">
        <v>111</v>
      </c>
      <c r="B100" s="1312" t="s">
        <v>347</v>
      </c>
      <c r="C100" s="1312" t="s">
        <v>346</v>
      </c>
      <c r="D100" s="1312" t="s">
        <v>332</v>
      </c>
    </row>
    <row r="101" spans="1:4" s="1312" customFormat="1" ht="15" customHeight="1" x14ac:dyDescent="0.2">
      <c r="A101" s="1312" t="s">
        <v>111</v>
      </c>
      <c r="B101" s="1312" t="s">
        <v>345</v>
      </c>
      <c r="C101" s="1312" t="s">
        <v>2040</v>
      </c>
      <c r="D101" s="1312" t="s">
        <v>332</v>
      </c>
    </row>
    <row r="102" spans="1:4" s="1312" customFormat="1" ht="15" customHeight="1" x14ac:dyDescent="0.2">
      <c r="A102" s="1312" t="s">
        <v>111</v>
      </c>
      <c r="B102" s="1312" t="s">
        <v>344</v>
      </c>
      <c r="C102" s="1312" t="s">
        <v>343</v>
      </c>
      <c r="D102" s="1312" t="s">
        <v>332</v>
      </c>
    </row>
    <row r="103" spans="1:4" s="1312" customFormat="1" ht="15" customHeight="1" x14ac:dyDescent="0.2">
      <c r="A103" s="1312" t="s">
        <v>111</v>
      </c>
      <c r="B103" s="1312" t="s">
        <v>342</v>
      </c>
      <c r="C103" s="1312" t="s">
        <v>341</v>
      </c>
      <c r="D103" s="1312" t="s">
        <v>332</v>
      </c>
    </row>
    <row r="104" spans="1:4" s="1312" customFormat="1" ht="15" customHeight="1" x14ac:dyDescent="0.2">
      <c r="A104" s="1312" t="s">
        <v>111</v>
      </c>
      <c r="B104" s="1312" t="s">
        <v>340</v>
      </c>
      <c r="C104" s="1312" t="s">
        <v>339</v>
      </c>
      <c r="D104" s="1312" t="s">
        <v>332</v>
      </c>
    </row>
    <row r="105" spans="1:4" s="1312" customFormat="1" ht="15" customHeight="1" x14ac:dyDescent="0.2">
      <c r="A105" s="1312" t="s">
        <v>111</v>
      </c>
      <c r="B105" s="1312" t="s">
        <v>338</v>
      </c>
      <c r="C105" s="1312" t="s">
        <v>337</v>
      </c>
      <c r="D105" s="1312" t="s">
        <v>332</v>
      </c>
    </row>
    <row r="106" spans="1:4" s="1312" customFormat="1" ht="15" customHeight="1" x14ac:dyDescent="0.2">
      <c r="A106" s="1312" t="s">
        <v>111</v>
      </c>
      <c r="B106" s="1312" t="s">
        <v>336</v>
      </c>
      <c r="C106" s="1312" t="s">
        <v>335</v>
      </c>
      <c r="D106" s="1312" t="s">
        <v>332</v>
      </c>
    </row>
    <row r="107" spans="1:4" s="1312" customFormat="1" ht="15" customHeight="1" x14ac:dyDescent="0.2">
      <c r="A107" s="1312" t="s">
        <v>111</v>
      </c>
      <c r="B107" s="1312" t="s">
        <v>334</v>
      </c>
      <c r="C107" s="1312" t="s">
        <v>333</v>
      </c>
      <c r="D107" s="1312" t="s">
        <v>332</v>
      </c>
    </row>
    <row r="108" spans="1:4" s="1312" customFormat="1" ht="15" customHeight="1" x14ac:dyDescent="0.2">
      <c r="A108" s="1312" t="s">
        <v>111</v>
      </c>
      <c r="B108" s="1312" t="s">
        <v>202</v>
      </c>
      <c r="C108" s="1312" t="s">
        <v>331</v>
      </c>
      <c r="D108" s="1312" t="s">
        <v>110</v>
      </c>
    </row>
    <row r="109" spans="1:4" s="1312" customFormat="1" ht="15" customHeight="1" x14ac:dyDescent="0.2">
      <c r="A109" s="1312" t="s">
        <v>111</v>
      </c>
      <c r="B109" s="1312" t="s">
        <v>330</v>
      </c>
      <c r="C109" s="1312" t="s">
        <v>329</v>
      </c>
      <c r="D109" s="1312" t="s">
        <v>202</v>
      </c>
    </row>
    <row r="110" spans="1:4" s="1312" customFormat="1" ht="15" customHeight="1" x14ac:dyDescent="0.2">
      <c r="A110" s="1312" t="s">
        <v>111</v>
      </c>
      <c r="B110" s="1312" t="s">
        <v>328</v>
      </c>
      <c r="C110" s="1312" t="s">
        <v>327</v>
      </c>
      <c r="D110" s="1312" t="s">
        <v>202</v>
      </c>
    </row>
    <row r="111" spans="1:4" s="1312" customFormat="1" ht="15" customHeight="1" x14ac:dyDescent="0.2">
      <c r="A111" s="1312" t="s">
        <v>111</v>
      </c>
      <c r="B111" s="1312" t="s">
        <v>326</v>
      </c>
      <c r="C111" s="1312" t="s">
        <v>325</v>
      </c>
      <c r="D111" s="1312" t="s">
        <v>202</v>
      </c>
    </row>
    <row r="112" spans="1:4" s="1312" customFormat="1" ht="15" customHeight="1" x14ac:dyDescent="0.2">
      <c r="A112" s="1312" t="s">
        <v>111</v>
      </c>
      <c r="B112" s="1312" t="s">
        <v>324</v>
      </c>
      <c r="C112" s="1312" t="s">
        <v>323</v>
      </c>
      <c r="D112" s="1312" t="s">
        <v>202</v>
      </c>
    </row>
    <row r="113" spans="1:4" s="1312" customFormat="1" ht="15" customHeight="1" x14ac:dyDescent="0.2">
      <c r="A113" s="1312" t="s">
        <v>111</v>
      </c>
      <c r="B113" s="1312" t="s">
        <v>322</v>
      </c>
      <c r="C113" s="1312" t="s">
        <v>2041</v>
      </c>
      <c r="D113" s="1312" t="s">
        <v>202</v>
      </c>
    </row>
    <row r="114" spans="1:4" s="1312" customFormat="1" ht="15" customHeight="1" x14ac:dyDescent="0.2">
      <c r="A114" s="1312" t="s">
        <v>111</v>
      </c>
      <c r="B114" s="1312" t="s">
        <v>321</v>
      </c>
      <c r="C114" s="1312" t="s">
        <v>320</v>
      </c>
      <c r="D114" s="1312" t="s">
        <v>202</v>
      </c>
    </row>
    <row r="115" spans="1:4" s="1312" customFormat="1" ht="15" customHeight="1" x14ac:dyDescent="0.2">
      <c r="A115" s="1312" t="s">
        <v>111</v>
      </c>
      <c r="B115" s="1312" t="s">
        <v>319</v>
      </c>
      <c r="C115" s="1312" t="s">
        <v>318</v>
      </c>
      <c r="D115" s="1312" t="s">
        <v>202</v>
      </c>
    </row>
    <row r="116" spans="1:4" s="1312" customFormat="1" ht="15" customHeight="1" x14ac:dyDescent="0.2">
      <c r="A116" s="1312" t="s">
        <v>111</v>
      </c>
      <c r="B116" s="1312" t="s">
        <v>317</v>
      </c>
      <c r="C116" s="1312" t="s">
        <v>316</v>
      </c>
      <c r="D116" s="1312" t="s">
        <v>202</v>
      </c>
    </row>
    <row r="117" spans="1:4" s="1312" customFormat="1" ht="15" customHeight="1" x14ac:dyDescent="0.2">
      <c r="A117" s="1312" t="s">
        <v>111</v>
      </c>
      <c r="B117" s="1312" t="s">
        <v>315</v>
      </c>
      <c r="C117" s="1312" t="s">
        <v>314</v>
      </c>
      <c r="D117" s="1312" t="s">
        <v>202</v>
      </c>
    </row>
    <row r="118" spans="1:4" s="1312" customFormat="1" ht="15" customHeight="1" x14ac:dyDescent="0.2">
      <c r="A118" s="1312" t="s">
        <v>111</v>
      </c>
      <c r="B118" s="1312" t="s">
        <v>313</v>
      </c>
      <c r="C118" s="1312" t="s">
        <v>312</v>
      </c>
      <c r="D118" s="1312" t="s">
        <v>202</v>
      </c>
    </row>
    <row r="119" spans="1:4" s="1312" customFormat="1" ht="15" customHeight="1" x14ac:dyDescent="0.2">
      <c r="A119" s="1312" t="s">
        <v>111</v>
      </c>
      <c r="B119" s="1312" t="s">
        <v>311</v>
      </c>
      <c r="C119" s="1312" t="s">
        <v>310</v>
      </c>
      <c r="D119" s="1312" t="s">
        <v>202</v>
      </c>
    </row>
    <row r="120" spans="1:4" s="1312" customFormat="1" ht="15" customHeight="1" x14ac:dyDescent="0.2">
      <c r="A120" s="1312" t="s">
        <v>111</v>
      </c>
      <c r="B120" s="1312" t="s">
        <v>309</v>
      </c>
      <c r="C120" s="1312" t="s">
        <v>308</v>
      </c>
      <c r="D120" s="1312" t="s">
        <v>202</v>
      </c>
    </row>
    <row r="121" spans="1:4" s="1312" customFormat="1" ht="15" customHeight="1" x14ac:dyDescent="0.2">
      <c r="A121" s="1312" t="s">
        <v>111</v>
      </c>
      <c r="B121" s="1312" t="s">
        <v>307</v>
      </c>
      <c r="C121" s="1312" t="s">
        <v>2042</v>
      </c>
      <c r="D121" s="1312" t="s">
        <v>202</v>
      </c>
    </row>
    <row r="122" spans="1:4" s="1312" customFormat="1" ht="15" customHeight="1" x14ac:dyDescent="0.2">
      <c r="A122" s="1312" t="s">
        <v>111</v>
      </c>
      <c r="B122" s="1312" t="s">
        <v>306</v>
      </c>
      <c r="C122" s="1312" t="s">
        <v>305</v>
      </c>
      <c r="D122" s="1312" t="s">
        <v>202</v>
      </c>
    </row>
    <row r="123" spans="1:4" s="1312" customFormat="1" ht="15" customHeight="1" x14ac:dyDescent="0.2">
      <c r="A123" s="1312" t="s">
        <v>111</v>
      </c>
      <c r="B123" s="1312" t="s">
        <v>304</v>
      </c>
      <c r="C123" s="1312" t="s">
        <v>303</v>
      </c>
      <c r="D123" s="1312" t="s">
        <v>202</v>
      </c>
    </row>
    <row r="124" spans="1:4" s="1312" customFormat="1" ht="15" customHeight="1" x14ac:dyDescent="0.2">
      <c r="A124" s="1312" t="s">
        <v>111</v>
      </c>
      <c r="B124" s="1312" t="s">
        <v>302</v>
      </c>
      <c r="C124" s="1312" t="s">
        <v>301</v>
      </c>
      <c r="D124" s="1312" t="s">
        <v>202</v>
      </c>
    </row>
    <row r="125" spans="1:4" s="1312" customFormat="1" ht="15" customHeight="1" x14ac:dyDescent="0.2">
      <c r="A125" s="1312" t="s">
        <v>111</v>
      </c>
      <c r="B125" s="1312" t="s">
        <v>300</v>
      </c>
      <c r="C125" s="1312" t="s">
        <v>299</v>
      </c>
      <c r="D125" s="1312" t="s">
        <v>202</v>
      </c>
    </row>
    <row r="126" spans="1:4" s="1312" customFormat="1" ht="15" customHeight="1" x14ac:dyDescent="0.2">
      <c r="A126" s="1312" t="s">
        <v>111</v>
      </c>
      <c r="B126" s="1312" t="s">
        <v>298</v>
      </c>
      <c r="C126" s="1312" t="s">
        <v>297</v>
      </c>
      <c r="D126" s="1312" t="s">
        <v>202</v>
      </c>
    </row>
    <row r="127" spans="1:4" s="1312" customFormat="1" ht="15" customHeight="1" x14ac:dyDescent="0.2">
      <c r="A127" s="1312" t="s">
        <v>111</v>
      </c>
      <c r="B127" s="1312" t="s">
        <v>296</v>
      </c>
      <c r="C127" s="1312" t="s">
        <v>295</v>
      </c>
      <c r="D127" s="1312" t="s">
        <v>202</v>
      </c>
    </row>
    <row r="128" spans="1:4" s="1312" customFormat="1" ht="15" customHeight="1" x14ac:dyDescent="0.2">
      <c r="A128" s="1312" t="s">
        <v>111</v>
      </c>
      <c r="B128" s="1312" t="s">
        <v>294</v>
      </c>
      <c r="C128" s="1312" t="s">
        <v>293</v>
      </c>
      <c r="D128" s="1312" t="s">
        <v>202</v>
      </c>
    </row>
    <row r="129" spans="1:4" s="1312" customFormat="1" ht="15" customHeight="1" x14ac:dyDescent="0.2">
      <c r="A129" s="1312" t="s">
        <v>111</v>
      </c>
      <c r="B129" s="1312" t="s">
        <v>292</v>
      </c>
      <c r="C129" s="1312" t="s">
        <v>291</v>
      </c>
      <c r="D129" s="1312" t="s">
        <v>202</v>
      </c>
    </row>
    <row r="130" spans="1:4" s="1312" customFormat="1" ht="15" customHeight="1" x14ac:dyDescent="0.2">
      <c r="A130" s="1312" t="s">
        <v>111</v>
      </c>
      <c r="B130" s="1312" t="s">
        <v>290</v>
      </c>
      <c r="C130" s="1312" t="s">
        <v>289</v>
      </c>
      <c r="D130" s="1312" t="s">
        <v>202</v>
      </c>
    </row>
    <row r="131" spans="1:4" s="1312" customFormat="1" ht="15" customHeight="1" x14ac:dyDescent="0.2">
      <c r="A131" s="1312" t="s">
        <v>111</v>
      </c>
      <c r="B131" s="1312" t="s">
        <v>288</v>
      </c>
      <c r="C131" s="1312" t="s">
        <v>287</v>
      </c>
      <c r="D131" s="1312" t="s">
        <v>202</v>
      </c>
    </row>
    <row r="132" spans="1:4" s="1312" customFormat="1" ht="15" customHeight="1" x14ac:dyDescent="0.2">
      <c r="A132" s="1312" t="s">
        <v>111</v>
      </c>
      <c r="B132" s="1312" t="s">
        <v>286</v>
      </c>
      <c r="C132" s="1312" t="s">
        <v>285</v>
      </c>
      <c r="D132" s="1312" t="s">
        <v>202</v>
      </c>
    </row>
    <row r="133" spans="1:4" s="1312" customFormat="1" ht="15" customHeight="1" x14ac:dyDescent="0.2">
      <c r="A133" s="1312" t="s">
        <v>111</v>
      </c>
      <c r="B133" s="1312" t="s">
        <v>284</v>
      </c>
      <c r="C133" s="1312" t="s">
        <v>283</v>
      </c>
      <c r="D133" s="1312" t="s">
        <v>202</v>
      </c>
    </row>
    <row r="134" spans="1:4" s="1312" customFormat="1" ht="15" customHeight="1" x14ac:dyDescent="0.2">
      <c r="A134" s="1312" t="s">
        <v>111</v>
      </c>
      <c r="B134" s="1312" t="s">
        <v>282</v>
      </c>
      <c r="C134" s="1312" t="s">
        <v>281</v>
      </c>
      <c r="D134" s="1312" t="s">
        <v>202</v>
      </c>
    </row>
    <row r="135" spans="1:4" s="1312" customFormat="1" ht="15" customHeight="1" x14ac:dyDescent="0.2">
      <c r="A135" s="1312" t="s">
        <v>111</v>
      </c>
      <c r="B135" s="1312" t="s">
        <v>280</v>
      </c>
      <c r="C135" s="1312" t="s">
        <v>279</v>
      </c>
      <c r="D135" s="1312" t="s">
        <v>202</v>
      </c>
    </row>
    <row r="136" spans="1:4" s="1312" customFormat="1" ht="15" customHeight="1" x14ac:dyDescent="0.2">
      <c r="A136" s="1312" t="s">
        <v>111</v>
      </c>
      <c r="B136" s="1312" t="s">
        <v>278</v>
      </c>
      <c r="C136" s="1312" t="s">
        <v>277</v>
      </c>
      <c r="D136" s="1312" t="s">
        <v>202</v>
      </c>
    </row>
    <row r="137" spans="1:4" s="1312" customFormat="1" ht="15" customHeight="1" x14ac:dyDescent="0.2">
      <c r="A137" s="1312" t="s">
        <v>111</v>
      </c>
      <c r="B137" s="1312" t="s">
        <v>276</v>
      </c>
      <c r="C137" s="1312" t="s">
        <v>275</v>
      </c>
      <c r="D137" s="1312" t="s">
        <v>202</v>
      </c>
    </row>
    <row r="138" spans="1:4" s="1312" customFormat="1" ht="15" customHeight="1" x14ac:dyDescent="0.2">
      <c r="A138" s="1312" t="s">
        <v>111</v>
      </c>
      <c r="B138" s="1312" t="s">
        <v>274</v>
      </c>
      <c r="C138" s="1312" t="s">
        <v>273</v>
      </c>
      <c r="D138" s="1312" t="s">
        <v>202</v>
      </c>
    </row>
    <row r="139" spans="1:4" s="1312" customFormat="1" ht="15" customHeight="1" x14ac:dyDescent="0.2">
      <c r="A139" s="1312" t="s">
        <v>111</v>
      </c>
      <c r="B139" s="1312" t="s">
        <v>272</v>
      </c>
      <c r="C139" s="1312" t="s">
        <v>271</v>
      </c>
      <c r="D139" s="1312" t="s">
        <v>202</v>
      </c>
    </row>
    <row r="140" spans="1:4" s="1312" customFormat="1" ht="15" customHeight="1" x14ac:dyDescent="0.2">
      <c r="A140" s="1312" t="s">
        <v>111</v>
      </c>
      <c r="B140" s="1312" t="s">
        <v>270</v>
      </c>
      <c r="C140" s="1312" t="s">
        <v>269</v>
      </c>
      <c r="D140" s="1312" t="s">
        <v>202</v>
      </c>
    </row>
    <row r="141" spans="1:4" s="1312" customFormat="1" ht="15" customHeight="1" x14ac:dyDescent="0.2">
      <c r="A141" s="1312" t="s">
        <v>111</v>
      </c>
      <c r="B141" s="1312" t="s">
        <v>268</v>
      </c>
      <c r="C141" s="1312" t="s">
        <v>267</v>
      </c>
      <c r="D141" s="1312" t="s">
        <v>202</v>
      </c>
    </row>
    <row r="142" spans="1:4" s="1312" customFormat="1" ht="15" customHeight="1" x14ac:dyDescent="0.2">
      <c r="A142" s="1312" t="s">
        <v>111</v>
      </c>
      <c r="B142" s="1312" t="s">
        <v>266</v>
      </c>
      <c r="C142" s="1312" t="s">
        <v>265</v>
      </c>
      <c r="D142" s="1312" t="s">
        <v>202</v>
      </c>
    </row>
    <row r="143" spans="1:4" s="1312" customFormat="1" ht="15" customHeight="1" x14ac:dyDescent="0.2">
      <c r="A143" s="1312" t="s">
        <v>111</v>
      </c>
      <c r="B143" s="1312" t="s">
        <v>264</v>
      </c>
      <c r="C143" s="1312" t="s">
        <v>263</v>
      </c>
      <c r="D143" s="1312" t="s">
        <v>202</v>
      </c>
    </row>
    <row r="144" spans="1:4" s="1312" customFormat="1" ht="15" customHeight="1" x14ac:dyDescent="0.2">
      <c r="A144" s="1312" t="s">
        <v>111</v>
      </c>
      <c r="B144" s="1312" t="s">
        <v>262</v>
      </c>
      <c r="C144" s="1312" t="s">
        <v>261</v>
      </c>
      <c r="D144" s="1312" t="s">
        <v>202</v>
      </c>
    </row>
    <row r="145" spans="1:4" s="1312" customFormat="1" ht="15" customHeight="1" x14ac:dyDescent="0.2">
      <c r="A145" s="1312" t="s">
        <v>111</v>
      </c>
      <c r="B145" s="1312" t="s">
        <v>260</v>
      </c>
      <c r="C145" s="1312" t="s">
        <v>259</v>
      </c>
      <c r="D145" s="1312" t="s">
        <v>202</v>
      </c>
    </row>
    <row r="146" spans="1:4" s="1312" customFormat="1" ht="15" customHeight="1" x14ac:dyDescent="0.2">
      <c r="A146" s="1312" t="s">
        <v>111</v>
      </c>
      <c r="B146" s="1312" t="s">
        <v>258</v>
      </c>
      <c r="C146" s="1312" t="s">
        <v>257</v>
      </c>
      <c r="D146" s="1312" t="s">
        <v>202</v>
      </c>
    </row>
    <row r="147" spans="1:4" s="1312" customFormat="1" ht="15" customHeight="1" x14ac:dyDescent="0.2">
      <c r="A147" s="1312" t="s">
        <v>111</v>
      </c>
      <c r="B147" s="1312" t="s">
        <v>256</v>
      </c>
      <c r="C147" s="1312" t="s">
        <v>255</v>
      </c>
      <c r="D147" s="1312" t="s">
        <v>202</v>
      </c>
    </row>
    <row r="148" spans="1:4" s="1312" customFormat="1" ht="15" customHeight="1" x14ac:dyDescent="0.2">
      <c r="A148" s="1312" t="s">
        <v>111</v>
      </c>
      <c r="B148" s="1312" t="s">
        <v>254</v>
      </c>
      <c r="C148" s="1312" t="s">
        <v>253</v>
      </c>
      <c r="D148" s="1312" t="s">
        <v>202</v>
      </c>
    </row>
    <row r="149" spans="1:4" s="1312" customFormat="1" ht="15" customHeight="1" x14ac:dyDescent="0.2">
      <c r="A149" s="1312" t="s">
        <v>111</v>
      </c>
      <c r="B149" s="1312" t="s">
        <v>252</v>
      </c>
      <c r="C149" s="1312" t="s">
        <v>251</v>
      </c>
      <c r="D149" s="1312" t="s">
        <v>202</v>
      </c>
    </row>
    <row r="150" spans="1:4" s="1312" customFormat="1" ht="15" customHeight="1" x14ac:dyDescent="0.2">
      <c r="A150" s="1312" t="s">
        <v>111</v>
      </c>
      <c r="B150" s="1312" t="s">
        <v>250</v>
      </c>
      <c r="C150" s="1312" t="s">
        <v>249</v>
      </c>
      <c r="D150" s="1312" t="s">
        <v>202</v>
      </c>
    </row>
    <row r="151" spans="1:4" s="1312" customFormat="1" ht="15" customHeight="1" x14ac:dyDescent="0.2">
      <c r="A151" s="1312" t="s">
        <v>111</v>
      </c>
      <c r="B151" s="1312" t="s">
        <v>248</v>
      </c>
      <c r="C151" s="1312" t="s">
        <v>247</v>
      </c>
      <c r="D151" s="1312" t="s">
        <v>202</v>
      </c>
    </row>
    <row r="152" spans="1:4" s="1312" customFormat="1" ht="15" customHeight="1" x14ac:dyDescent="0.2">
      <c r="A152" s="1312" t="s">
        <v>111</v>
      </c>
      <c r="B152" s="1312" t="s">
        <v>246</v>
      </c>
      <c r="C152" s="1312" t="s">
        <v>245</v>
      </c>
      <c r="D152" s="1312" t="s">
        <v>202</v>
      </c>
    </row>
    <row r="153" spans="1:4" s="1312" customFormat="1" ht="15" customHeight="1" x14ac:dyDescent="0.2">
      <c r="A153" s="1312" t="s">
        <v>111</v>
      </c>
      <c r="B153" s="1312" t="s">
        <v>244</v>
      </c>
      <c r="C153" s="1312" t="s">
        <v>243</v>
      </c>
      <c r="D153" s="1312" t="s">
        <v>202</v>
      </c>
    </row>
    <row r="154" spans="1:4" s="1312" customFormat="1" ht="15" customHeight="1" x14ac:dyDescent="0.2">
      <c r="A154" s="1312" t="s">
        <v>111</v>
      </c>
      <c r="B154" s="1312" t="s">
        <v>242</v>
      </c>
      <c r="C154" s="1312" t="s">
        <v>241</v>
      </c>
      <c r="D154" s="1312" t="s">
        <v>202</v>
      </c>
    </row>
    <row r="155" spans="1:4" s="1312" customFormat="1" ht="15" customHeight="1" x14ac:dyDescent="0.2">
      <c r="A155" s="1312" t="s">
        <v>111</v>
      </c>
      <c r="B155" s="1312" t="s">
        <v>240</v>
      </c>
      <c r="C155" s="1312" t="s">
        <v>239</v>
      </c>
      <c r="D155" s="1312" t="s">
        <v>202</v>
      </c>
    </row>
    <row r="156" spans="1:4" s="1312" customFormat="1" ht="15" customHeight="1" x14ac:dyDescent="0.2">
      <c r="A156" s="1312" t="s">
        <v>111</v>
      </c>
      <c r="B156" s="1312" t="s">
        <v>238</v>
      </c>
      <c r="C156" s="1312" t="s">
        <v>237</v>
      </c>
      <c r="D156" s="1312" t="s">
        <v>202</v>
      </c>
    </row>
    <row r="157" spans="1:4" s="1312" customFormat="1" ht="15" customHeight="1" x14ac:dyDescent="0.2">
      <c r="A157" s="1312" t="s">
        <v>111</v>
      </c>
      <c r="B157" s="1312" t="s">
        <v>236</v>
      </c>
      <c r="C157" s="1312" t="s">
        <v>235</v>
      </c>
      <c r="D157" s="1312" t="s">
        <v>202</v>
      </c>
    </row>
    <row r="158" spans="1:4" s="1312" customFormat="1" ht="15" customHeight="1" x14ac:dyDescent="0.2">
      <c r="A158" s="1312" t="s">
        <v>111</v>
      </c>
      <c r="B158" s="1312" t="s">
        <v>234</v>
      </c>
      <c r="C158" s="1312" t="s">
        <v>233</v>
      </c>
      <c r="D158" s="1312" t="s">
        <v>202</v>
      </c>
    </row>
    <row r="159" spans="1:4" s="1312" customFormat="1" ht="15" customHeight="1" x14ac:dyDescent="0.2">
      <c r="A159" s="1312" t="s">
        <v>111</v>
      </c>
      <c r="B159" s="1312" t="s">
        <v>232</v>
      </c>
      <c r="C159" s="1312" t="s">
        <v>231</v>
      </c>
      <c r="D159" s="1312" t="s">
        <v>202</v>
      </c>
    </row>
    <row r="160" spans="1:4" s="1312" customFormat="1" ht="15" customHeight="1" x14ac:dyDescent="0.2">
      <c r="A160" s="1312" t="s">
        <v>111</v>
      </c>
      <c r="B160" s="1312" t="s">
        <v>230</v>
      </c>
      <c r="C160" s="1312" t="s">
        <v>229</v>
      </c>
      <c r="D160" s="1312" t="s">
        <v>202</v>
      </c>
    </row>
    <row r="161" spans="1:4" s="1312" customFormat="1" ht="15" customHeight="1" x14ac:dyDescent="0.2">
      <c r="A161" s="1312" t="s">
        <v>111</v>
      </c>
      <c r="B161" s="1312" t="s">
        <v>228</v>
      </c>
      <c r="C161" s="1312" t="s">
        <v>227</v>
      </c>
      <c r="D161" s="1312" t="s">
        <v>202</v>
      </c>
    </row>
    <row r="162" spans="1:4" s="1312" customFormat="1" ht="15" customHeight="1" x14ac:dyDescent="0.2">
      <c r="A162" s="1312" t="s">
        <v>111</v>
      </c>
      <c r="B162" s="1312" t="s">
        <v>226</v>
      </c>
      <c r="C162" s="1312" t="s">
        <v>2043</v>
      </c>
      <c r="D162" s="1312" t="s">
        <v>202</v>
      </c>
    </row>
    <row r="163" spans="1:4" s="1312" customFormat="1" ht="15" customHeight="1" x14ac:dyDescent="0.2">
      <c r="A163" s="1312" t="s">
        <v>111</v>
      </c>
      <c r="B163" s="1312" t="s">
        <v>225</v>
      </c>
      <c r="C163" s="1312" t="s">
        <v>224</v>
      </c>
      <c r="D163" s="1312" t="s">
        <v>202</v>
      </c>
    </row>
    <row r="164" spans="1:4" s="1312" customFormat="1" ht="15" customHeight="1" x14ac:dyDescent="0.2">
      <c r="A164" s="1312" t="s">
        <v>111</v>
      </c>
      <c r="B164" s="1312" t="s">
        <v>223</v>
      </c>
      <c r="C164" s="1312" t="s">
        <v>222</v>
      </c>
      <c r="D164" s="1312" t="s">
        <v>202</v>
      </c>
    </row>
    <row r="165" spans="1:4" s="1312" customFormat="1" ht="15" customHeight="1" x14ac:dyDescent="0.2">
      <c r="A165" s="1312" t="s">
        <v>111</v>
      </c>
      <c r="B165" s="1312" t="s">
        <v>221</v>
      </c>
      <c r="C165" s="1312" t="s">
        <v>220</v>
      </c>
      <c r="D165" s="1312" t="s">
        <v>202</v>
      </c>
    </row>
    <row r="166" spans="1:4" s="1312" customFormat="1" ht="15" customHeight="1" x14ac:dyDescent="0.2">
      <c r="A166" s="1312" t="s">
        <v>111</v>
      </c>
      <c r="B166" s="1312" t="s">
        <v>219</v>
      </c>
      <c r="C166" s="1312" t="s">
        <v>218</v>
      </c>
      <c r="D166" s="1312" t="s">
        <v>202</v>
      </c>
    </row>
    <row r="167" spans="1:4" s="1312" customFormat="1" ht="15" customHeight="1" x14ac:dyDescent="0.2">
      <c r="A167" s="1312" t="s">
        <v>111</v>
      </c>
      <c r="B167" s="1312" t="s">
        <v>217</v>
      </c>
      <c r="C167" s="1312" t="s">
        <v>216</v>
      </c>
      <c r="D167" s="1312" t="s">
        <v>202</v>
      </c>
    </row>
    <row r="168" spans="1:4" s="1312" customFormat="1" ht="15" customHeight="1" x14ac:dyDescent="0.2">
      <c r="A168" s="1312" t="s">
        <v>111</v>
      </c>
      <c r="B168" s="1312" t="s">
        <v>215</v>
      </c>
      <c r="C168" s="1312" t="s">
        <v>214</v>
      </c>
      <c r="D168" s="1312" t="s">
        <v>202</v>
      </c>
    </row>
    <row r="169" spans="1:4" s="1312" customFormat="1" ht="15" customHeight="1" x14ac:dyDescent="0.2">
      <c r="A169" s="1312" t="s">
        <v>111</v>
      </c>
      <c r="B169" s="1312" t="s">
        <v>213</v>
      </c>
      <c r="C169" s="1312" t="s">
        <v>212</v>
      </c>
      <c r="D169" s="1312" t="s">
        <v>202</v>
      </c>
    </row>
    <row r="170" spans="1:4" s="1312" customFormat="1" ht="15" customHeight="1" x14ac:dyDescent="0.2">
      <c r="A170" s="1312" t="s">
        <v>111</v>
      </c>
      <c r="B170" s="1312" t="s">
        <v>211</v>
      </c>
      <c r="C170" s="1312" t="s">
        <v>210</v>
      </c>
      <c r="D170" s="1312" t="s">
        <v>202</v>
      </c>
    </row>
    <row r="171" spans="1:4" s="1312" customFormat="1" ht="15" customHeight="1" x14ac:dyDescent="0.2">
      <c r="A171" s="1312" t="s">
        <v>111</v>
      </c>
      <c r="B171" s="1312" t="s">
        <v>209</v>
      </c>
      <c r="C171" s="1312" t="s">
        <v>208</v>
      </c>
      <c r="D171" s="1312" t="s">
        <v>202</v>
      </c>
    </row>
    <row r="172" spans="1:4" s="1312" customFormat="1" ht="15" customHeight="1" x14ac:dyDescent="0.2">
      <c r="A172" s="1312" t="s">
        <v>111</v>
      </c>
      <c r="B172" s="1312" t="s">
        <v>207</v>
      </c>
      <c r="C172" s="1312" t="s">
        <v>206</v>
      </c>
      <c r="D172" s="1312" t="s">
        <v>202</v>
      </c>
    </row>
    <row r="173" spans="1:4" s="1312" customFormat="1" ht="15" customHeight="1" x14ac:dyDescent="0.2">
      <c r="A173" s="1312" t="s">
        <v>111</v>
      </c>
      <c r="B173" s="1312" t="s">
        <v>205</v>
      </c>
      <c r="C173" s="1312" t="s">
        <v>204</v>
      </c>
      <c r="D173" s="1312" t="s">
        <v>202</v>
      </c>
    </row>
    <row r="174" spans="1:4" s="1312" customFormat="1" ht="15" customHeight="1" x14ac:dyDescent="0.2">
      <c r="A174" s="1312" t="s">
        <v>111</v>
      </c>
      <c r="B174" s="1312" t="s">
        <v>203</v>
      </c>
      <c r="C174" s="1312" t="s">
        <v>2044</v>
      </c>
      <c r="D174" s="1312" t="s">
        <v>202</v>
      </c>
    </row>
    <row r="175" spans="1:4" s="1312" customFormat="1" ht="15" customHeight="1" x14ac:dyDescent="0.2">
      <c r="A175" s="1312" t="s">
        <v>111</v>
      </c>
      <c r="B175" s="1312" t="s">
        <v>112</v>
      </c>
      <c r="C175" s="1312" t="s">
        <v>201</v>
      </c>
      <c r="D175" s="1312" t="s">
        <v>110</v>
      </c>
    </row>
    <row r="176" spans="1:4" s="1312" customFormat="1" ht="15" customHeight="1" x14ac:dyDescent="0.2">
      <c r="A176" s="1312" t="s">
        <v>111</v>
      </c>
      <c r="B176" s="1312" t="s">
        <v>200</v>
      </c>
      <c r="C176" s="1312" t="s">
        <v>199</v>
      </c>
      <c r="D176" s="1312" t="s">
        <v>112</v>
      </c>
    </row>
    <row r="177" spans="1:4" s="1312" customFormat="1" ht="15" customHeight="1" x14ac:dyDescent="0.2">
      <c r="A177" s="1312" t="s">
        <v>111</v>
      </c>
      <c r="B177" s="1312" t="s">
        <v>198</v>
      </c>
      <c r="C177" s="1312" t="s">
        <v>197</v>
      </c>
      <c r="D177" s="1312" t="s">
        <v>112</v>
      </c>
    </row>
    <row r="178" spans="1:4" s="1312" customFormat="1" ht="15" customHeight="1" x14ac:dyDescent="0.2">
      <c r="A178" s="1312" t="s">
        <v>111</v>
      </c>
      <c r="B178" s="1312" t="s">
        <v>196</v>
      </c>
      <c r="C178" s="1312" t="s">
        <v>195</v>
      </c>
      <c r="D178" s="1312" t="s">
        <v>112</v>
      </c>
    </row>
    <row r="179" spans="1:4" s="1312" customFormat="1" ht="15" customHeight="1" x14ac:dyDescent="0.2">
      <c r="A179" s="1312" t="s">
        <v>111</v>
      </c>
      <c r="B179" s="1312" t="s">
        <v>194</v>
      </c>
      <c r="C179" s="1312" t="s">
        <v>193</v>
      </c>
      <c r="D179" s="1312" t="s">
        <v>112</v>
      </c>
    </row>
    <row r="180" spans="1:4" s="1312" customFormat="1" ht="15" customHeight="1" x14ac:dyDescent="0.2">
      <c r="A180" s="1312" t="s">
        <v>111</v>
      </c>
      <c r="B180" s="1312" t="s">
        <v>192</v>
      </c>
      <c r="C180" s="1312" t="s">
        <v>191</v>
      </c>
      <c r="D180" s="1312" t="s">
        <v>112</v>
      </c>
    </row>
    <row r="181" spans="1:4" s="1312" customFormat="1" ht="25.5" x14ac:dyDescent="0.2">
      <c r="A181" s="1312" t="s">
        <v>111</v>
      </c>
      <c r="B181" s="1312" t="s">
        <v>190</v>
      </c>
      <c r="C181" s="431" t="s">
        <v>2045</v>
      </c>
      <c r="D181" s="1312" t="s">
        <v>112</v>
      </c>
    </row>
    <row r="182" spans="1:4" s="1312" customFormat="1" ht="15" customHeight="1" x14ac:dyDescent="0.2">
      <c r="A182" s="1312" t="s">
        <v>111</v>
      </c>
      <c r="B182" s="1312" t="s">
        <v>189</v>
      </c>
      <c r="C182" s="1312" t="s">
        <v>188</v>
      </c>
      <c r="D182" s="1312" t="s">
        <v>112</v>
      </c>
    </row>
    <row r="183" spans="1:4" s="1312" customFormat="1" ht="15" customHeight="1" x14ac:dyDescent="0.2">
      <c r="A183" s="1312" t="s">
        <v>111</v>
      </c>
      <c r="B183" s="1312" t="s">
        <v>187</v>
      </c>
      <c r="C183" s="1312" t="s">
        <v>2046</v>
      </c>
      <c r="D183" s="1312" t="s">
        <v>112</v>
      </c>
    </row>
    <row r="184" spans="1:4" s="1312" customFormat="1" ht="15" customHeight="1" x14ac:dyDescent="0.2">
      <c r="A184" s="1312" t="s">
        <v>111</v>
      </c>
      <c r="B184" s="1312" t="s">
        <v>186</v>
      </c>
      <c r="C184" s="1312" t="s">
        <v>185</v>
      </c>
      <c r="D184" s="1312" t="s">
        <v>112</v>
      </c>
    </row>
    <row r="185" spans="1:4" s="1312" customFormat="1" ht="15" customHeight="1" x14ac:dyDescent="0.2">
      <c r="A185" s="1312" t="s">
        <v>111</v>
      </c>
      <c r="B185" s="1312" t="s">
        <v>184</v>
      </c>
      <c r="C185" s="1312" t="s">
        <v>183</v>
      </c>
      <c r="D185" s="1312" t="s">
        <v>112</v>
      </c>
    </row>
    <row r="186" spans="1:4" s="1312" customFormat="1" ht="25.5" x14ac:dyDescent="0.2">
      <c r="A186" s="1312" t="s">
        <v>111</v>
      </c>
      <c r="B186" s="1312" t="s">
        <v>182</v>
      </c>
      <c r="C186" s="431" t="s">
        <v>2047</v>
      </c>
      <c r="D186" s="1312" t="s">
        <v>112</v>
      </c>
    </row>
    <row r="187" spans="1:4" s="1312" customFormat="1" ht="15" customHeight="1" x14ac:dyDescent="0.2">
      <c r="A187" s="1312" t="s">
        <v>111</v>
      </c>
      <c r="B187" s="1312" t="s">
        <v>181</v>
      </c>
      <c r="C187" s="1312" t="s">
        <v>180</v>
      </c>
      <c r="D187" s="1312" t="s">
        <v>112</v>
      </c>
    </row>
    <row r="188" spans="1:4" s="1312" customFormat="1" ht="15" customHeight="1" x14ac:dyDescent="0.2">
      <c r="A188" s="1312" t="s">
        <v>111</v>
      </c>
      <c r="B188" s="1312" t="s">
        <v>179</v>
      </c>
      <c r="C188" s="1312" t="s">
        <v>178</v>
      </c>
      <c r="D188" s="1312" t="s">
        <v>112</v>
      </c>
    </row>
    <row r="189" spans="1:4" s="1312" customFormat="1" ht="15" customHeight="1" x14ac:dyDescent="0.2">
      <c r="A189" s="1312" t="s">
        <v>111</v>
      </c>
      <c r="B189" s="1312" t="s">
        <v>177</v>
      </c>
      <c r="C189" s="1312" t="s">
        <v>176</v>
      </c>
      <c r="D189" s="1312" t="s">
        <v>112</v>
      </c>
    </row>
    <row r="190" spans="1:4" s="1312" customFormat="1" ht="15" customHeight="1" x14ac:dyDescent="0.2">
      <c r="A190" s="1312" t="s">
        <v>111</v>
      </c>
      <c r="B190" s="1312" t="s">
        <v>175</v>
      </c>
      <c r="C190" s="1312" t="s">
        <v>174</v>
      </c>
      <c r="D190" s="1312" t="s">
        <v>112</v>
      </c>
    </row>
    <row r="191" spans="1:4" s="1312" customFormat="1" ht="15" customHeight="1" x14ac:dyDescent="0.2">
      <c r="A191" s="1312" t="s">
        <v>111</v>
      </c>
      <c r="B191" s="1312" t="s">
        <v>173</v>
      </c>
      <c r="C191" s="1312" t="s">
        <v>2048</v>
      </c>
      <c r="D191" s="1312" t="s">
        <v>112</v>
      </c>
    </row>
    <row r="192" spans="1:4" s="1312" customFormat="1" ht="15" customHeight="1" x14ac:dyDescent="0.2">
      <c r="A192" s="1312" t="s">
        <v>111</v>
      </c>
      <c r="B192" s="1312" t="s">
        <v>172</v>
      </c>
      <c r="C192" s="1312" t="s">
        <v>171</v>
      </c>
      <c r="D192" s="1312" t="s">
        <v>112</v>
      </c>
    </row>
    <row r="193" spans="1:4" s="1312" customFormat="1" ht="15" customHeight="1" x14ac:dyDescent="0.2">
      <c r="A193" s="1312" t="s">
        <v>111</v>
      </c>
      <c r="B193" s="1312" t="s">
        <v>170</v>
      </c>
      <c r="C193" s="1312" t="s">
        <v>169</v>
      </c>
      <c r="D193" s="1312" t="s">
        <v>112</v>
      </c>
    </row>
    <row r="194" spans="1:4" s="1312" customFormat="1" ht="15" customHeight="1" x14ac:dyDescent="0.2">
      <c r="A194" s="1312" t="s">
        <v>111</v>
      </c>
      <c r="B194" s="1312" t="s">
        <v>168</v>
      </c>
      <c r="C194" s="1312" t="s">
        <v>2049</v>
      </c>
      <c r="D194" s="1312" t="s">
        <v>112</v>
      </c>
    </row>
    <row r="195" spans="1:4" s="1312" customFormat="1" ht="15" customHeight="1" x14ac:dyDescent="0.2">
      <c r="A195" s="1312" t="s">
        <v>111</v>
      </c>
      <c r="B195" s="1312" t="s">
        <v>167</v>
      </c>
      <c r="C195" s="1312" t="s">
        <v>166</v>
      </c>
      <c r="D195" s="1312" t="s">
        <v>112</v>
      </c>
    </row>
    <row r="196" spans="1:4" s="1312" customFormat="1" ht="15" customHeight="1" x14ac:dyDescent="0.2">
      <c r="A196" s="1312" t="s">
        <v>111</v>
      </c>
      <c r="B196" s="1312" t="s">
        <v>165</v>
      </c>
      <c r="C196" s="1312" t="s">
        <v>164</v>
      </c>
      <c r="D196" s="1312" t="s">
        <v>112</v>
      </c>
    </row>
    <row r="197" spans="1:4" s="1312" customFormat="1" ht="15" customHeight="1" x14ac:dyDescent="0.2">
      <c r="A197" s="1312" t="s">
        <v>111</v>
      </c>
      <c r="B197" s="1312" t="s">
        <v>163</v>
      </c>
      <c r="C197" s="1312" t="s">
        <v>162</v>
      </c>
      <c r="D197" s="1312" t="s">
        <v>112</v>
      </c>
    </row>
    <row r="198" spans="1:4" s="1312" customFormat="1" ht="15" customHeight="1" x14ac:dyDescent="0.2">
      <c r="A198" s="1312" t="s">
        <v>111</v>
      </c>
      <c r="B198" s="1312" t="s">
        <v>161</v>
      </c>
      <c r="C198" s="1312" t="s">
        <v>160</v>
      </c>
      <c r="D198" s="1312" t="s">
        <v>112</v>
      </c>
    </row>
    <row r="199" spans="1:4" s="1312" customFormat="1" ht="15" customHeight="1" x14ac:dyDescent="0.2">
      <c r="A199" s="1312" t="s">
        <v>111</v>
      </c>
      <c r="B199" s="1312" t="s">
        <v>159</v>
      </c>
      <c r="C199" s="1312" t="s">
        <v>2050</v>
      </c>
      <c r="D199" s="1312" t="s">
        <v>112</v>
      </c>
    </row>
    <row r="200" spans="1:4" s="1312" customFormat="1" ht="15" customHeight="1" x14ac:dyDescent="0.2">
      <c r="A200" s="1312" t="s">
        <v>111</v>
      </c>
      <c r="B200" s="1312" t="s">
        <v>158</v>
      </c>
      <c r="C200" s="1312" t="s">
        <v>157</v>
      </c>
      <c r="D200" s="1312" t="s">
        <v>112</v>
      </c>
    </row>
    <row r="201" spans="1:4" s="1312" customFormat="1" ht="15" customHeight="1" x14ac:dyDescent="0.2">
      <c r="A201" s="1312" t="s">
        <v>111</v>
      </c>
      <c r="B201" s="1312" t="s">
        <v>156</v>
      </c>
      <c r="C201" s="1312" t="s">
        <v>155</v>
      </c>
      <c r="D201" s="1312" t="s">
        <v>112</v>
      </c>
    </row>
    <row r="202" spans="1:4" s="1312" customFormat="1" ht="15" customHeight="1" x14ac:dyDescent="0.2">
      <c r="A202" s="1312" t="s">
        <v>111</v>
      </c>
      <c r="B202" s="1312" t="s">
        <v>154</v>
      </c>
      <c r="C202" s="1312" t="s">
        <v>153</v>
      </c>
      <c r="D202" s="1312" t="s">
        <v>112</v>
      </c>
    </row>
    <row r="203" spans="1:4" s="1312" customFormat="1" ht="15" customHeight="1" x14ac:dyDescent="0.2">
      <c r="A203" s="1312" t="s">
        <v>111</v>
      </c>
      <c r="B203" s="1312" t="s">
        <v>152</v>
      </c>
      <c r="C203" s="1312" t="s">
        <v>151</v>
      </c>
      <c r="D203" s="1312" t="s">
        <v>112</v>
      </c>
    </row>
    <row r="204" spans="1:4" s="1312" customFormat="1" ht="15" customHeight="1" x14ac:dyDescent="0.2">
      <c r="A204" s="1312" t="s">
        <v>111</v>
      </c>
      <c r="B204" s="1312" t="s">
        <v>150</v>
      </c>
      <c r="C204" s="1312" t="s">
        <v>149</v>
      </c>
      <c r="D204" s="1312" t="s">
        <v>112</v>
      </c>
    </row>
    <row r="205" spans="1:4" s="1312" customFormat="1" ht="15" customHeight="1" x14ac:dyDescent="0.2">
      <c r="A205" s="1312" t="s">
        <v>111</v>
      </c>
      <c r="B205" s="1312" t="s">
        <v>148</v>
      </c>
      <c r="C205" s="1312" t="s">
        <v>147</v>
      </c>
      <c r="D205" s="1312" t="s">
        <v>112</v>
      </c>
    </row>
    <row r="206" spans="1:4" s="1312" customFormat="1" ht="15" customHeight="1" x14ac:dyDescent="0.2">
      <c r="A206" s="1312" t="s">
        <v>111</v>
      </c>
      <c r="B206" s="1312" t="s">
        <v>146</v>
      </c>
      <c r="C206" s="1312" t="s">
        <v>145</v>
      </c>
      <c r="D206" s="1312" t="s">
        <v>112</v>
      </c>
    </row>
    <row r="207" spans="1:4" s="1312" customFormat="1" ht="15" customHeight="1" x14ac:dyDescent="0.2">
      <c r="A207" s="1312" t="s">
        <v>111</v>
      </c>
      <c r="B207" s="1312" t="s">
        <v>144</v>
      </c>
      <c r="C207" s="1312" t="s">
        <v>143</v>
      </c>
      <c r="D207" s="1312" t="s">
        <v>112</v>
      </c>
    </row>
    <row r="208" spans="1:4" s="1312" customFormat="1" ht="15" customHeight="1" x14ac:dyDescent="0.2">
      <c r="A208" s="1312" t="s">
        <v>111</v>
      </c>
      <c r="B208" s="1312" t="s">
        <v>142</v>
      </c>
      <c r="C208" s="1312" t="s">
        <v>141</v>
      </c>
      <c r="D208" s="1312" t="s">
        <v>112</v>
      </c>
    </row>
    <row r="209" spans="1:4" s="1312" customFormat="1" ht="15" customHeight="1" x14ac:dyDescent="0.2">
      <c r="A209" s="1312" t="s">
        <v>111</v>
      </c>
      <c r="B209" s="1312" t="s">
        <v>140</v>
      </c>
      <c r="C209" s="1312" t="s">
        <v>139</v>
      </c>
      <c r="D209" s="1312" t="s">
        <v>112</v>
      </c>
    </row>
    <row r="210" spans="1:4" s="1312" customFormat="1" ht="15" customHeight="1" x14ac:dyDescent="0.2">
      <c r="A210" s="1312" t="s">
        <v>111</v>
      </c>
      <c r="B210" s="1312" t="s">
        <v>138</v>
      </c>
      <c r="C210" s="1312" t="s">
        <v>137</v>
      </c>
      <c r="D210" s="1312" t="s">
        <v>112</v>
      </c>
    </row>
    <row r="211" spans="1:4" s="1312" customFormat="1" ht="15" customHeight="1" x14ac:dyDescent="0.2">
      <c r="A211" s="1312" t="s">
        <v>111</v>
      </c>
      <c r="B211" s="1312" t="s">
        <v>136</v>
      </c>
      <c r="C211" s="1312" t="s">
        <v>135</v>
      </c>
      <c r="D211" s="1312" t="s">
        <v>112</v>
      </c>
    </row>
    <row r="212" spans="1:4" s="1312" customFormat="1" ht="15" customHeight="1" x14ac:dyDescent="0.2">
      <c r="A212" s="1312" t="s">
        <v>111</v>
      </c>
      <c r="B212" s="1312" t="s">
        <v>134</v>
      </c>
      <c r="C212" s="1312" t="s">
        <v>133</v>
      </c>
      <c r="D212" s="1312" t="s">
        <v>112</v>
      </c>
    </row>
    <row r="213" spans="1:4" s="1312" customFormat="1" ht="15" customHeight="1" x14ac:dyDescent="0.2">
      <c r="A213" s="1312" t="s">
        <v>111</v>
      </c>
      <c r="B213" s="1312" t="s">
        <v>132</v>
      </c>
      <c r="C213" s="1312" t="s">
        <v>131</v>
      </c>
      <c r="D213" s="1312" t="s">
        <v>112</v>
      </c>
    </row>
    <row r="214" spans="1:4" s="1312" customFormat="1" ht="15" customHeight="1" x14ac:dyDescent="0.2">
      <c r="A214" s="1312" t="s">
        <v>111</v>
      </c>
      <c r="B214" s="1312" t="s">
        <v>130</v>
      </c>
      <c r="C214" s="1312" t="s">
        <v>129</v>
      </c>
      <c r="D214" s="1312" t="s">
        <v>112</v>
      </c>
    </row>
    <row r="215" spans="1:4" s="1312" customFormat="1" ht="15" customHeight="1" x14ac:dyDescent="0.2">
      <c r="A215" s="1312" t="s">
        <v>111</v>
      </c>
      <c r="B215" s="1312" t="s">
        <v>128</v>
      </c>
      <c r="C215" s="1312" t="s">
        <v>127</v>
      </c>
      <c r="D215" s="1312" t="s">
        <v>112</v>
      </c>
    </row>
    <row r="216" spans="1:4" s="1312" customFormat="1" ht="15" customHeight="1" x14ac:dyDescent="0.2">
      <c r="A216" s="1312" t="s">
        <v>111</v>
      </c>
      <c r="B216" s="1312" t="s">
        <v>126</v>
      </c>
      <c r="C216" s="1312" t="s">
        <v>125</v>
      </c>
      <c r="D216" s="1312" t="s">
        <v>112</v>
      </c>
    </row>
    <row r="217" spans="1:4" s="1312" customFormat="1" ht="15" customHeight="1" x14ac:dyDescent="0.2">
      <c r="A217" s="1312" t="s">
        <v>111</v>
      </c>
      <c r="B217" s="1312" t="s">
        <v>124</v>
      </c>
      <c r="C217" s="1312" t="s">
        <v>123</v>
      </c>
      <c r="D217" s="1312" t="s">
        <v>112</v>
      </c>
    </row>
    <row r="218" spans="1:4" s="1312" customFormat="1" ht="15" customHeight="1" x14ac:dyDescent="0.2">
      <c r="A218" s="1312" t="s">
        <v>111</v>
      </c>
      <c r="B218" s="1312" t="s">
        <v>122</v>
      </c>
      <c r="C218" s="1312" t="s">
        <v>2051</v>
      </c>
      <c r="D218" s="1312" t="s">
        <v>112</v>
      </c>
    </row>
    <row r="219" spans="1:4" s="1312" customFormat="1" ht="12.75" x14ac:dyDescent="0.2">
      <c r="A219" s="1312" t="s">
        <v>111</v>
      </c>
      <c r="B219" s="1312" t="s">
        <v>121</v>
      </c>
      <c r="C219" s="431" t="s">
        <v>2056</v>
      </c>
      <c r="D219" s="1312" t="s">
        <v>112</v>
      </c>
    </row>
    <row r="220" spans="1:4" s="1312" customFormat="1" ht="15" customHeight="1" x14ac:dyDescent="0.2">
      <c r="A220" s="1312" t="s">
        <v>111</v>
      </c>
      <c r="B220" s="1312" t="s">
        <v>120</v>
      </c>
      <c r="C220" s="1312" t="s">
        <v>119</v>
      </c>
      <c r="D220" s="1312" t="s">
        <v>112</v>
      </c>
    </row>
    <row r="221" spans="1:4" s="1312" customFormat="1" ht="15" customHeight="1" x14ac:dyDescent="0.2">
      <c r="A221" s="1312" t="s">
        <v>111</v>
      </c>
      <c r="B221" s="1312" t="s">
        <v>118</v>
      </c>
      <c r="C221" s="1312" t="s">
        <v>117</v>
      </c>
      <c r="D221" s="1312" t="s">
        <v>112</v>
      </c>
    </row>
    <row r="222" spans="1:4" s="1312" customFormat="1" ht="15" customHeight="1" x14ac:dyDescent="0.2">
      <c r="A222" s="1312" t="s">
        <v>111</v>
      </c>
      <c r="B222" s="1312" t="s">
        <v>116</v>
      </c>
      <c r="C222" s="1312" t="s">
        <v>115</v>
      </c>
      <c r="D222" s="1312" t="s">
        <v>112</v>
      </c>
    </row>
    <row r="223" spans="1:4" s="1312" customFormat="1" ht="15" customHeight="1" x14ac:dyDescent="0.2">
      <c r="A223" s="1312" t="s">
        <v>111</v>
      </c>
      <c r="B223" s="1312" t="s">
        <v>114</v>
      </c>
      <c r="C223" s="1312" t="s">
        <v>113</v>
      </c>
      <c r="D223" s="1312" t="s">
        <v>112</v>
      </c>
    </row>
    <row r="224" spans="1:4" s="1312" customFormat="1" ht="15" customHeight="1" x14ac:dyDescent="0.2">
      <c r="A224" s="1312" t="s">
        <v>111</v>
      </c>
      <c r="B224" s="1312" t="s">
        <v>110</v>
      </c>
      <c r="C224" s="1312" t="s">
        <v>109</v>
      </c>
    </row>
    <row r="225" spans="1:3" s="1312" customFormat="1" ht="15" customHeight="1" x14ac:dyDescent="0.2"/>
    <row r="226" spans="1:3" s="1312" customFormat="1" ht="15" customHeight="1" x14ac:dyDescent="0.2">
      <c r="A226" s="1312" t="s">
        <v>107</v>
      </c>
      <c r="B226" s="1312" t="s">
        <v>108</v>
      </c>
      <c r="C226" s="1312" t="s">
        <v>108</v>
      </c>
    </row>
    <row r="227" spans="1:3" s="1312" customFormat="1" ht="15" customHeight="1" x14ac:dyDescent="0.2">
      <c r="A227" s="1312" t="s">
        <v>107</v>
      </c>
      <c r="B227" s="1312" t="s">
        <v>106</v>
      </c>
      <c r="C227" s="1312" t="s">
        <v>106</v>
      </c>
    </row>
    <row r="228" spans="1:3" s="1312" customFormat="1" ht="15" customHeight="1" x14ac:dyDescent="0.2">
      <c r="A228" s="1312" t="s">
        <v>105</v>
      </c>
      <c r="B228" s="1312" t="s">
        <v>75</v>
      </c>
      <c r="C228" s="1312" t="s">
        <v>75</v>
      </c>
    </row>
    <row r="229" spans="1:3" s="1312" customFormat="1" ht="15" customHeight="1" x14ac:dyDescent="0.2">
      <c r="A229" s="1312" t="s">
        <v>105</v>
      </c>
      <c r="B229" s="1312" t="s">
        <v>77</v>
      </c>
      <c r="C229" s="1312" t="s">
        <v>77</v>
      </c>
    </row>
    <row r="230" spans="1:3" s="1312" customFormat="1" ht="15" customHeight="1" x14ac:dyDescent="0.2">
      <c r="A230" s="1312" t="s">
        <v>105</v>
      </c>
      <c r="B230" s="1312" t="s">
        <v>79</v>
      </c>
      <c r="C230" s="1312" t="s">
        <v>79</v>
      </c>
    </row>
    <row r="231" spans="1:3" s="1312" customFormat="1" ht="15" customHeight="1" x14ac:dyDescent="0.2">
      <c r="A231" s="1312" t="s">
        <v>101</v>
      </c>
      <c r="B231" s="1312" t="s">
        <v>104</v>
      </c>
      <c r="C231" s="1312" t="s">
        <v>104</v>
      </c>
    </row>
    <row r="232" spans="1:3" s="1312" customFormat="1" ht="15" customHeight="1" x14ac:dyDescent="0.2">
      <c r="A232" s="1312" t="s">
        <v>101</v>
      </c>
      <c r="B232" s="1312" t="s">
        <v>103</v>
      </c>
      <c r="C232" s="1312" t="s">
        <v>103</v>
      </c>
    </row>
    <row r="233" spans="1:3" s="1312" customFormat="1" ht="15" customHeight="1" x14ac:dyDescent="0.2">
      <c r="A233" s="1312" t="s">
        <v>101</v>
      </c>
      <c r="B233" s="1312" t="s">
        <v>102</v>
      </c>
      <c r="C233" s="1312" t="s">
        <v>102</v>
      </c>
    </row>
    <row r="234" spans="1:3" s="1312" customFormat="1" ht="15" customHeight="1" x14ac:dyDescent="0.2">
      <c r="A234" s="1312" t="s">
        <v>101</v>
      </c>
      <c r="B234" s="1312" t="s">
        <v>100</v>
      </c>
      <c r="C234" s="1312" t="s">
        <v>99</v>
      </c>
    </row>
    <row r="235" spans="1:3" ht="15" customHeight="1" x14ac:dyDescent="0.25"/>
  </sheetData>
  <pageMargins left="0.7" right="0.7" top="0.75" bottom="0.75" header="0.3" footer="0.3"/>
  <pageSetup paperSize="9" orientation="portrait" horizontalDpi="4294967292" verticalDpi="4294967292"/>
  <headerFooter alignWithMargins="0"/>
  <tableParts count="1">
    <tablePart r:id="rId1"/>
  </tablePart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dimension ref="A1:D20"/>
  <sheetViews>
    <sheetView zoomScaleNormal="100" workbookViewId="0">
      <selection activeCell="C12" sqref="C12"/>
    </sheetView>
  </sheetViews>
  <sheetFormatPr defaultColWidth="0" defaultRowHeight="14.4" x14ac:dyDescent="0.3"/>
  <cols>
    <col min="1" max="1" width="15.6640625" customWidth="1"/>
    <col min="2" max="2" width="18.6640625" customWidth="1"/>
    <col min="3" max="3" width="25.6640625" customWidth="1"/>
    <col min="4" max="4" width="20.6640625" customWidth="1"/>
    <col min="5" max="16384" width="8.6640625" hidden="1"/>
  </cols>
  <sheetData>
    <row r="1" spans="1:4" s="1311" customFormat="1" ht="15" customHeight="1" x14ac:dyDescent="0.2">
      <c r="A1" s="1310" t="s">
        <v>2025</v>
      </c>
      <c r="B1" s="1311" t="s">
        <v>2026</v>
      </c>
      <c r="C1" s="1311" t="s">
        <v>2027</v>
      </c>
      <c r="D1" s="1311" t="s">
        <v>527</v>
      </c>
    </row>
    <row r="2" spans="1:4" s="1312" customFormat="1" ht="15" customHeight="1" x14ac:dyDescent="0.2">
      <c r="A2" s="1312" t="s">
        <v>532</v>
      </c>
      <c r="B2" s="1312" t="s">
        <v>559</v>
      </c>
      <c r="C2" s="1312" t="s">
        <v>563</v>
      </c>
    </row>
    <row r="3" spans="1:4" s="1312" customFormat="1" ht="15" customHeight="1" x14ac:dyDescent="0.2">
      <c r="A3" s="1312" t="s">
        <v>532</v>
      </c>
      <c r="B3" s="1312" t="s">
        <v>555</v>
      </c>
      <c r="C3" s="1312" t="s">
        <v>562</v>
      </c>
    </row>
    <row r="4" spans="1:4" s="1312" customFormat="1" ht="15" customHeight="1" x14ac:dyDescent="0.2">
      <c r="A4" s="1312" t="s">
        <v>532</v>
      </c>
      <c r="B4" s="1312" t="s">
        <v>561</v>
      </c>
      <c r="C4" s="1312" t="s">
        <v>560</v>
      </c>
      <c r="D4" s="1312" t="s">
        <v>559</v>
      </c>
    </row>
    <row r="5" spans="1:4" s="1312" customFormat="1" ht="15" customHeight="1" x14ac:dyDescent="0.2">
      <c r="A5" s="1312" t="s">
        <v>532</v>
      </c>
      <c r="B5" s="1312" t="s">
        <v>558</v>
      </c>
      <c r="C5" s="1312" t="s">
        <v>557</v>
      </c>
      <c r="D5" s="1312" t="s">
        <v>555</v>
      </c>
    </row>
    <row r="6" spans="1:4" s="1312" customFormat="1" ht="15" customHeight="1" x14ac:dyDescent="0.2">
      <c r="A6" s="1312" t="s">
        <v>532</v>
      </c>
      <c r="B6" s="1312" t="s">
        <v>549</v>
      </c>
      <c r="C6" s="1312" t="s">
        <v>556</v>
      </c>
      <c r="D6" s="1312" t="s">
        <v>555</v>
      </c>
    </row>
    <row r="7" spans="1:4" s="1312" customFormat="1" ht="15" customHeight="1" x14ac:dyDescent="0.2">
      <c r="A7" s="1312" t="s">
        <v>532</v>
      </c>
      <c r="B7" s="1312" t="s">
        <v>554</v>
      </c>
      <c r="C7" s="1312" t="s">
        <v>553</v>
      </c>
      <c r="D7" s="1312" t="s">
        <v>549</v>
      </c>
    </row>
    <row r="8" spans="1:4" s="1312" customFormat="1" ht="15" customHeight="1" x14ac:dyDescent="0.2">
      <c r="A8" s="1312" t="s">
        <v>532</v>
      </c>
      <c r="B8" s="1312" t="s">
        <v>552</v>
      </c>
      <c r="C8" s="1312" t="s">
        <v>551</v>
      </c>
      <c r="D8" s="1312" t="s">
        <v>549</v>
      </c>
    </row>
    <row r="9" spans="1:4" s="1312" customFormat="1" ht="15" customHeight="1" x14ac:dyDescent="0.2">
      <c r="A9" s="1312" t="s">
        <v>532</v>
      </c>
      <c r="B9" s="1312" t="s">
        <v>531</v>
      </c>
      <c r="C9" s="1312" t="s">
        <v>550</v>
      </c>
      <c r="D9" s="1312" t="s">
        <v>549</v>
      </c>
    </row>
    <row r="10" spans="1:4" s="1312" customFormat="1" ht="15" customHeight="1" x14ac:dyDescent="0.2">
      <c r="A10" s="1312" t="s">
        <v>532</v>
      </c>
      <c r="B10" s="1312" t="s">
        <v>548</v>
      </c>
      <c r="C10" s="1312" t="s">
        <v>547</v>
      </c>
      <c r="D10" s="1312" t="s">
        <v>531</v>
      </c>
    </row>
    <row r="11" spans="1:4" s="1312" customFormat="1" ht="15" customHeight="1" x14ac:dyDescent="0.2">
      <c r="A11" s="1312" t="s">
        <v>532</v>
      </c>
      <c r="B11" s="1312" t="s">
        <v>546</v>
      </c>
      <c r="C11" s="1312" t="s">
        <v>545</v>
      </c>
      <c r="D11" s="1312" t="s">
        <v>531</v>
      </c>
    </row>
    <row r="12" spans="1:4" s="1312" customFormat="1" ht="15" customHeight="1" x14ac:dyDescent="0.2">
      <c r="A12" s="1312" t="s">
        <v>532</v>
      </c>
      <c r="B12" s="1312" t="s">
        <v>544</v>
      </c>
      <c r="C12" s="1312" t="s">
        <v>543</v>
      </c>
      <c r="D12" s="1312" t="s">
        <v>531</v>
      </c>
    </row>
    <row r="13" spans="1:4" s="1312" customFormat="1" ht="15" customHeight="1" x14ac:dyDescent="0.2">
      <c r="A13" s="1312" t="s">
        <v>532</v>
      </c>
      <c r="B13" s="1312" t="s">
        <v>542</v>
      </c>
      <c r="C13" s="1312" t="s">
        <v>541</v>
      </c>
      <c r="D13" s="1312" t="s">
        <v>531</v>
      </c>
    </row>
    <row r="14" spans="1:4" s="1312" customFormat="1" ht="15" customHeight="1" x14ac:dyDescent="0.2">
      <c r="A14" s="1312" t="s">
        <v>532</v>
      </c>
      <c r="B14" s="1312" t="s">
        <v>540</v>
      </c>
      <c r="C14" s="1312" t="s">
        <v>539</v>
      </c>
      <c r="D14" s="1312" t="s">
        <v>531</v>
      </c>
    </row>
    <row r="15" spans="1:4" s="1312" customFormat="1" ht="15" customHeight="1" x14ac:dyDescent="0.2">
      <c r="A15" s="1312" t="s">
        <v>532</v>
      </c>
      <c r="B15" s="1312" t="s">
        <v>538</v>
      </c>
      <c r="C15" s="1312" t="s">
        <v>537</v>
      </c>
      <c r="D15" s="1312" t="s">
        <v>531</v>
      </c>
    </row>
    <row r="16" spans="1:4" s="1312" customFormat="1" ht="15" customHeight="1" x14ac:dyDescent="0.2">
      <c r="A16" s="1312" t="s">
        <v>532</v>
      </c>
      <c r="B16" s="1312" t="s">
        <v>536</v>
      </c>
      <c r="C16" s="1312" t="s">
        <v>535</v>
      </c>
      <c r="D16" s="1312" t="s">
        <v>531</v>
      </c>
    </row>
    <row r="17" spans="1:4" s="1312" customFormat="1" ht="15" customHeight="1" x14ac:dyDescent="0.2">
      <c r="A17" s="1312" t="s">
        <v>532</v>
      </c>
      <c r="B17" s="1312" t="s">
        <v>534</v>
      </c>
      <c r="C17" s="1312" t="s">
        <v>533</v>
      </c>
      <c r="D17" s="1312" t="s">
        <v>531</v>
      </c>
    </row>
    <row r="18" spans="1:4" s="1312" customFormat="1" ht="15" customHeight="1" x14ac:dyDescent="0.2">
      <c r="A18" s="1312" t="s">
        <v>532</v>
      </c>
      <c r="B18" s="1312" t="s">
        <v>79</v>
      </c>
      <c r="C18" s="1312" t="s">
        <v>79</v>
      </c>
      <c r="D18" s="1312" t="s">
        <v>531</v>
      </c>
    </row>
    <row r="19" spans="1:4" s="1312" customFormat="1" ht="15" customHeight="1" x14ac:dyDescent="0.2"/>
    <row r="20" spans="1:4" s="1312" customFormat="1" ht="15" customHeight="1" x14ac:dyDescent="0.2"/>
  </sheetData>
  <pageMargins left="0.7" right="0.7" top="0.75" bottom="0.75" header="0.3" footer="0.3"/>
  <pageSetup paperSize="9" orientation="portrait" horizontalDpi="4294967292" verticalDpi="4294967292"/>
  <headerFooter alignWithMargins="0"/>
  <tableParts count="1">
    <tablePart r:id="rId1"/>
  </tablePart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dimension ref="A1:IV69"/>
  <sheetViews>
    <sheetView topLeftCell="A34" zoomScaleNormal="100" workbookViewId="0">
      <selection activeCell="C7" sqref="C7"/>
    </sheetView>
  </sheetViews>
  <sheetFormatPr defaultColWidth="0.33203125" defaultRowHeight="14.4" x14ac:dyDescent="0.3"/>
  <cols>
    <col min="1" max="1" width="20.6640625" customWidth="1"/>
    <col min="2" max="3" width="30.6640625" customWidth="1"/>
    <col min="4" max="4" width="20.6640625" customWidth="1"/>
    <col min="5" max="255" width="8.6640625" hidden="1" customWidth="1"/>
  </cols>
  <sheetData>
    <row r="1" spans="1:256" s="44" customFormat="1" ht="15" customHeight="1" x14ac:dyDescent="0.25">
      <c r="A1" s="1310" t="s">
        <v>2025</v>
      </c>
      <c r="B1" s="1311" t="s">
        <v>2026</v>
      </c>
      <c r="C1" s="1311" t="s">
        <v>2027</v>
      </c>
      <c r="D1" s="1311" t="s">
        <v>527</v>
      </c>
      <c r="E1" s="44" t="s">
        <v>564</v>
      </c>
      <c r="F1" s="44" t="s">
        <v>565</v>
      </c>
      <c r="G1" s="44" t="s">
        <v>566</v>
      </c>
      <c r="H1" s="44" t="s">
        <v>567</v>
      </c>
      <c r="I1" s="44" t="s">
        <v>568</v>
      </c>
      <c r="J1" s="44" t="s">
        <v>569</v>
      </c>
      <c r="K1" s="44" t="s">
        <v>570</v>
      </c>
      <c r="L1" s="44" t="s">
        <v>571</v>
      </c>
      <c r="M1" s="44" t="s">
        <v>572</v>
      </c>
      <c r="N1" s="44" t="s">
        <v>573</v>
      </c>
      <c r="O1" s="44" t="s">
        <v>574</v>
      </c>
      <c r="P1" s="44" t="s">
        <v>575</v>
      </c>
      <c r="Q1" s="44" t="s">
        <v>576</v>
      </c>
      <c r="R1" s="44" t="s">
        <v>577</v>
      </c>
      <c r="S1" s="44" t="s">
        <v>578</v>
      </c>
      <c r="T1" s="44" t="s">
        <v>579</v>
      </c>
      <c r="U1" s="44" t="s">
        <v>580</v>
      </c>
      <c r="V1" s="44" t="s">
        <v>581</v>
      </c>
      <c r="W1" s="44" t="s">
        <v>582</v>
      </c>
      <c r="X1" s="44" t="s">
        <v>583</v>
      </c>
      <c r="Y1" s="44" t="s">
        <v>584</v>
      </c>
      <c r="Z1" s="44" t="s">
        <v>585</v>
      </c>
      <c r="AA1" s="44" t="s">
        <v>586</v>
      </c>
      <c r="AB1" s="44" t="s">
        <v>587</v>
      </c>
      <c r="AC1" s="44" t="s">
        <v>588</v>
      </c>
      <c r="AD1" s="44" t="s">
        <v>589</v>
      </c>
      <c r="AE1" s="44" t="s">
        <v>590</v>
      </c>
      <c r="AF1" s="44" t="s">
        <v>591</v>
      </c>
      <c r="AG1" s="44" t="s">
        <v>592</v>
      </c>
      <c r="AH1" s="44" t="s">
        <v>593</v>
      </c>
      <c r="AI1" s="44" t="s">
        <v>594</v>
      </c>
      <c r="AJ1" s="44" t="s">
        <v>595</v>
      </c>
      <c r="AK1" s="44" t="s">
        <v>596</v>
      </c>
      <c r="AL1" s="44" t="s">
        <v>597</v>
      </c>
      <c r="AM1" s="44" t="s">
        <v>598</v>
      </c>
      <c r="AN1" s="44" t="s">
        <v>599</v>
      </c>
      <c r="AO1" s="44" t="s">
        <v>600</v>
      </c>
      <c r="AP1" s="44" t="s">
        <v>601</v>
      </c>
      <c r="AQ1" s="44" t="s">
        <v>602</v>
      </c>
      <c r="AR1" s="44" t="s">
        <v>603</v>
      </c>
      <c r="AS1" s="44" t="s">
        <v>604</v>
      </c>
      <c r="AT1" s="44" t="s">
        <v>605</v>
      </c>
      <c r="AU1" s="44" t="s">
        <v>606</v>
      </c>
      <c r="AV1" s="44" t="s">
        <v>607</v>
      </c>
      <c r="AW1" s="44" t="s">
        <v>608</v>
      </c>
      <c r="AX1" s="44" t="s">
        <v>609</v>
      </c>
      <c r="AY1" s="44" t="s">
        <v>610</v>
      </c>
      <c r="AZ1" s="44" t="s">
        <v>611</v>
      </c>
      <c r="BA1" s="44" t="s">
        <v>612</v>
      </c>
      <c r="BB1" s="44" t="s">
        <v>613</v>
      </c>
      <c r="BC1" s="44" t="s">
        <v>614</v>
      </c>
      <c r="BD1" s="44" t="s">
        <v>615</v>
      </c>
      <c r="BE1" s="44" t="s">
        <v>616</v>
      </c>
      <c r="BF1" s="44" t="s">
        <v>617</v>
      </c>
      <c r="BG1" s="44" t="s">
        <v>618</v>
      </c>
      <c r="BH1" s="44" t="s">
        <v>619</v>
      </c>
      <c r="BI1" s="44" t="s">
        <v>620</v>
      </c>
      <c r="BJ1" s="44" t="s">
        <v>621</v>
      </c>
      <c r="BK1" s="44" t="s">
        <v>622</v>
      </c>
      <c r="BL1" s="44" t="s">
        <v>623</v>
      </c>
      <c r="BM1" s="44" t="s">
        <v>624</v>
      </c>
      <c r="BN1" s="44" t="s">
        <v>625</v>
      </c>
      <c r="BO1" s="44" t="s">
        <v>626</v>
      </c>
      <c r="BP1" s="44" t="s">
        <v>627</v>
      </c>
      <c r="BQ1" s="44" t="s">
        <v>628</v>
      </c>
      <c r="BR1" s="44" t="s">
        <v>629</v>
      </c>
      <c r="BS1" s="44" t="s">
        <v>630</v>
      </c>
      <c r="BT1" s="44" t="s">
        <v>631</v>
      </c>
      <c r="BU1" s="44" t="s">
        <v>632</v>
      </c>
      <c r="BV1" s="44" t="s">
        <v>633</v>
      </c>
      <c r="BW1" s="44" t="s">
        <v>634</v>
      </c>
      <c r="BX1" s="44" t="s">
        <v>635</v>
      </c>
      <c r="BY1" s="44" t="s">
        <v>636</v>
      </c>
      <c r="BZ1" s="44" t="s">
        <v>637</v>
      </c>
      <c r="CA1" s="44" t="s">
        <v>638</v>
      </c>
      <c r="CB1" s="44" t="s">
        <v>639</v>
      </c>
      <c r="CC1" s="44" t="s">
        <v>640</v>
      </c>
      <c r="CD1" s="44" t="s">
        <v>641</v>
      </c>
      <c r="CE1" s="44" t="s">
        <v>642</v>
      </c>
      <c r="CF1" s="44" t="s">
        <v>643</v>
      </c>
      <c r="CG1" s="44" t="s">
        <v>644</v>
      </c>
      <c r="CH1" s="44" t="s">
        <v>645</v>
      </c>
      <c r="CI1" s="44" t="s">
        <v>646</v>
      </c>
      <c r="CJ1" s="44" t="s">
        <v>647</v>
      </c>
      <c r="CK1" s="44" t="s">
        <v>648</v>
      </c>
      <c r="CL1" s="44" t="s">
        <v>649</v>
      </c>
      <c r="CM1" s="44" t="s">
        <v>650</v>
      </c>
      <c r="CN1" s="44" t="s">
        <v>651</v>
      </c>
      <c r="CO1" s="44" t="s">
        <v>652</v>
      </c>
      <c r="CP1" s="44" t="s">
        <v>653</v>
      </c>
      <c r="CQ1" s="44" t="s">
        <v>654</v>
      </c>
      <c r="CR1" s="44" t="s">
        <v>655</v>
      </c>
      <c r="CS1" s="44" t="s">
        <v>656</v>
      </c>
      <c r="CT1" s="44" t="s">
        <v>657</v>
      </c>
      <c r="CU1" s="44" t="s">
        <v>658</v>
      </c>
      <c r="CV1" s="44" t="s">
        <v>659</v>
      </c>
      <c r="CW1" s="44" t="s">
        <v>660</v>
      </c>
      <c r="CX1" s="44" t="s">
        <v>661</v>
      </c>
      <c r="CY1" s="44" t="s">
        <v>662</v>
      </c>
      <c r="CZ1" s="44" t="s">
        <v>663</v>
      </c>
      <c r="DA1" s="44" t="s">
        <v>664</v>
      </c>
      <c r="DB1" s="44" t="s">
        <v>665</v>
      </c>
      <c r="DC1" s="44" t="s">
        <v>666</v>
      </c>
      <c r="DD1" s="44" t="s">
        <v>667</v>
      </c>
      <c r="DE1" s="44" t="s">
        <v>668</v>
      </c>
      <c r="DF1" s="44" t="s">
        <v>669</v>
      </c>
      <c r="DG1" s="44" t="s">
        <v>670</v>
      </c>
      <c r="DH1" s="44" t="s">
        <v>671</v>
      </c>
      <c r="DI1" s="44" t="s">
        <v>672</v>
      </c>
      <c r="DJ1" s="44" t="s">
        <v>673</v>
      </c>
      <c r="DK1" s="44" t="s">
        <v>674</v>
      </c>
      <c r="DL1" s="44" t="s">
        <v>675</v>
      </c>
      <c r="DM1" s="44" t="s">
        <v>676</v>
      </c>
      <c r="DN1" s="44" t="s">
        <v>677</v>
      </c>
      <c r="DO1" s="44" t="s">
        <v>678</v>
      </c>
      <c r="DP1" s="44" t="s">
        <v>679</v>
      </c>
      <c r="DQ1" s="44" t="s">
        <v>680</v>
      </c>
      <c r="DR1" s="44" t="s">
        <v>681</v>
      </c>
      <c r="DS1" s="44" t="s">
        <v>682</v>
      </c>
      <c r="DT1" s="44" t="s">
        <v>683</v>
      </c>
      <c r="DU1" s="44" t="s">
        <v>684</v>
      </c>
      <c r="DV1" s="44" t="s">
        <v>685</v>
      </c>
      <c r="DW1" s="44" t="s">
        <v>686</v>
      </c>
      <c r="DX1" s="44" t="s">
        <v>687</v>
      </c>
      <c r="DY1" s="44" t="s">
        <v>688</v>
      </c>
      <c r="DZ1" s="44" t="s">
        <v>689</v>
      </c>
      <c r="EA1" s="44" t="s">
        <v>690</v>
      </c>
      <c r="EB1" s="44" t="s">
        <v>691</v>
      </c>
      <c r="EC1" s="44" t="s">
        <v>692</v>
      </c>
      <c r="ED1" s="44" t="s">
        <v>693</v>
      </c>
      <c r="EE1" s="44" t="s">
        <v>694</v>
      </c>
      <c r="EF1" s="44" t="s">
        <v>695</v>
      </c>
      <c r="EG1" s="44" t="s">
        <v>696</v>
      </c>
      <c r="EH1" s="44" t="s">
        <v>697</v>
      </c>
      <c r="EI1" s="44" t="s">
        <v>698</v>
      </c>
      <c r="EJ1" s="44" t="s">
        <v>699</v>
      </c>
      <c r="EK1" s="44" t="s">
        <v>700</v>
      </c>
      <c r="EL1" s="44" t="s">
        <v>701</v>
      </c>
      <c r="EM1" s="44" t="s">
        <v>702</v>
      </c>
      <c r="EN1" s="44" t="s">
        <v>703</v>
      </c>
      <c r="EO1" s="44" t="s">
        <v>704</v>
      </c>
      <c r="EP1" s="44" t="s">
        <v>705</v>
      </c>
      <c r="EQ1" s="44" t="s">
        <v>706</v>
      </c>
      <c r="ER1" s="44" t="s">
        <v>707</v>
      </c>
      <c r="ES1" s="44" t="s">
        <v>708</v>
      </c>
      <c r="ET1" s="44" t="s">
        <v>709</v>
      </c>
      <c r="EU1" s="44" t="s">
        <v>710</v>
      </c>
      <c r="EV1" s="44" t="s">
        <v>711</v>
      </c>
      <c r="EW1" s="44" t="s">
        <v>712</v>
      </c>
      <c r="EX1" s="44" t="s">
        <v>713</v>
      </c>
      <c r="EY1" s="44" t="s">
        <v>714</v>
      </c>
      <c r="EZ1" s="44" t="s">
        <v>715</v>
      </c>
      <c r="FA1" s="44" t="s">
        <v>716</v>
      </c>
      <c r="FB1" s="44" t="s">
        <v>717</v>
      </c>
      <c r="FC1" s="44" t="s">
        <v>718</v>
      </c>
      <c r="FD1" s="44" t="s">
        <v>719</v>
      </c>
      <c r="FE1" s="44" t="s">
        <v>720</v>
      </c>
      <c r="FF1" s="44" t="s">
        <v>721</v>
      </c>
      <c r="FG1" s="44" t="s">
        <v>722</v>
      </c>
      <c r="FH1" s="44" t="s">
        <v>723</v>
      </c>
      <c r="FI1" s="44" t="s">
        <v>724</v>
      </c>
      <c r="FJ1" s="44" t="s">
        <v>725</v>
      </c>
      <c r="FK1" s="44" t="s">
        <v>726</v>
      </c>
      <c r="FL1" s="44" t="s">
        <v>727</v>
      </c>
      <c r="FM1" s="44" t="s">
        <v>728</v>
      </c>
      <c r="FN1" s="44" t="s">
        <v>729</v>
      </c>
      <c r="FO1" s="44" t="s">
        <v>730</v>
      </c>
      <c r="FP1" s="44" t="s">
        <v>731</v>
      </c>
      <c r="FQ1" s="44" t="s">
        <v>732</v>
      </c>
      <c r="FR1" s="44" t="s">
        <v>733</v>
      </c>
      <c r="FS1" s="44" t="s">
        <v>734</v>
      </c>
      <c r="FT1" s="44" t="s">
        <v>735</v>
      </c>
      <c r="FU1" s="44" t="s">
        <v>736</v>
      </c>
      <c r="FV1" s="44" t="s">
        <v>737</v>
      </c>
      <c r="FW1" s="44" t="s">
        <v>738</v>
      </c>
      <c r="FX1" s="44" t="s">
        <v>739</v>
      </c>
      <c r="FY1" s="44" t="s">
        <v>740</v>
      </c>
      <c r="FZ1" s="44" t="s">
        <v>741</v>
      </c>
      <c r="GA1" s="44" t="s">
        <v>742</v>
      </c>
      <c r="GB1" s="44" t="s">
        <v>743</v>
      </c>
      <c r="GC1" s="44" t="s">
        <v>744</v>
      </c>
      <c r="GD1" s="44" t="s">
        <v>745</v>
      </c>
      <c r="GE1" s="44" t="s">
        <v>746</v>
      </c>
      <c r="GF1" s="44" t="s">
        <v>747</v>
      </c>
      <c r="GG1" s="44" t="s">
        <v>748</v>
      </c>
      <c r="GH1" s="44" t="s">
        <v>749</v>
      </c>
      <c r="GI1" s="44" t="s">
        <v>750</v>
      </c>
      <c r="GJ1" s="44" t="s">
        <v>751</v>
      </c>
      <c r="GK1" s="44" t="s">
        <v>752</v>
      </c>
      <c r="GL1" s="44" t="s">
        <v>753</v>
      </c>
      <c r="GM1" s="44" t="s">
        <v>754</v>
      </c>
      <c r="GN1" s="44" t="s">
        <v>755</v>
      </c>
      <c r="GO1" s="44" t="s">
        <v>756</v>
      </c>
      <c r="GP1" s="44" t="s">
        <v>757</v>
      </c>
      <c r="GQ1" s="44" t="s">
        <v>758</v>
      </c>
      <c r="GR1" s="44" t="s">
        <v>759</v>
      </c>
      <c r="GS1" s="44" t="s">
        <v>760</v>
      </c>
      <c r="GT1" s="44" t="s">
        <v>761</v>
      </c>
      <c r="GU1" s="44" t="s">
        <v>762</v>
      </c>
      <c r="GV1" s="44" t="s">
        <v>763</v>
      </c>
      <c r="GW1" s="44" t="s">
        <v>764</v>
      </c>
      <c r="GX1" s="44" t="s">
        <v>765</v>
      </c>
      <c r="GY1" s="44" t="s">
        <v>766</v>
      </c>
      <c r="GZ1" s="44" t="s">
        <v>767</v>
      </c>
      <c r="HA1" s="44" t="s">
        <v>768</v>
      </c>
      <c r="HB1" s="44" t="s">
        <v>769</v>
      </c>
      <c r="HC1" s="44" t="s">
        <v>770</v>
      </c>
      <c r="HD1" s="44" t="s">
        <v>771</v>
      </c>
      <c r="HE1" s="44" t="s">
        <v>772</v>
      </c>
      <c r="HF1" s="44" t="s">
        <v>773</v>
      </c>
      <c r="HG1" s="44" t="s">
        <v>774</v>
      </c>
      <c r="HH1" s="44" t="s">
        <v>775</v>
      </c>
      <c r="HI1" s="44" t="s">
        <v>776</v>
      </c>
      <c r="HJ1" s="44" t="s">
        <v>777</v>
      </c>
      <c r="HK1" s="44" t="s">
        <v>778</v>
      </c>
      <c r="HL1" s="44" t="s">
        <v>779</v>
      </c>
      <c r="HM1" s="44" t="s">
        <v>780</v>
      </c>
      <c r="HN1" s="44" t="s">
        <v>781</v>
      </c>
      <c r="HO1" s="44" t="s">
        <v>782</v>
      </c>
      <c r="HP1" s="44" t="s">
        <v>783</v>
      </c>
      <c r="HQ1" s="44" t="s">
        <v>784</v>
      </c>
      <c r="HR1" s="44" t="s">
        <v>785</v>
      </c>
      <c r="HS1" s="44" t="s">
        <v>786</v>
      </c>
      <c r="HT1" s="44" t="s">
        <v>787</v>
      </c>
      <c r="HU1" s="44" t="s">
        <v>788</v>
      </c>
      <c r="HV1" s="44" t="s">
        <v>789</v>
      </c>
      <c r="HW1" s="44" t="s">
        <v>790</v>
      </c>
      <c r="HX1" s="44" t="s">
        <v>791</v>
      </c>
      <c r="HY1" s="44" t="s">
        <v>792</v>
      </c>
      <c r="HZ1" s="44" t="s">
        <v>793</v>
      </c>
      <c r="IA1" s="44" t="s">
        <v>794</v>
      </c>
      <c r="IB1" s="44" t="s">
        <v>795</v>
      </c>
      <c r="IC1" s="44" t="s">
        <v>796</v>
      </c>
      <c r="ID1" s="44" t="s">
        <v>797</v>
      </c>
      <c r="IE1" s="44" t="s">
        <v>798</v>
      </c>
      <c r="IF1" s="44" t="s">
        <v>799</v>
      </c>
      <c r="IG1" s="44" t="s">
        <v>800</v>
      </c>
      <c r="IH1" s="44" t="s">
        <v>801</v>
      </c>
      <c r="II1" s="44" t="s">
        <v>802</v>
      </c>
      <c r="IJ1" s="44" t="s">
        <v>803</v>
      </c>
      <c r="IK1" s="44" t="s">
        <v>804</v>
      </c>
      <c r="IL1" s="44" t="s">
        <v>805</v>
      </c>
      <c r="IM1" s="44" t="s">
        <v>806</v>
      </c>
      <c r="IN1" s="44" t="s">
        <v>807</v>
      </c>
      <c r="IO1" s="44" t="s">
        <v>808</v>
      </c>
      <c r="IP1" s="44" t="s">
        <v>809</v>
      </c>
      <c r="IQ1" s="44" t="s">
        <v>810</v>
      </c>
      <c r="IR1" s="44" t="s">
        <v>811</v>
      </c>
      <c r="IS1" s="44" t="s">
        <v>812</v>
      </c>
      <c r="IT1" s="44" t="s">
        <v>813</v>
      </c>
      <c r="IU1" s="44" t="s">
        <v>814</v>
      </c>
      <c r="IV1" s="44" t="s">
        <v>815</v>
      </c>
    </row>
    <row r="2" spans="1:256" ht="15" customHeight="1" x14ac:dyDescent="0.25">
      <c r="A2" s="1312" t="s">
        <v>816</v>
      </c>
      <c r="B2" s="1312" t="s">
        <v>817</v>
      </c>
      <c r="C2" s="1312" t="s">
        <v>817</v>
      </c>
      <c r="D2" s="1312"/>
    </row>
    <row r="3" spans="1:256" ht="15" customHeight="1" x14ac:dyDescent="0.25">
      <c r="A3" s="1312" t="s">
        <v>816</v>
      </c>
      <c r="B3" s="1312" t="s">
        <v>818</v>
      </c>
      <c r="C3" s="1312" t="s">
        <v>818</v>
      </c>
      <c r="D3" s="1312" t="s">
        <v>817</v>
      </c>
    </row>
    <row r="4" spans="1:256" ht="15" customHeight="1" x14ac:dyDescent="0.25">
      <c r="A4" s="1312" t="s">
        <v>816</v>
      </c>
      <c r="B4" s="1312" t="s">
        <v>819</v>
      </c>
      <c r="C4" s="1312" t="s">
        <v>819</v>
      </c>
      <c r="D4" s="1312" t="s">
        <v>818</v>
      </c>
    </row>
    <row r="5" spans="1:256" ht="15" customHeight="1" x14ac:dyDescent="0.25">
      <c r="A5" s="1312" t="s">
        <v>816</v>
      </c>
      <c r="B5" s="1312" t="s">
        <v>820</v>
      </c>
      <c r="C5" s="1312" t="s">
        <v>820</v>
      </c>
      <c r="D5" s="1312" t="s">
        <v>818</v>
      </c>
    </row>
    <row r="6" spans="1:256" ht="15" customHeight="1" x14ac:dyDescent="0.25">
      <c r="A6" s="1312" t="s">
        <v>816</v>
      </c>
      <c r="B6" s="1312" t="s">
        <v>821</v>
      </c>
      <c r="C6" s="1312" t="s">
        <v>821</v>
      </c>
      <c r="D6" s="1312" t="s">
        <v>818</v>
      </c>
    </row>
    <row r="7" spans="1:256" ht="15" customHeight="1" x14ac:dyDescent="0.25">
      <c r="A7" s="1312" t="s">
        <v>816</v>
      </c>
      <c r="B7" s="1312" t="s">
        <v>822</v>
      </c>
      <c r="C7" s="1312" t="s">
        <v>822</v>
      </c>
      <c r="D7" s="1312" t="s">
        <v>817</v>
      </c>
    </row>
    <row r="8" spans="1:256" ht="15" customHeight="1" x14ac:dyDescent="0.25">
      <c r="A8" s="1312" t="s">
        <v>816</v>
      </c>
      <c r="B8" s="1312" t="s">
        <v>823</v>
      </c>
      <c r="C8" s="1312" t="s">
        <v>823</v>
      </c>
      <c r="D8" s="1312" t="s">
        <v>817</v>
      </c>
    </row>
    <row r="9" spans="1:256" ht="15" customHeight="1" x14ac:dyDescent="0.25">
      <c r="A9" s="1312" t="s">
        <v>816</v>
      </c>
      <c r="B9" s="1312" t="s">
        <v>824</v>
      </c>
      <c r="C9" s="1312" t="s">
        <v>824</v>
      </c>
      <c r="D9" s="1312" t="s">
        <v>817</v>
      </c>
    </row>
    <row r="10" spans="1:256" ht="15" customHeight="1" x14ac:dyDescent="0.25">
      <c r="A10" s="1312" t="s">
        <v>816</v>
      </c>
      <c r="B10" s="1312" t="s">
        <v>825</v>
      </c>
      <c r="C10" s="1312" t="s">
        <v>825</v>
      </c>
      <c r="D10" s="1312" t="s">
        <v>824</v>
      </c>
    </row>
    <row r="11" spans="1:256" ht="15" customHeight="1" x14ac:dyDescent="0.25">
      <c r="A11" s="1312" t="s">
        <v>816</v>
      </c>
      <c r="B11" s="1312" t="s">
        <v>826</v>
      </c>
      <c r="C11" s="1312" t="s">
        <v>826</v>
      </c>
      <c r="D11" s="1312" t="s">
        <v>824</v>
      </c>
    </row>
    <row r="12" spans="1:256" ht="15" customHeight="1" x14ac:dyDescent="0.25">
      <c r="A12" s="1312" t="s">
        <v>816</v>
      </c>
      <c r="B12" s="1312" t="s">
        <v>827</v>
      </c>
      <c r="C12" s="1312" t="s">
        <v>827</v>
      </c>
      <c r="D12" s="1312" t="s">
        <v>824</v>
      </c>
    </row>
    <row r="13" spans="1:256" ht="15" customHeight="1" x14ac:dyDescent="0.25">
      <c r="A13" s="1312" t="s">
        <v>816</v>
      </c>
      <c r="B13" s="1312" t="s">
        <v>828</v>
      </c>
      <c r="C13" s="1312" t="s">
        <v>828</v>
      </c>
      <c r="D13" s="1312" t="s">
        <v>824</v>
      </c>
    </row>
    <row r="14" spans="1:256" ht="15" customHeight="1" x14ac:dyDescent="0.25">
      <c r="A14" s="1312" t="s">
        <v>816</v>
      </c>
      <c r="B14" s="1312" t="s">
        <v>829</v>
      </c>
      <c r="C14" s="1312" t="s">
        <v>829</v>
      </c>
      <c r="D14" s="1312" t="s">
        <v>824</v>
      </c>
    </row>
    <row r="15" spans="1:256" ht="15" customHeight="1" x14ac:dyDescent="0.25">
      <c r="A15" s="1312" t="s">
        <v>816</v>
      </c>
      <c r="B15" s="1312" t="s">
        <v>830</v>
      </c>
      <c r="C15" s="1312" t="s">
        <v>830</v>
      </c>
      <c r="D15" s="1312" t="s">
        <v>824</v>
      </c>
    </row>
    <row r="16" spans="1:256" ht="15" customHeight="1" x14ac:dyDescent="0.25">
      <c r="A16" s="1312" t="s">
        <v>816</v>
      </c>
      <c r="B16" s="1312" t="s">
        <v>831</v>
      </c>
      <c r="C16" s="1312" t="s">
        <v>831</v>
      </c>
      <c r="D16" s="1312" t="s">
        <v>824</v>
      </c>
    </row>
    <row r="17" spans="1:256" ht="15" customHeight="1" x14ac:dyDescent="0.25">
      <c r="A17" s="1312" t="s">
        <v>816</v>
      </c>
      <c r="B17" s="1312" t="s">
        <v>832</v>
      </c>
      <c r="C17" s="1312" t="s">
        <v>832</v>
      </c>
      <c r="D17" s="1312" t="s">
        <v>817</v>
      </c>
      <c r="IV17" s="43"/>
    </row>
    <row r="18" spans="1:256" ht="15" customHeight="1" x14ac:dyDescent="0.25">
      <c r="A18" s="1312" t="s">
        <v>816</v>
      </c>
      <c r="B18" s="1312" t="s">
        <v>833</v>
      </c>
      <c r="C18" s="1312" t="s">
        <v>833</v>
      </c>
      <c r="D18" s="1312" t="s">
        <v>832</v>
      </c>
    </row>
    <row r="19" spans="1:256" ht="15" customHeight="1" x14ac:dyDescent="0.25">
      <c r="A19" s="1312" t="s">
        <v>816</v>
      </c>
      <c r="B19" s="1312" t="s">
        <v>834</v>
      </c>
      <c r="C19" s="1312" t="s">
        <v>834</v>
      </c>
      <c r="D19" s="1312" t="s">
        <v>832</v>
      </c>
    </row>
    <row r="20" spans="1:256" ht="15" customHeight="1" x14ac:dyDescent="0.25">
      <c r="A20" s="1312" t="s">
        <v>816</v>
      </c>
      <c r="B20" s="1312" t="s">
        <v>835</v>
      </c>
      <c r="C20" s="1312" t="s">
        <v>835</v>
      </c>
      <c r="D20" s="1312" t="s">
        <v>832</v>
      </c>
    </row>
    <row r="21" spans="1:256" ht="15" customHeight="1" x14ac:dyDescent="0.25">
      <c r="A21" s="1312" t="s">
        <v>816</v>
      </c>
      <c r="B21" s="1312" t="s">
        <v>836</v>
      </c>
      <c r="C21" s="1312" t="s">
        <v>836</v>
      </c>
      <c r="D21" s="1312" t="s">
        <v>832</v>
      </c>
    </row>
    <row r="22" spans="1:256" ht="15" customHeight="1" x14ac:dyDescent="0.25">
      <c r="A22" s="1312" t="s">
        <v>816</v>
      </c>
      <c r="B22" s="1312" t="s">
        <v>837</v>
      </c>
      <c r="C22" s="1312" t="s">
        <v>837</v>
      </c>
      <c r="D22" s="1312" t="s">
        <v>817</v>
      </c>
    </row>
    <row r="23" spans="1:256" ht="15" customHeight="1" x14ac:dyDescent="0.25">
      <c r="A23" s="1312" t="s">
        <v>816</v>
      </c>
      <c r="B23" s="1312" t="s">
        <v>838</v>
      </c>
      <c r="C23" s="1312" t="s">
        <v>838</v>
      </c>
      <c r="D23" s="1312" t="s">
        <v>837</v>
      </c>
    </row>
    <row r="24" spans="1:256" ht="15" customHeight="1" x14ac:dyDescent="0.25">
      <c r="A24" s="1312" t="s">
        <v>816</v>
      </c>
      <c r="B24" s="1312" t="s">
        <v>839</v>
      </c>
      <c r="C24" s="1312" t="s">
        <v>839</v>
      </c>
      <c r="D24" s="1312" t="s">
        <v>837</v>
      </c>
    </row>
    <row r="25" spans="1:256" ht="15" customHeight="1" x14ac:dyDescent="0.25">
      <c r="A25" s="1312" t="s">
        <v>816</v>
      </c>
      <c r="B25" s="1312" t="s">
        <v>840</v>
      </c>
      <c r="C25" s="1312" t="s">
        <v>840</v>
      </c>
      <c r="D25" s="1312" t="s">
        <v>837</v>
      </c>
    </row>
    <row r="26" spans="1:256" ht="15" customHeight="1" x14ac:dyDescent="0.25">
      <c r="A26" s="1312" t="s">
        <v>816</v>
      </c>
      <c r="B26" s="1312" t="s">
        <v>841</v>
      </c>
      <c r="C26" s="1312" t="s">
        <v>841</v>
      </c>
      <c r="D26" s="1312" t="s">
        <v>817</v>
      </c>
    </row>
    <row r="27" spans="1:256" ht="15" customHeight="1" x14ac:dyDescent="0.25">
      <c r="A27" s="1312" t="s">
        <v>816</v>
      </c>
      <c r="B27" s="1312" t="s">
        <v>842</v>
      </c>
      <c r="C27" s="1312" t="s">
        <v>842</v>
      </c>
      <c r="D27" s="1312" t="s">
        <v>817</v>
      </c>
    </row>
    <row r="28" spans="1:256" ht="15" customHeight="1" x14ac:dyDescent="0.25">
      <c r="A28" s="1312" t="s">
        <v>816</v>
      </c>
      <c r="B28" s="1312" t="s">
        <v>843</v>
      </c>
      <c r="C28" s="1312" t="s">
        <v>843</v>
      </c>
      <c r="D28" s="1312" t="s">
        <v>817</v>
      </c>
    </row>
    <row r="29" spans="1:256" ht="15" customHeight="1" x14ac:dyDescent="0.25">
      <c r="A29" s="1312" t="s">
        <v>816</v>
      </c>
      <c r="B29" s="1312" t="s">
        <v>844</v>
      </c>
      <c r="C29" s="1312" t="s">
        <v>844</v>
      </c>
      <c r="D29" s="1312" t="s">
        <v>817</v>
      </c>
    </row>
    <row r="30" spans="1:256" ht="15" customHeight="1" x14ac:dyDescent="0.25">
      <c r="A30" s="1312" t="s">
        <v>816</v>
      </c>
      <c r="B30" s="1312" t="s">
        <v>845</v>
      </c>
      <c r="C30" s="1312" t="s">
        <v>845</v>
      </c>
      <c r="D30" s="1312" t="s">
        <v>844</v>
      </c>
    </row>
    <row r="31" spans="1:256" ht="15" customHeight="1" x14ac:dyDescent="0.25">
      <c r="A31" s="1312" t="s">
        <v>816</v>
      </c>
      <c r="B31" s="1312" t="s">
        <v>846</v>
      </c>
      <c r="C31" s="1312" t="s">
        <v>846</v>
      </c>
      <c r="D31" s="1312" t="s">
        <v>844</v>
      </c>
    </row>
    <row r="32" spans="1:256" ht="15" customHeight="1" x14ac:dyDescent="0.25">
      <c r="A32" s="1312" t="s">
        <v>816</v>
      </c>
      <c r="B32" s="1312" t="s">
        <v>847</v>
      </c>
      <c r="C32" s="1312" t="s">
        <v>847</v>
      </c>
      <c r="D32" s="1312" t="s">
        <v>846</v>
      </c>
    </row>
    <row r="33" spans="1:4" ht="15" customHeight="1" x14ac:dyDescent="0.25">
      <c r="A33" s="1312" t="s">
        <v>816</v>
      </c>
      <c r="B33" s="1312" t="s">
        <v>848</v>
      </c>
      <c r="C33" s="1312" t="s">
        <v>848</v>
      </c>
      <c r="D33" s="1312" t="s">
        <v>846</v>
      </c>
    </row>
    <row r="34" spans="1:4" ht="15" customHeight="1" x14ac:dyDescent="0.25">
      <c r="A34" s="1312" t="s">
        <v>816</v>
      </c>
      <c r="B34" s="1312" t="s">
        <v>849</v>
      </c>
      <c r="C34" s="1312" t="s">
        <v>849</v>
      </c>
      <c r="D34" s="1312" t="s">
        <v>817</v>
      </c>
    </row>
    <row r="35" spans="1:4" ht="15" customHeight="1" x14ac:dyDescent="0.25">
      <c r="A35" s="1312" t="s">
        <v>816</v>
      </c>
      <c r="B35" s="1312" t="s">
        <v>850</v>
      </c>
      <c r="C35" s="1312" t="s">
        <v>850</v>
      </c>
      <c r="D35" s="1312" t="s">
        <v>817</v>
      </c>
    </row>
    <row r="36" spans="1:4" ht="15" customHeight="1" x14ac:dyDescent="0.25">
      <c r="A36" s="1312" t="s">
        <v>816</v>
      </c>
      <c r="B36" s="1312" t="s">
        <v>851</v>
      </c>
      <c r="C36" s="1312" t="s">
        <v>851</v>
      </c>
      <c r="D36" s="1312" t="s">
        <v>817</v>
      </c>
    </row>
    <row r="37" spans="1:4" ht="15" customHeight="1" x14ac:dyDescent="0.25">
      <c r="A37" s="1312" t="s">
        <v>816</v>
      </c>
      <c r="B37" s="1312" t="s">
        <v>852</v>
      </c>
      <c r="C37" s="1312" t="s">
        <v>852</v>
      </c>
      <c r="D37" s="1312" t="s">
        <v>817</v>
      </c>
    </row>
    <row r="38" spans="1:4" ht="15" customHeight="1" x14ac:dyDescent="0.25">
      <c r="A38" s="1312" t="s">
        <v>816</v>
      </c>
      <c r="B38" s="1312" t="s">
        <v>853</v>
      </c>
      <c r="C38" s="1312" t="s">
        <v>853</v>
      </c>
      <c r="D38" s="1312" t="s">
        <v>817</v>
      </c>
    </row>
    <row r="39" spans="1:4" ht="15" customHeight="1" x14ac:dyDescent="0.25">
      <c r="A39" s="1312" t="s">
        <v>816</v>
      </c>
      <c r="B39" s="1312" t="s">
        <v>854</v>
      </c>
      <c r="C39" s="1312" t="s">
        <v>854</v>
      </c>
      <c r="D39" s="1312" t="s">
        <v>853</v>
      </c>
    </row>
    <row r="40" spans="1:4" ht="15" customHeight="1" x14ac:dyDescent="0.25">
      <c r="A40" s="1312" t="s">
        <v>816</v>
      </c>
      <c r="B40" s="1312" t="s">
        <v>855</v>
      </c>
      <c r="C40" s="1312" t="s">
        <v>855</v>
      </c>
      <c r="D40" s="1312" t="s">
        <v>854</v>
      </c>
    </row>
    <row r="41" spans="1:4" ht="15" customHeight="1" x14ac:dyDescent="0.25">
      <c r="A41" s="1312" t="s">
        <v>816</v>
      </c>
      <c r="B41" s="1312" t="s">
        <v>856</v>
      </c>
      <c r="C41" s="1312" t="s">
        <v>856</v>
      </c>
      <c r="D41" s="1312" t="s">
        <v>854</v>
      </c>
    </row>
    <row r="42" spans="1:4" ht="15" customHeight="1" x14ac:dyDescent="0.25">
      <c r="A42" s="1312" t="s">
        <v>816</v>
      </c>
      <c r="B42" s="1312" t="s">
        <v>857</v>
      </c>
      <c r="C42" s="1312" t="s">
        <v>857</v>
      </c>
      <c r="D42" s="1312" t="s">
        <v>853</v>
      </c>
    </row>
    <row r="43" spans="1:4" ht="15" customHeight="1" x14ac:dyDescent="0.25">
      <c r="A43" s="1312" t="s">
        <v>816</v>
      </c>
      <c r="B43" s="1312" t="s">
        <v>858</v>
      </c>
      <c r="C43" s="1312" t="s">
        <v>858</v>
      </c>
      <c r="D43" s="1312" t="s">
        <v>853</v>
      </c>
    </row>
    <row r="44" spans="1:4" ht="15" customHeight="1" x14ac:dyDescent="0.25">
      <c r="A44" s="1312" t="s">
        <v>816</v>
      </c>
      <c r="B44" s="1312" t="s">
        <v>859</v>
      </c>
      <c r="C44" s="1312" t="s">
        <v>859</v>
      </c>
      <c r="D44" s="1312" t="s">
        <v>817</v>
      </c>
    </row>
    <row r="45" spans="1:4" ht="15" customHeight="1" x14ac:dyDescent="0.25">
      <c r="A45" s="1312" t="s">
        <v>816</v>
      </c>
      <c r="B45" s="1312" t="s">
        <v>860</v>
      </c>
      <c r="C45" s="1312" t="s">
        <v>860</v>
      </c>
      <c r="D45" s="1312"/>
    </row>
    <row r="46" spans="1:4" ht="15" customHeight="1" x14ac:dyDescent="0.25">
      <c r="A46" s="1312"/>
      <c r="B46" s="1312"/>
      <c r="C46" s="1312"/>
      <c r="D46" s="1312"/>
    </row>
    <row r="47" spans="1:4" ht="15" customHeight="1" x14ac:dyDescent="0.25">
      <c r="A47" s="1312"/>
      <c r="B47" s="1312"/>
      <c r="D47" s="1312"/>
    </row>
    <row r="68" spans="2:256" x14ac:dyDescent="0.3">
      <c r="E68" s="45"/>
      <c r="F68" s="45"/>
      <c r="G68" s="45"/>
      <c r="H68" s="45"/>
      <c r="I68" s="45"/>
      <c r="J68" s="45"/>
      <c r="K68" s="45"/>
      <c r="L68" s="45"/>
      <c r="M68" s="45"/>
      <c r="N68" s="45"/>
      <c r="O68" s="45"/>
      <c r="P68" s="45"/>
      <c r="Q68" s="45"/>
      <c r="R68" s="45"/>
      <c r="S68" s="45"/>
      <c r="T68" s="45"/>
      <c r="U68" s="45"/>
      <c r="V68" s="45"/>
      <c r="W68" s="45"/>
      <c r="X68" s="45"/>
      <c r="Y68" s="45"/>
      <c r="Z68" s="45"/>
      <c r="AA68" s="45"/>
      <c r="AB68" s="45"/>
      <c r="AC68" s="45"/>
      <c r="AD68" s="45"/>
      <c r="AE68" s="45"/>
      <c r="AF68" s="45"/>
      <c r="AG68" s="45"/>
      <c r="AH68" s="45"/>
      <c r="AI68" s="45"/>
      <c r="AJ68" s="45"/>
      <c r="AK68" s="45"/>
      <c r="AL68" s="45"/>
      <c r="AM68" s="45"/>
      <c r="AN68" s="45"/>
      <c r="AO68" s="45"/>
      <c r="AP68" s="45"/>
      <c r="AQ68" s="45"/>
      <c r="AR68" s="45"/>
      <c r="AS68" s="45"/>
      <c r="AT68" s="45"/>
      <c r="AU68" s="45"/>
      <c r="AV68" s="45"/>
      <c r="AW68" s="45"/>
      <c r="AX68" s="45"/>
      <c r="AY68" s="45"/>
      <c r="AZ68" s="45"/>
      <c r="BA68" s="45"/>
      <c r="BB68" s="45"/>
      <c r="BC68" s="45"/>
      <c r="BD68" s="45"/>
      <c r="BE68" s="45"/>
      <c r="BF68" s="45"/>
      <c r="BG68" s="45"/>
      <c r="BH68" s="45"/>
      <c r="BI68" s="45"/>
      <c r="BJ68" s="45"/>
      <c r="BK68" s="45"/>
      <c r="BL68" s="45"/>
      <c r="BM68" s="45"/>
      <c r="BN68" s="45"/>
      <c r="BO68" s="45"/>
      <c r="BP68" s="45"/>
      <c r="BQ68" s="45"/>
      <c r="BR68" s="45"/>
      <c r="BS68" s="45"/>
      <c r="BT68" s="45"/>
      <c r="BU68" s="45"/>
      <c r="BV68" s="45"/>
      <c r="BW68" s="45"/>
      <c r="BX68" s="45"/>
      <c r="BY68" s="45"/>
      <c r="BZ68" s="45"/>
      <c r="CA68" s="45"/>
      <c r="CB68" s="45"/>
      <c r="CC68" s="45"/>
      <c r="CD68" s="45"/>
      <c r="CE68" s="45"/>
      <c r="CF68" s="45"/>
      <c r="CG68" s="45"/>
      <c r="CH68" s="45"/>
      <c r="CI68" s="45"/>
      <c r="CJ68" s="45"/>
      <c r="CK68" s="45"/>
      <c r="CL68" s="45"/>
      <c r="CM68" s="45"/>
      <c r="CN68" s="45"/>
      <c r="CO68" s="45"/>
      <c r="CP68" s="45"/>
      <c r="CQ68" s="45"/>
      <c r="CR68" s="45"/>
      <c r="CS68" s="45"/>
      <c r="CT68" s="45"/>
      <c r="CU68" s="45"/>
      <c r="CV68" s="45"/>
      <c r="CW68" s="45"/>
      <c r="CX68" s="45"/>
      <c r="CY68" s="45"/>
      <c r="CZ68" s="45"/>
      <c r="DA68" s="45"/>
      <c r="DB68" s="45"/>
      <c r="DC68" s="45"/>
      <c r="DD68" s="45"/>
      <c r="DE68" s="45"/>
      <c r="DF68" s="45"/>
      <c r="DG68" s="45"/>
      <c r="DH68" s="45"/>
      <c r="DI68" s="45"/>
      <c r="DJ68" s="45"/>
      <c r="DK68" s="45"/>
      <c r="DL68" s="45"/>
      <c r="DM68" s="45"/>
      <c r="DN68" s="45"/>
      <c r="DO68" s="45"/>
      <c r="DP68" s="45"/>
      <c r="DQ68" s="45"/>
      <c r="DR68" s="45"/>
      <c r="DS68" s="45"/>
      <c r="DT68" s="45"/>
      <c r="DU68" s="45"/>
      <c r="DV68" s="45"/>
      <c r="DW68" s="45"/>
      <c r="DX68" s="45"/>
      <c r="DY68" s="45"/>
      <c r="DZ68" s="45"/>
      <c r="EA68" s="45"/>
      <c r="EB68" s="45"/>
      <c r="EC68" s="45"/>
      <c r="ED68" s="45"/>
      <c r="EE68" s="45"/>
      <c r="EF68" s="45"/>
      <c r="EG68" s="45"/>
      <c r="EH68" s="45"/>
      <c r="EI68" s="45"/>
      <c r="EJ68" s="45"/>
      <c r="EK68" s="45"/>
      <c r="EL68" s="45"/>
      <c r="EM68" s="45"/>
      <c r="EN68" s="45"/>
      <c r="EO68" s="45"/>
      <c r="EP68" s="45"/>
      <c r="EQ68" s="45"/>
      <c r="ER68" s="45"/>
      <c r="ES68" s="45"/>
      <c r="ET68" s="45"/>
      <c r="EU68" s="45"/>
      <c r="EV68" s="45"/>
      <c r="EW68" s="45"/>
      <c r="EX68" s="45"/>
      <c r="EY68" s="45"/>
      <c r="EZ68" s="45"/>
      <c r="FA68" s="45"/>
      <c r="FB68" s="45"/>
      <c r="FC68" s="45"/>
      <c r="FD68" s="45"/>
      <c r="FE68" s="45"/>
      <c r="FF68" s="45"/>
      <c r="FG68" s="45"/>
      <c r="FH68" s="45"/>
      <c r="FI68" s="45"/>
      <c r="FJ68" s="45"/>
      <c r="FK68" s="45"/>
      <c r="FL68" s="45"/>
      <c r="FM68" s="45"/>
      <c r="FN68" s="45"/>
      <c r="FO68" s="45"/>
      <c r="FP68" s="45"/>
      <c r="FQ68" s="45"/>
      <c r="FR68" s="45"/>
      <c r="FS68" s="45"/>
      <c r="FT68" s="45"/>
      <c r="FU68" s="45"/>
      <c r="FV68" s="45"/>
      <c r="FW68" s="45"/>
      <c r="FX68" s="45"/>
      <c r="FY68" s="45"/>
      <c r="FZ68" s="45"/>
      <c r="GA68" s="45"/>
      <c r="GB68" s="45"/>
      <c r="GC68" s="45"/>
      <c r="GD68" s="45"/>
      <c r="GE68" s="45"/>
      <c r="GF68" s="45"/>
      <c r="GG68" s="45"/>
      <c r="GH68" s="45"/>
      <c r="GI68" s="45"/>
      <c r="GJ68" s="45"/>
      <c r="GK68" s="45"/>
      <c r="GL68" s="45"/>
      <c r="GM68" s="45"/>
      <c r="GN68" s="45"/>
      <c r="GO68" s="45"/>
      <c r="GP68" s="45"/>
      <c r="GQ68" s="45"/>
      <c r="GR68" s="45"/>
      <c r="GS68" s="45"/>
      <c r="GT68" s="45"/>
      <c r="GU68" s="45"/>
      <c r="GV68" s="45"/>
      <c r="GW68" s="45"/>
      <c r="GX68" s="45"/>
      <c r="GY68" s="45"/>
      <c r="GZ68" s="45"/>
      <c r="HA68" s="45"/>
      <c r="HB68" s="45"/>
      <c r="HC68" s="45"/>
      <c r="HD68" s="45"/>
      <c r="HE68" s="45"/>
      <c r="HF68" s="45"/>
      <c r="HG68" s="45"/>
      <c r="HH68" s="45"/>
      <c r="HI68" s="45"/>
      <c r="HJ68" s="45"/>
      <c r="HK68" s="45"/>
      <c r="HL68" s="45"/>
      <c r="HM68" s="45"/>
      <c r="HN68" s="45"/>
      <c r="HO68" s="45"/>
      <c r="HP68" s="45"/>
      <c r="HQ68" s="45"/>
      <c r="HR68" s="45"/>
      <c r="HS68" s="45"/>
      <c r="HT68" s="45"/>
      <c r="HU68" s="45"/>
      <c r="HV68" s="45"/>
      <c r="HW68" s="45"/>
      <c r="HX68" s="45"/>
      <c r="HY68" s="45"/>
      <c r="HZ68" s="45"/>
      <c r="IA68" s="45"/>
      <c r="IB68" s="45"/>
      <c r="IC68" s="45"/>
      <c r="ID68" s="45"/>
      <c r="IE68" s="45"/>
      <c r="IF68" s="45"/>
      <c r="IG68" s="45"/>
      <c r="IH68" s="45"/>
      <c r="II68" s="45"/>
      <c r="IJ68" s="45"/>
      <c r="IK68" s="45"/>
      <c r="IL68" s="45"/>
      <c r="IM68" s="45"/>
      <c r="IN68" s="45"/>
      <c r="IO68" s="45"/>
      <c r="IP68" s="45"/>
      <c r="IQ68" s="45"/>
      <c r="IR68" s="45"/>
      <c r="IS68" s="45"/>
      <c r="IT68" s="45"/>
      <c r="IU68" s="45"/>
      <c r="IV68" s="45"/>
    </row>
    <row r="69" spans="2:256" x14ac:dyDescent="0.3">
      <c r="B69" s="46"/>
      <c r="E69" s="46"/>
      <c r="F69" s="46"/>
      <c r="G69" s="46"/>
      <c r="H69" s="46"/>
      <c r="I69" s="46"/>
      <c r="J69" s="46"/>
      <c r="K69" s="46"/>
      <c r="L69" s="46"/>
      <c r="M69" s="46"/>
      <c r="N69" s="46"/>
      <c r="O69" s="46"/>
      <c r="P69" s="46"/>
      <c r="Q69" s="46"/>
      <c r="R69" s="46"/>
      <c r="S69" s="46"/>
      <c r="T69" s="46"/>
      <c r="U69" s="46"/>
      <c r="V69" s="46"/>
      <c r="W69" s="46"/>
      <c r="X69" s="46"/>
      <c r="Y69" s="46"/>
      <c r="Z69" s="46"/>
      <c r="AA69" s="46"/>
      <c r="AB69" s="46"/>
      <c r="AC69" s="46"/>
      <c r="AD69" s="46"/>
      <c r="AE69" s="46"/>
      <c r="AF69" s="46"/>
      <c r="AG69" s="46"/>
      <c r="AH69" s="46"/>
      <c r="AI69" s="46"/>
      <c r="AJ69" s="46"/>
      <c r="AK69" s="46"/>
      <c r="AL69" s="46"/>
      <c r="AM69" s="46"/>
      <c r="AN69" s="46"/>
      <c r="AO69" s="46"/>
      <c r="AP69" s="46"/>
      <c r="AQ69" s="46"/>
      <c r="AR69" s="46"/>
      <c r="AS69" s="46"/>
      <c r="AT69" s="46"/>
      <c r="AU69" s="46"/>
      <c r="AV69" s="46"/>
      <c r="AW69" s="46"/>
      <c r="AX69" s="46"/>
      <c r="AY69" s="46"/>
      <c r="AZ69" s="46"/>
      <c r="BA69" s="46"/>
      <c r="BB69" s="46"/>
      <c r="BC69" s="46"/>
      <c r="BD69" s="46"/>
      <c r="BE69" s="46"/>
      <c r="BF69" s="46"/>
      <c r="BG69" s="46"/>
      <c r="BH69" s="46"/>
      <c r="BI69" s="46"/>
      <c r="BJ69" s="46"/>
      <c r="BK69" s="46"/>
      <c r="BL69" s="46"/>
      <c r="BM69" s="46"/>
      <c r="BN69" s="46"/>
      <c r="BO69" s="46"/>
      <c r="BP69" s="46"/>
      <c r="BQ69" s="46"/>
      <c r="BR69" s="46"/>
      <c r="BS69" s="46"/>
      <c r="BT69" s="46"/>
      <c r="BU69" s="46"/>
      <c r="BV69" s="46"/>
      <c r="BW69" s="46"/>
      <c r="BX69" s="46"/>
      <c r="BY69" s="46"/>
      <c r="BZ69" s="46"/>
      <c r="CA69" s="46"/>
      <c r="CB69" s="46"/>
      <c r="CC69" s="46"/>
      <c r="CD69" s="46"/>
      <c r="CE69" s="46"/>
      <c r="CF69" s="46"/>
      <c r="CG69" s="46"/>
      <c r="CH69" s="46"/>
      <c r="CI69" s="46"/>
      <c r="CJ69" s="46"/>
      <c r="CK69" s="46"/>
      <c r="CL69" s="46"/>
      <c r="CM69" s="46"/>
      <c r="CN69" s="46"/>
      <c r="CO69" s="46"/>
      <c r="CP69" s="46"/>
      <c r="CQ69" s="46"/>
      <c r="CR69" s="46"/>
      <c r="CS69" s="46"/>
      <c r="CT69" s="46"/>
      <c r="CU69" s="46"/>
      <c r="CV69" s="46"/>
      <c r="CW69" s="46"/>
      <c r="CX69" s="46"/>
      <c r="CY69" s="46"/>
      <c r="CZ69" s="46"/>
      <c r="DA69" s="46"/>
      <c r="DB69" s="46"/>
      <c r="DC69" s="46"/>
      <c r="DD69" s="46"/>
      <c r="DE69" s="46"/>
      <c r="DF69" s="46"/>
      <c r="DG69" s="46"/>
      <c r="DH69" s="46"/>
      <c r="DI69" s="46"/>
      <c r="DJ69" s="46"/>
      <c r="DK69" s="46"/>
      <c r="DL69" s="46"/>
      <c r="DM69" s="46"/>
      <c r="DN69" s="46"/>
      <c r="DO69" s="46"/>
      <c r="DP69" s="46"/>
      <c r="DQ69" s="46"/>
      <c r="DR69" s="46"/>
      <c r="DS69" s="46"/>
      <c r="DT69" s="46"/>
      <c r="DU69" s="46"/>
      <c r="DV69" s="46"/>
      <c r="DW69" s="46"/>
      <c r="DX69" s="46"/>
      <c r="DY69" s="46"/>
      <c r="DZ69" s="46"/>
      <c r="EA69" s="46"/>
      <c r="EB69" s="46"/>
      <c r="EC69" s="46"/>
      <c r="ED69" s="46"/>
      <c r="EE69" s="46"/>
      <c r="EF69" s="46"/>
      <c r="EG69" s="46"/>
      <c r="EH69" s="46"/>
      <c r="EI69" s="46"/>
      <c r="EJ69" s="46"/>
      <c r="EK69" s="46"/>
      <c r="EL69" s="46"/>
      <c r="EM69" s="46"/>
      <c r="EN69" s="46"/>
      <c r="EO69" s="46"/>
      <c r="EP69" s="46"/>
      <c r="EQ69" s="46"/>
      <c r="ER69" s="46"/>
      <c r="ES69" s="46"/>
      <c r="ET69" s="46"/>
      <c r="EU69" s="46"/>
      <c r="EV69" s="46"/>
      <c r="EW69" s="46"/>
      <c r="EX69" s="46"/>
      <c r="EY69" s="46"/>
      <c r="EZ69" s="46"/>
      <c r="FA69" s="46"/>
      <c r="FB69" s="46"/>
      <c r="FC69" s="46"/>
      <c r="FD69" s="46"/>
      <c r="FE69" s="46"/>
      <c r="FF69" s="46"/>
      <c r="FG69" s="46"/>
      <c r="FH69" s="46"/>
      <c r="FI69" s="46"/>
      <c r="FJ69" s="46"/>
      <c r="FK69" s="46"/>
      <c r="FL69" s="46"/>
      <c r="FM69" s="46"/>
      <c r="FN69" s="46"/>
      <c r="FO69" s="46"/>
      <c r="FP69" s="46"/>
      <c r="FQ69" s="46"/>
      <c r="FR69" s="46"/>
      <c r="FS69" s="46"/>
      <c r="FT69" s="46"/>
      <c r="FU69" s="46"/>
      <c r="FV69" s="46"/>
      <c r="FW69" s="46"/>
      <c r="FX69" s="46"/>
      <c r="FY69" s="46"/>
      <c r="FZ69" s="46"/>
      <c r="GA69" s="46"/>
      <c r="GB69" s="46"/>
      <c r="GC69" s="46"/>
      <c r="GD69" s="46"/>
      <c r="GE69" s="46"/>
      <c r="GF69" s="46"/>
      <c r="GG69" s="46"/>
      <c r="GH69" s="46"/>
      <c r="GI69" s="46"/>
      <c r="GJ69" s="46"/>
      <c r="GK69" s="46"/>
      <c r="GL69" s="46"/>
      <c r="GM69" s="46"/>
      <c r="GN69" s="46"/>
      <c r="GO69" s="46"/>
      <c r="GP69" s="46"/>
      <c r="GQ69" s="46"/>
      <c r="GR69" s="46"/>
      <c r="GS69" s="46"/>
      <c r="GT69" s="46"/>
      <c r="GU69" s="46"/>
      <c r="GV69" s="46"/>
      <c r="GW69" s="46"/>
      <c r="GX69" s="46"/>
      <c r="GY69" s="46"/>
      <c r="GZ69" s="46"/>
      <c r="HA69" s="46"/>
      <c r="HB69" s="46"/>
      <c r="HC69" s="46"/>
      <c r="HD69" s="46"/>
      <c r="HE69" s="46"/>
      <c r="HF69" s="46"/>
      <c r="HG69" s="46"/>
      <c r="HH69" s="46"/>
      <c r="HI69" s="46"/>
      <c r="HJ69" s="46"/>
      <c r="HK69" s="46"/>
      <c r="HL69" s="46"/>
      <c r="HM69" s="46"/>
      <c r="HN69" s="46"/>
      <c r="HO69" s="46"/>
      <c r="HP69" s="46"/>
      <c r="HQ69" s="46"/>
      <c r="HR69" s="46"/>
      <c r="HS69" s="46"/>
      <c r="HT69" s="46"/>
      <c r="HU69" s="46"/>
      <c r="HV69" s="46"/>
      <c r="HW69" s="46"/>
      <c r="HX69" s="46"/>
      <c r="HY69" s="46"/>
      <c r="HZ69" s="46"/>
      <c r="IA69" s="46"/>
      <c r="IB69" s="46"/>
      <c r="IC69" s="46"/>
      <c r="ID69" s="46"/>
      <c r="IE69" s="46"/>
      <c r="IF69" s="46"/>
      <c r="IG69" s="46"/>
      <c r="IH69" s="46"/>
      <c r="II69" s="46"/>
      <c r="IJ69" s="46"/>
      <c r="IK69" s="46"/>
      <c r="IL69" s="46"/>
      <c r="IM69" s="46"/>
      <c r="IN69" s="46"/>
      <c r="IO69" s="46"/>
      <c r="IP69" s="46"/>
      <c r="IQ69" s="46"/>
      <c r="IR69" s="46"/>
      <c r="IS69" s="46"/>
      <c r="IT69" s="46"/>
      <c r="IU69" s="46"/>
      <c r="IV69" s="46"/>
    </row>
  </sheetData>
  <pageMargins left="0.7" right="0.7" top="0.75" bottom="0.75" header="0.3" footer="0.3"/>
  <pageSetup paperSize="9" orientation="portrait" horizontalDpi="4294967292" verticalDpi="4294967292"/>
  <headerFooter alignWithMargins="0"/>
  <tableParts count="1">
    <tablePart r:id="rId1"/>
  </tablePart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dimension ref="A1:IV68"/>
  <sheetViews>
    <sheetView showFormulas="1" zoomScaleNormal="100" workbookViewId="0">
      <selection activeCell="D1" sqref="D1:D1048576"/>
    </sheetView>
  </sheetViews>
  <sheetFormatPr defaultColWidth="0.33203125" defaultRowHeight="14.4" x14ac:dyDescent="0.3"/>
  <cols>
    <col min="1" max="1" width="20.6640625" customWidth="1"/>
    <col min="2" max="3" width="15.6640625" customWidth="1"/>
    <col min="4" max="4" width="27.6640625" customWidth="1"/>
    <col min="5" max="255" width="8.6640625" hidden="1" customWidth="1"/>
  </cols>
  <sheetData>
    <row r="1" spans="1:256" s="44" customFormat="1" ht="15" customHeight="1" x14ac:dyDescent="0.25">
      <c r="A1" s="42" t="s">
        <v>530</v>
      </c>
      <c r="B1" s="41" t="s">
        <v>529</v>
      </c>
      <c r="C1" s="41" t="s">
        <v>528</v>
      </c>
      <c r="D1" s="41" t="s">
        <v>527</v>
      </c>
      <c r="E1" s="44" t="s">
        <v>564</v>
      </c>
      <c r="F1" s="44" t="s">
        <v>565</v>
      </c>
      <c r="G1" s="44" t="s">
        <v>566</v>
      </c>
      <c r="H1" s="44" t="s">
        <v>567</v>
      </c>
      <c r="I1" s="44" t="s">
        <v>568</v>
      </c>
      <c r="J1" s="44" t="s">
        <v>569</v>
      </c>
      <c r="K1" s="44" t="s">
        <v>570</v>
      </c>
      <c r="L1" s="44" t="s">
        <v>571</v>
      </c>
      <c r="M1" s="44" t="s">
        <v>572</v>
      </c>
      <c r="N1" s="44" t="s">
        <v>573</v>
      </c>
      <c r="O1" s="44" t="s">
        <v>574</v>
      </c>
      <c r="P1" s="44" t="s">
        <v>575</v>
      </c>
      <c r="Q1" s="44" t="s">
        <v>576</v>
      </c>
      <c r="R1" s="44" t="s">
        <v>577</v>
      </c>
      <c r="S1" s="44" t="s">
        <v>578</v>
      </c>
      <c r="T1" s="44" t="s">
        <v>579</v>
      </c>
      <c r="U1" s="44" t="s">
        <v>580</v>
      </c>
      <c r="V1" s="44" t="s">
        <v>581</v>
      </c>
      <c r="W1" s="44" t="s">
        <v>582</v>
      </c>
      <c r="X1" s="44" t="s">
        <v>583</v>
      </c>
      <c r="Y1" s="44" t="s">
        <v>584</v>
      </c>
      <c r="Z1" s="44" t="s">
        <v>585</v>
      </c>
      <c r="AA1" s="44" t="s">
        <v>586</v>
      </c>
      <c r="AB1" s="44" t="s">
        <v>587</v>
      </c>
      <c r="AC1" s="44" t="s">
        <v>588</v>
      </c>
      <c r="AD1" s="44" t="s">
        <v>589</v>
      </c>
      <c r="AE1" s="44" t="s">
        <v>590</v>
      </c>
      <c r="AF1" s="44" t="s">
        <v>591</v>
      </c>
      <c r="AG1" s="44" t="s">
        <v>592</v>
      </c>
      <c r="AH1" s="44" t="s">
        <v>593</v>
      </c>
      <c r="AI1" s="44" t="s">
        <v>594</v>
      </c>
      <c r="AJ1" s="44" t="s">
        <v>595</v>
      </c>
      <c r="AK1" s="44" t="s">
        <v>596</v>
      </c>
      <c r="AL1" s="44" t="s">
        <v>597</v>
      </c>
      <c r="AM1" s="44" t="s">
        <v>598</v>
      </c>
      <c r="AN1" s="44" t="s">
        <v>599</v>
      </c>
      <c r="AO1" s="44" t="s">
        <v>600</v>
      </c>
      <c r="AP1" s="44" t="s">
        <v>601</v>
      </c>
      <c r="AQ1" s="44" t="s">
        <v>602</v>
      </c>
      <c r="AR1" s="44" t="s">
        <v>603</v>
      </c>
      <c r="AS1" s="44" t="s">
        <v>604</v>
      </c>
      <c r="AT1" s="44" t="s">
        <v>605</v>
      </c>
      <c r="AU1" s="44" t="s">
        <v>606</v>
      </c>
      <c r="AV1" s="44" t="s">
        <v>607</v>
      </c>
      <c r="AW1" s="44" t="s">
        <v>608</v>
      </c>
      <c r="AX1" s="44" t="s">
        <v>609</v>
      </c>
      <c r="AY1" s="44" t="s">
        <v>610</v>
      </c>
      <c r="AZ1" s="44" t="s">
        <v>611</v>
      </c>
      <c r="BA1" s="44" t="s">
        <v>612</v>
      </c>
      <c r="BB1" s="44" t="s">
        <v>613</v>
      </c>
      <c r="BC1" s="44" t="s">
        <v>614</v>
      </c>
      <c r="BD1" s="44" t="s">
        <v>615</v>
      </c>
      <c r="BE1" s="44" t="s">
        <v>616</v>
      </c>
      <c r="BF1" s="44" t="s">
        <v>617</v>
      </c>
      <c r="BG1" s="44" t="s">
        <v>618</v>
      </c>
      <c r="BH1" s="44" t="s">
        <v>619</v>
      </c>
      <c r="BI1" s="44" t="s">
        <v>620</v>
      </c>
      <c r="BJ1" s="44" t="s">
        <v>621</v>
      </c>
      <c r="BK1" s="44" t="s">
        <v>622</v>
      </c>
      <c r="BL1" s="44" t="s">
        <v>623</v>
      </c>
      <c r="BM1" s="44" t="s">
        <v>624</v>
      </c>
      <c r="BN1" s="44" t="s">
        <v>625</v>
      </c>
      <c r="BO1" s="44" t="s">
        <v>626</v>
      </c>
      <c r="BP1" s="44" t="s">
        <v>627</v>
      </c>
      <c r="BQ1" s="44" t="s">
        <v>628</v>
      </c>
      <c r="BR1" s="44" t="s">
        <v>629</v>
      </c>
      <c r="BS1" s="44" t="s">
        <v>630</v>
      </c>
      <c r="BT1" s="44" t="s">
        <v>631</v>
      </c>
      <c r="BU1" s="44" t="s">
        <v>632</v>
      </c>
      <c r="BV1" s="44" t="s">
        <v>633</v>
      </c>
      <c r="BW1" s="44" t="s">
        <v>634</v>
      </c>
      <c r="BX1" s="44" t="s">
        <v>635</v>
      </c>
      <c r="BY1" s="44" t="s">
        <v>636</v>
      </c>
      <c r="BZ1" s="44" t="s">
        <v>637</v>
      </c>
      <c r="CA1" s="44" t="s">
        <v>638</v>
      </c>
      <c r="CB1" s="44" t="s">
        <v>639</v>
      </c>
      <c r="CC1" s="44" t="s">
        <v>640</v>
      </c>
      <c r="CD1" s="44" t="s">
        <v>641</v>
      </c>
      <c r="CE1" s="44" t="s">
        <v>642</v>
      </c>
      <c r="CF1" s="44" t="s">
        <v>643</v>
      </c>
      <c r="CG1" s="44" t="s">
        <v>644</v>
      </c>
      <c r="CH1" s="44" t="s">
        <v>645</v>
      </c>
      <c r="CI1" s="44" t="s">
        <v>646</v>
      </c>
      <c r="CJ1" s="44" t="s">
        <v>647</v>
      </c>
      <c r="CK1" s="44" t="s">
        <v>648</v>
      </c>
      <c r="CL1" s="44" t="s">
        <v>649</v>
      </c>
      <c r="CM1" s="44" t="s">
        <v>650</v>
      </c>
      <c r="CN1" s="44" t="s">
        <v>651</v>
      </c>
      <c r="CO1" s="44" t="s">
        <v>652</v>
      </c>
      <c r="CP1" s="44" t="s">
        <v>653</v>
      </c>
      <c r="CQ1" s="44" t="s">
        <v>654</v>
      </c>
      <c r="CR1" s="44" t="s">
        <v>655</v>
      </c>
      <c r="CS1" s="44" t="s">
        <v>656</v>
      </c>
      <c r="CT1" s="44" t="s">
        <v>657</v>
      </c>
      <c r="CU1" s="44" t="s">
        <v>658</v>
      </c>
      <c r="CV1" s="44" t="s">
        <v>659</v>
      </c>
      <c r="CW1" s="44" t="s">
        <v>660</v>
      </c>
      <c r="CX1" s="44" t="s">
        <v>661</v>
      </c>
      <c r="CY1" s="44" t="s">
        <v>662</v>
      </c>
      <c r="CZ1" s="44" t="s">
        <v>663</v>
      </c>
      <c r="DA1" s="44" t="s">
        <v>664</v>
      </c>
      <c r="DB1" s="44" t="s">
        <v>665</v>
      </c>
      <c r="DC1" s="44" t="s">
        <v>666</v>
      </c>
      <c r="DD1" s="44" t="s">
        <v>667</v>
      </c>
      <c r="DE1" s="44" t="s">
        <v>668</v>
      </c>
      <c r="DF1" s="44" t="s">
        <v>669</v>
      </c>
      <c r="DG1" s="44" t="s">
        <v>670</v>
      </c>
      <c r="DH1" s="44" t="s">
        <v>671</v>
      </c>
      <c r="DI1" s="44" t="s">
        <v>672</v>
      </c>
      <c r="DJ1" s="44" t="s">
        <v>673</v>
      </c>
      <c r="DK1" s="44" t="s">
        <v>674</v>
      </c>
      <c r="DL1" s="44" t="s">
        <v>675</v>
      </c>
      <c r="DM1" s="44" t="s">
        <v>676</v>
      </c>
      <c r="DN1" s="44" t="s">
        <v>677</v>
      </c>
      <c r="DO1" s="44" t="s">
        <v>678</v>
      </c>
      <c r="DP1" s="44" t="s">
        <v>679</v>
      </c>
      <c r="DQ1" s="44" t="s">
        <v>680</v>
      </c>
      <c r="DR1" s="44" t="s">
        <v>681</v>
      </c>
      <c r="DS1" s="44" t="s">
        <v>682</v>
      </c>
      <c r="DT1" s="44" t="s">
        <v>683</v>
      </c>
      <c r="DU1" s="44" t="s">
        <v>684</v>
      </c>
      <c r="DV1" s="44" t="s">
        <v>685</v>
      </c>
      <c r="DW1" s="44" t="s">
        <v>686</v>
      </c>
      <c r="DX1" s="44" t="s">
        <v>687</v>
      </c>
      <c r="DY1" s="44" t="s">
        <v>688</v>
      </c>
      <c r="DZ1" s="44" t="s">
        <v>689</v>
      </c>
      <c r="EA1" s="44" t="s">
        <v>690</v>
      </c>
      <c r="EB1" s="44" t="s">
        <v>691</v>
      </c>
      <c r="EC1" s="44" t="s">
        <v>692</v>
      </c>
      <c r="ED1" s="44" t="s">
        <v>693</v>
      </c>
      <c r="EE1" s="44" t="s">
        <v>694</v>
      </c>
      <c r="EF1" s="44" t="s">
        <v>695</v>
      </c>
      <c r="EG1" s="44" t="s">
        <v>696</v>
      </c>
      <c r="EH1" s="44" t="s">
        <v>697</v>
      </c>
      <c r="EI1" s="44" t="s">
        <v>698</v>
      </c>
      <c r="EJ1" s="44" t="s">
        <v>699</v>
      </c>
      <c r="EK1" s="44" t="s">
        <v>700</v>
      </c>
      <c r="EL1" s="44" t="s">
        <v>701</v>
      </c>
      <c r="EM1" s="44" t="s">
        <v>702</v>
      </c>
      <c r="EN1" s="44" t="s">
        <v>703</v>
      </c>
      <c r="EO1" s="44" t="s">
        <v>704</v>
      </c>
      <c r="EP1" s="44" t="s">
        <v>705</v>
      </c>
      <c r="EQ1" s="44" t="s">
        <v>706</v>
      </c>
      <c r="ER1" s="44" t="s">
        <v>707</v>
      </c>
      <c r="ES1" s="44" t="s">
        <v>708</v>
      </c>
      <c r="ET1" s="44" t="s">
        <v>709</v>
      </c>
      <c r="EU1" s="44" t="s">
        <v>710</v>
      </c>
      <c r="EV1" s="44" t="s">
        <v>711</v>
      </c>
      <c r="EW1" s="44" t="s">
        <v>712</v>
      </c>
      <c r="EX1" s="44" t="s">
        <v>713</v>
      </c>
      <c r="EY1" s="44" t="s">
        <v>714</v>
      </c>
      <c r="EZ1" s="44" t="s">
        <v>715</v>
      </c>
      <c r="FA1" s="44" t="s">
        <v>716</v>
      </c>
      <c r="FB1" s="44" t="s">
        <v>717</v>
      </c>
      <c r="FC1" s="44" t="s">
        <v>718</v>
      </c>
      <c r="FD1" s="44" t="s">
        <v>719</v>
      </c>
      <c r="FE1" s="44" t="s">
        <v>720</v>
      </c>
      <c r="FF1" s="44" t="s">
        <v>721</v>
      </c>
      <c r="FG1" s="44" t="s">
        <v>722</v>
      </c>
      <c r="FH1" s="44" t="s">
        <v>723</v>
      </c>
      <c r="FI1" s="44" t="s">
        <v>724</v>
      </c>
      <c r="FJ1" s="44" t="s">
        <v>725</v>
      </c>
      <c r="FK1" s="44" t="s">
        <v>726</v>
      </c>
      <c r="FL1" s="44" t="s">
        <v>727</v>
      </c>
      <c r="FM1" s="44" t="s">
        <v>728</v>
      </c>
      <c r="FN1" s="44" t="s">
        <v>729</v>
      </c>
      <c r="FO1" s="44" t="s">
        <v>730</v>
      </c>
      <c r="FP1" s="44" t="s">
        <v>731</v>
      </c>
      <c r="FQ1" s="44" t="s">
        <v>732</v>
      </c>
      <c r="FR1" s="44" t="s">
        <v>733</v>
      </c>
      <c r="FS1" s="44" t="s">
        <v>734</v>
      </c>
      <c r="FT1" s="44" t="s">
        <v>735</v>
      </c>
      <c r="FU1" s="44" t="s">
        <v>736</v>
      </c>
      <c r="FV1" s="44" t="s">
        <v>737</v>
      </c>
      <c r="FW1" s="44" t="s">
        <v>738</v>
      </c>
      <c r="FX1" s="44" t="s">
        <v>739</v>
      </c>
      <c r="FY1" s="44" t="s">
        <v>740</v>
      </c>
      <c r="FZ1" s="44" t="s">
        <v>741</v>
      </c>
      <c r="GA1" s="44" t="s">
        <v>742</v>
      </c>
      <c r="GB1" s="44" t="s">
        <v>743</v>
      </c>
      <c r="GC1" s="44" t="s">
        <v>744</v>
      </c>
      <c r="GD1" s="44" t="s">
        <v>745</v>
      </c>
      <c r="GE1" s="44" t="s">
        <v>746</v>
      </c>
      <c r="GF1" s="44" t="s">
        <v>747</v>
      </c>
      <c r="GG1" s="44" t="s">
        <v>748</v>
      </c>
      <c r="GH1" s="44" t="s">
        <v>749</v>
      </c>
      <c r="GI1" s="44" t="s">
        <v>750</v>
      </c>
      <c r="GJ1" s="44" t="s">
        <v>751</v>
      </c>
      <c r="GK1" s="44" t="s">
        <v>752</v>
      </c>
      <c r="GL1" s="44" t="s">
        <v>753</v>
      </c>
      <c r="GM1" s="44" t="s">
        <v>754</v>
      </c>
      <c r="GN1" s="44" t="s">
        <v>755</v>
      </c>
      <c r="GO1" s="44" t="s">
        <v>756</v>
      </c>
      <c r="GP1" s="44" t="s">
        <v>757</v>
      </c>
      <c r="GQ1" s="44" t="s">
        <v>758</v>
      </c>
      <c r="GR1" s="44" t="s">
        <v>759</v>
      </c>
      <c r="GS1" s="44" t="s">
        <v>760</v>
      </c>
      <c r="GT1" s="44" t="s">
        <v>761</v>
      </c>
      <c r="GU1" s="44" t="s">
        <v>762</v>
      </c>
      <c r="GV1" s="44" t="s">
        <v>763</v>
      </c>
      <c r="GW1" s="44" t="s">
        <v>764</v>
      </c>
      <c r="GX1" s="44" t="s">
        <v>765</v>
      </c>
      <c r="GY1" s="44" t="s">
        <v>766</v>
      </c>
      <c r="GZ1" s="44" t="s">
        <v>767</v>
      </c>
      <c r="HA1" s="44" t="s">
        <v>768</v>
      </c>
      <c r="HB1" s="44" t="s">
        <v>769</v>
      </c>
      <c r="HC1" s="44" t="s">
        <v>770</v>
      </c>
      <c r="HD1" s="44" t="s">
        <v>771</v>
      </c>
      <c r="HE1" s="44" t="s">
        <v>772</v>
      </c>
      <c r="HF1" s="44" t="s">
        <v>773</v>
      </c>
      <c r="HG1" s="44" t="s">
        <v>774</v>
      </c>
      <c r="HH1" s="44" t="s">
        <v>775</v>
      </c>
      <c r="HI1" s="44" t="s">
        <v>776</v>
      </c>
      <c r="HJ1" s="44" t="s">
        <v>777</v>
      </c>
      <c r="HK1" s="44" t="s">
        <v>778</v>
      </c>
      <c r="HL1" s="44" t="s">
        <v>779</v>
      </c>
      <c r="HM1" s="44" t="s">
        <v>780</v>
      </c>
      <c r="HN1" s="44" t="s">
        <v>781</v>
      </c>
      <c r="HO1" s="44" t="s">
        <v>782</v>
      </c>
      <c r="HP1" s="44" t="s">
        <v>783</v>
      </c>
      <c r="HQ1" s="44" t="s">
        <v>784</v>
      </c>
      <c r="HR1" s="44" t="s">
        <v>785</v>
      </c>
      <c r="HS1" s="44" t="s">
        <v>786</v>
      </c>
      <c r="HT1" s="44" t="s">
        <v>787</v>
      </c>
      <c r="HU1" s="44" t="s">
        <v>788</v>
      </c>
      <c r="HV1" s="44" t="s">
        <v>789</v>
      </c>
      <c r="HW1" s="44" t="s">
        <v>790</v>
      </c>
      <c r="HX1" s="44" t="s">
        <v>791</v>
      </c>
      <c r="HY1" s="44" t="s">
        <v>792</v>
      </c>
      <c r="HZ1" s="44" t="s">
        <v>793</v>
      </c>
      <c r="IA1" s="44" t="s">
        <v>794</v>
      </c>
      <c r="IB1" s="44" t="s">
        <v>795</v>
      </c>
      <c r="IC1" s="44" t="s">
        <v>796</v>
      </c>
      <c r="ID1" s="44" t="s">
        <v>797</v>
      </c>
      <c r="IE1" s="44" t="s">
        <v>798</v>
      </c>
      <c r="IF1" s="44" t="s">
        <v>799</v>
      </c>
      <c r="IG1" s="44" t="s">
        <v>800</v>
      </c>
      <c r="IH1" s="44" t="s">
        <v>801</v>
      </c>
      <c r="II1" s="44" t="s">
        <v>802</v>
      </c>
      <c r="IJ1" s="44" t="s">
        <v>803</v>
      </c>
      <c r="IK1" s="44" t="s">
        <v>804</v>
      </c>
      <c r="IL1" s="44" t="s">
        <v>805</v>
      </c>
      <c r="IM1" s="44" t="s">
        <v>806</v>
      </c>
      <c r="IN1" s="44" t="s">
        <v>807</v>
      </c>
      <c r="IO1" s="44" t="s">
        <v>808</v>
      </c>
      <c r="IP1" s="44" t="s">
        <v>809</v>
      </c>
      <c r="IQ1" s="44" t="s">
        <v>810</v>
      </c>
      <c r="IR1" s="44" t="s">
        <v>811</v>
      </c>
      <c r="IS1" s="44" t="s">
        <v>812</v>
      </c>
      <c r="IT1" s="44" t="s">
        <v>813</v>
      </c>
      <c r="IU1" s="44" t="s">
        <v>814</v>
      </c>
      <c r="IV1" s="44" t="s">
        <v>815</v>
      </c>
    </row>
    <row r="2" spans="1:256" ht="15" customHeight="1" x14ac:dyDescent="0.25">
      <c r="A2" t="s">
        <v>861</v>
      </c>
      <c r="B2" t="s">
        <v>862</v>
      </c>
      <c r="C2" s="47" t="s">
        <v>863</v>
      </c>
    </row>
    <row r="3" spans="1:256" ht="15" customHeight="1" x14ac:dyDescent="0.25">
      <c r="A3" t="s">
        <v>861</v>
      </c>
      <c r="B3" t="s">
        <v>864</v>
      </c>
      <c r="C3" s="47" t="s">
        <v>865</v>
      </c>
    </row>
    <row r="4" spans="1:256" ht="15" customHeight="1" x14ac:dyDescent="0.25"/>
    <row r="5" spans="1:256" ht="15" customHeight="1" x14ac:dyDescent="0.25"/>
    <row r="16" spans="1:256" ht="15" x14ac:dyDescent="0.25">
      <c r="IV16" s="43"/>
    </row>
    <row r="67" spans="2:256" x14ac:dyDescent="0.3">
      <c r="E67" s="45"/>
      <c r="F67" s="45"/>
      <c r="G67" s="45"/>
      <c r="H67" s="45"/>
      <c r="I67" s="45"/>
      <c r="J67" s="45"/>
      <c r="K67" s="45"/>
      <c r="L67" s="45"/>
      <c r="M67" s="45"/>
      <c r="N67" s="45"/>
      <c r="O67" s="45"/>
      <c r="P67" s="45"/>
      <c r="Q67" s="45"/>
      <c r="R67" s="45"/>
      <c r="S67" s="45"/>
      <c r="T67" s="45"/>
      <c r="U67" s="45"/>
      <c r="V67" s="45"/>
      <c r="W67" s="45"/>
      <c r="X67" s="45"/>
      <c r="Y67" s="45"/>
      <c r="Z67" s="45"/>
      <c r="AA67" s="45"/>
      <c r="AB67" s="45"/>
      <c r="AC67" s="45"/>
      <c r="AD67" s="45"/>
      <c r="AE67" s="45"/>
      <c r="AF67" s="45"/>
      <c r="AG67" s="45"/>
      <c r="AH67" s="45"/>
      <c r="AI67" s="45"/>
      <c r="AJ67" s="45"/>
      <c r="AK67" s="45"/>
      <c r="AL67" s="45"/>
      <c r="AM67" s="45"/>
      <c r="AN67" s="45"/>
      <c r="AO67" s="45"/>
      <c r="AP67" s="45"/>
      <c r="AQ67" s="45"/>
      <c r="AR67" s="45"/>
      <c r="AS67" s="45"/>
      <c r="AT67" s="45"/>
      <c r="AU67" s="45"/>
      <c r="AV67" s="45"/>
      <c r="AW67" s="45"/>
      <c r="AX67" s="45"/>
      <c r="AY67" s="45"/>
      <c r="AZ67" s="45"/>
      <c r="BA67" s="45"/>
      <c r="BB67" s="45"/>
      <c r="BC67" s="45"/>
      <c r="BD67" s="45"/>
      <c r="BE67" s="45"/>
      <c r="BF67" s="45"/>
      <c r="BG67" s="45"/>
      <c r="BH67" s="45"/>
      <c r="BI67" s="45"/>
      <c r="BJ67" s="45"/>
      <c r="BK67" s="45"/>
      <c r="BL67" s="45"/>
      <c r="BM67" s="45"/>
      <c r="BN67" s="45"/>
      <c r="BO67" s="45"/>
      <c r="BP67" s="45"/>
      <c r="BQ67" s="45"/>
      <c r="BR67" s="45"/>
      <c r="BS67" s="45"/>
      <c r="BT67" s="45"/>
      <c r="BU67" s="45"/>
      <c r="BV67" s="45"/>
      <c r="BW67" s="45"/>
      <c r="BX67" s="45"/>
      <c r="BY67" s="45"/>
      <c r="BZ67" s="45"/>
      <c r="CA67" s="45"/>
      <c r="CB67" s="45"/>
      <c r="CC67" s="45"/>
      <c r="CD67" s="45"/>
      <c r="CE67" s="45"/>
      <c r="CF67" s="45"/>
      <c r="CG67" s="45"/>
      <c r="CH67" s="45"/>
      <c r="CI67" s="45"/>
      <c r="CJ67" s="45"/>
      <c r="CK67" s="45"/>
      <c r="CL67" s="45"/>
      <c r="CM67" s="45"/>
      <c r="CN67" s="45"/>
      <c r="CO67" s="45"/>
      <c r="CP67" s="45"/>
      <c r="CQ67" s="45"/>
      <c r="CR67" s="45"/>
      <c r="CS67" s="45"/>
      <c r="CT67" s="45"/>
      <c r="CU67" s="45"/>
      <c r="CV67" s="45"/>
      <c r="CW67" s="45"/>
      <c r="CX67" s="45"/>
      <c r="CY67" s="45"/>
      <c r="CZ67" s="45"/>
      <c r="DA67" s="45"/>
      <c r="DB67" s="45"/>
      <c r="DC67" s="45"/>
      <c r="DD67" s="45"/>
      <c r="DE67" s="45"/>
      <c r="DF67" s="45"/>
      <c r="DG67" s="45"/>
      <c r="DH67" s="45"/>
      <c r="DI67" s="45"/>
      <c r="DJ67" s="45"/>
      <c r="DK67" s="45"/>
      <c r="DL67" s="45"/>
      <c r="DM67" s="45"/>
      <c r="DN67" s="45"/>
      <c r="DO67" s="45"/>
      <c r="DP67" s="45"/>
      <c r="DQ67" s="45"/>
      <c r="DR67" s="45"/>
      <c r="DS67" s="45"/>
      <c r="DT67" s="45"/>
      <c r="DU67" s="45"/>
      <c r="DV67" s="45"/>
      <c r="DW67" s="45"/>
      <c r="DX67" s="45"/>
      <c r="DY67" s="45"/>
      <c r="DZ67" s="45"/>
      <c r="EA67" s="45"/>
      <c r="EB67" s="45"/>
      <c r="EC67" s="45"/>
      <c r="ED67" s="45"/>
      <c r="EE67" s="45"/>
      <c r="EF67" s="45"/>
      <c r="EG67" s="45"/>
      <c r="EH67" s="45"/>
      <c r="EI67" s="45"/>
      <c r="EJ67" s="45"/>
      <c r="EK67" s="45"/>
      <c r="EL67" s="45"/>
      <c r="EM67" s="45"/>
      <c r="EN67" s="45"/>
      <c r="EO67" s="45"/>
      <c r="EP67" s="45"/>
      <c r="EQ67" s="45"/>
      <c r="ER67" s="45"/>
      <c r="ES67" s="45"/>
      <c r="ET67" s="45"/>
      <c r="EU67" s="45"/>
      <c r="EV67" s="45"/>
      <c r="EW67" s="45"/>
      <c r="EX67" s="45"/>
      <c r="EY67" s="45"/>
      <c r="EZ67" s="45"/>
      <c r="FA67" s="45"/>
      <c r="FB67" s="45"/>
      <c r="FC67" s="45"/>
      <c r="FD67" s="45"/>
      <c r="FE67" s="45"/>
      <c r="FF67" s="45"/>
      <c r="FG67" s="45"/>
      <c r="FH67" s="45"/>
      <c r="FI67" s="45"/>
      <c r="FJ67" s="45"/>
      <c r="FK67" s="45"/>
      <c r="FL67" s="45"/>
      <c r="FM67" s="45"/>
      <c r="FN67" s="45"/>
      <c r="FO67" s="45"/>
      <c r="FP67" s="45"/>
      <c r="FQ67" s="45"/>
      <c r="FR67" s="45"/>
      <c r="FS67" s="45"/>
      <c r="FT67" s="45"/>
      <c r="FU67" s="45"/>
      <c r="FV67" s="45"/>
      <c r="FW67" s="45"/>
      <c r="FX67" s="45"/>
      <c r="FY67" s="45"/>
      <c r="FZ67" s="45"/>
      <c r="GA67" s="45"/>
      <c r="GB67" s="45"/>
      <c r="GC67" s="45"/>
      <c r="GD67" s="45"/>
      <c r="GE67" s="45"/>
      <c r="GF67" s="45"/>
      <c r="GG67" s="45"/>
      <c r="GH67" s="45"/>
      <c r="GI67" s="45"/>
      <c r="GJ67" s="45"/>
      <c r="GK67" s="45"/>
      <c r="GL67" s="45"/>
      <c r="GM67" s="45"/>
      <c r="GN67" s="45"/>
      <c r="GO67" s="45"/>
      <c r="GP67" s="45"/>
      <c r="GQ67" s="45"/>
      <c r="GR67" s="45"/>
      <c r="GS67" s="45"/>
      <c r="GT67" s="45"/>
      <c r="GU67" s="45"/>
      <c r="GV67" s="45"/>
      <c r="GW67" s="45"/>
      <c r="GX67" s="45"/>
      <c r="GY67" s="45"/>
      <c r="GZ67" s="45"/>
      <c r="HA67" s="45"/>
      <c r="HB67" s="45"/>
      <c r="HC67" s="45"/>
      <c r="HD67" s="45"/>
      <c r="HE67" s="45"/>
      <c r="HF67" s="45"/>
      <c r="HG67" s="45"/>
      <c r="HH67" s="45"/>
      <c r="HI67" s="45"/>
      <c r="HJ67" s="45"/>
      <c r="HK67" s="45"/>
      <c r="HL67" s="45"/>
      <c r="HM67" s="45"/>
      <c r="HN67" s="45"/>
      <c r="HO67" s="45"/>
      <c r="HP67" s="45"/>
      <c r="HQ67" s="45"/>
      <c r="HR67" s="45"/>
      <c r="HS67" s="45"/>
      <c r="HT67" s="45"/>
      <c r="HU67" s="45"/>
      <c r="HV67" s="45"/>
      <c r="HW67" s="45"/>
      <c r="HX67" s="45"/>
      <c r="HY67" s="45"/>
      <c r="HZ67" s="45"/>
      <c r="IA67" s="45"/>
      <c r="IB67" s="45"/>
      <c r="IC67" s="45"/>
      <c r="ID67" s="45"/>
      <c r="IE67" s="45"/>
      <c r="IF67" s="45"/>
      <c r="IG67" s="45"/>
      <c r="IH67" s="45"/>
      <c r="II67" s="45"/>
      <c r="IJ67" s="45"/>
      <c r="IK67" s="45"/>
      <c r="IL67" s="45"/>
      <c r="IM67" s="45"/>
      <c r="IN67" s="45"/>
      <c r="IO67" s="45"/>
      <c r="IP67" s="45"/>
      <c r="IQ67" s="45"/>
      <c r="IR67" s="45"/>
      <c r="IS67" s="45"/>
      <c r="IT67" s="45"/>
      <c r="IU67" s="45"/>
      <c r="IV67" s="45"/>
    </row>
    <row r="68" spans="2:256" x14ac:dyDescent="0.3">
      <c r="B68" s="46"/>
      <c r="E68" s="46"/>
      <c r="F68" s="46"/>
      <c r="G68" s="46"/>
      <c r="H68" s="46"/>
      <c r="I68" s="46"/>
      <c r="J68" s="46"/>
      <c r="K68" s="46"/>
      <c r="L68" s="46"/>
      <c r="M68" s="46"/>
      <c r="N68" s="46"/>
      <c r="O68" s="46"/>
      <c r="P68" s="46"/>
      <c r="Q68" s="46"/>
      <c r="R68" s="46"/>
      <c r="S68" s="46"/>
      <c r="T68" s="46"/>
      <c r="U68" s="46"/>
      <c r="V68" s="46"/>
      <c r="W68" s="46"/>
      <c r="X68" s="46"/>
      <c r="Y68" s="46"/>
      <c r="Z68" s="46"/>
      <c r="AA68" s="46"/>
      <c r="AB68" s="46"/>
      <c r="AC68" s="46"/>
      <c r="AD68" s="46"/>
      <c r="AE68" s="46"/>
      <c r="AF68" s="46"/>
      <c r="AG68" s="46"/>
      <c r="AH68" s="46"/>
      <c r="AI68" s="46"/>
      <c r="AJ68" s="46"/>
      <c r="AK68" s="46"/>
      <c r="AL68" s="46"/>
      <c r="AM68" s="46"/>
      <c r="AN68" s="46"/>
      <c r="AO68" s="46"/>
      <c r="AP68" s="46"/>
      <c r="AQ68" s="46"/>
      <c r="AR68" s="46"/>
      <c r="AS68" s="46"/>
      <c r="AT68" s="46"/>
      <c r="AU68" s="46"/>
      <c r="AV68" s="46"/>
      <c r="AW68" s="46"/>
      <c r="AX68" s="46"/>
      <c r="AY68" s="46"/>
      <c r="AZ68" s="46"/>
      <c r="BA68" s="46"/>
      <c r="BB68" s="46"/>
      <c r="BC68" s="46"/>
      <c r="BD68" s="46"/>
      <c r="BE68" s="46"/>
      <c r="BF68" s="46"/>
      <c r="BG68" s="46"/>
      <c r="BH68" s="46"/>
      <c r="BI68" s="46"/>
      <c r="BJ68" s="46"/>
      <c r="BK68" s="46"/>
      <c r="BL68" s="46"/>
      <c r="BM68" s="46"/>
      <c r="BN68" s="46"/>
      <c r="BO68" s="46"/>
      <c r="BP68" s="46"/>
      <c r="BQ68" s="46"/>
      <c r="BR68" s="46"/>
      <c r="BS68" s="46"/>
      <c r="BT68" s="46"/>
      <c r="BU68" s="46"/>
      <c r="BV68" s="46"/>
      <c r="BW68" s="46"/>
      <c r="BX68" s="46"/>
      <c r="BY68" s="46"/>
      <c r="BZ68" s="46"/>
      <c r="CA68" s="46"/>
      <c r="CB68" s="46"/>
      <c r="CC68" s="46"/>
      <c r="CD68" s="46"/>
      <c r="CE68" s="46"/>
      <c r="CF68" s="46"/>
      <c r="CG68" s="46"/>
      <c r="CH68" s="46"/>
      <c r="CI68" s="46"/>
      <c r="CJ68" s="46"/>
      <c r="CK68" s="46"/>
      <c r="CL68" s="46"/>
      <c r="CM68" s="46"/>
      <c r="CN68" s="46"/>
      <c r="CO68" s="46"/>
      <c r="CP68" s="46"/>
      <c r="CQ68" s="46"/>
      <c r="CR68" s="46"/>
      <c r="CS68" s="46"/>
      <c r="CT68" s="46"/>
      <c r="CU68" s="46"/>
      <c r="CV68" s="46"/>
      <c r="CW68" s="46"/>
      <c r="CX68" s="46"/>
      <c r="CY68" s="46"/>
      <c r="CZ68" s="46"/>
      <c r="DA68" s="46"/>
      <c r="DB68" s="46"/>
      <c r="DC68" s="46"/>
      <c r="DD68" s="46"/>
      <c r="DE68" s="46"/>
      <c r="DF68" s="46"/>
      <c r="DG68" s="46"/>
      <c r="DH68" s="46"/>
      <c r="DI68" s="46"/>
      <c r="DJ68" s="46"/>
      <c r="DK68" s="46"/>
      <c r="DL68" s="46"/>
      <c r="DM68" s="46"/>
      <c r="DN68" s="46"/>
      <c r="DO68" s="46"/>
      <c r="DP68" s="46"/>
      <c r="DQ68" s="46"/>
      <c r="DR68" s="46"/>
      <c r="DS68" s="46"/>
      <c r="DT68" s="46"/>
      <c r="DU68" s="46"/>
      <c r="DV68" s="46"/>
      <c r="DW68" s="46"/>
      <c r="DX68" s="46"/>
      <c r="DY68" s="46"/>
      <c r="DZ68" s="46"/>
      <c r="EA68" s="46"/>
      <c r="EB68" s="46"/>
      <c r="EC68" s="46"/>
      <c r="ED68" s="46"/>
      <c r="EE68" s="46"/>
      <c r="EF68" s="46"/>
      <c r="EG68" s="46"/>
      <c r="EH68" s="46"/>
      <c r="EI68" s="46"/>
      <c r="EJ68" s="46"/>
      <c r="EK68" s="46"/>
      <c r="EL68" s="46"/>
      <c r="EM68" s="46"/>
      <c r="EN68" s="46"/>
      <c r="EO68" s="46"/>
      <c r="EP68" s="46"/>
      <c r="EQ68" s="46"/>
      <c r="ER68" s="46"/>
      <c r="ES68" s="46"/>
      <c r="ET68" s="46"/>
      <c r="EU68" s="46"/>
      <c r="EV68" s="46"/>
      <c r="EW68" s="46"/>
      <c r="EX68" s="46"/>
      <c r="EY68" s="46"/>
      <c r="EZ68" s="46"/>
      <c r="FA68" s="46"/>
      <c r="FB68" s="46"/>
      <c r="FC68" s="46"/>
      <c r="FD68" s="46"/>
      <c r="FE68" s="46"/>
      <c r="FF68" s="46"/>
      <c r="FG68" s="46"/>
      <c r="FH68" s="46"/>
      <c r="FI68" s="46"/>
      <c r="FJ68" s="46"/>
      <c r="FK68" s="46"/>
      <c r="FL68" s="46"/>
      <c r="FM68" s="46"/>
      <c r="FN68" s="46"/>
      <c r="FO68" s="46"/>
      <c r="FP68" s="46"/>
      <c r="FQ68" s="46"/>
      <c r="FR68" s="46"/>
      <c r="FS68" s="46"/>
      <c r="FT68" s="46"/>
      <c r="FU68" s="46"/>
      <c r="FV68" s="46"/>
      <c r="FW68" s="46"/>
      <c r="FX68" s="46"/>
      <c r="FY68" s="46"/>
      <c r="FZ68" s="46"/>
      <c r="GA68" s="46"/>
      <c r="GB68" s="46"/>
      <c r="GC68" s="46"/>
      <c r="GD68" s="46"/>
      <c r="GE68" s="46"/>
      <c r="GF68" s="46"/>
      <c r="GG68" s="46"/>
      <c r="GH68" s="46"/>
      <c r="GI68" s="46"/>
      <c r="GJ68" s="46"/>
      <c r="GK68" s="46"/>
      <c r="GL68" s="46"/>
      <c r="GM68" s="46"/>
      <c r="GN68" s="46"/>
      <c r="GO68" s="46"/>
      <c r="GP68" s="46"/>
      <c r="GQ68" s="46"/>
      <c r="GR68" s="46"/>
      <c r="GS68" s="46"/>
      <c r="GT68" s="46"/>
      <c r="GU68" s="46"/>
      <c r="GV68" s="46"/>
      <c r="GW68" s="46"/>
      <c r="GX68" s="46"/>
      <c r="GY68" s="46"/>
      <c r="GZ68" s="46"/>
      <c r="HA68" s="46"/>
      <c r="HB68" s="46"/>
      <c r="HC68" s="46"/>
      <c r="HD68" s="46"/>
      <c r="HE68" s="46"/>
      <c r="HF68" s="46"/>
      <c r="HG68" s="46"/>
      <c r="HH68" s="46"/>
      <c r="HI68" s="46"/>
      <c r="HJ68" s="46"/>
      <c r="HK68" s="46"/>
      <c r="HL68" s="46"/>
      <c r="HM68" s="46"/>
      <c r="HN68" s="46"/>
      <c r="HO68" s="46"/>
      <c r="HP68" s="46"/>
      <c r="HQ68" s="46"/>
      <c r="HR68" s="46"/>
      <c r="HS68" s="46"/>
      <c r="HT68" s="46"/>
      <c r="HU68" s="46"/>
      <c r="HV68" s="46"/>
      <c r="HW68" s="46"/>
      <c r="HX68" s="46"/>
      <c r="HY68" s="46"/>
      <c r="HZ68" s="46"/>
      <c r="IA68" s="46"/>
      <c r="IB68" s="46"/>
      <c r="IC68" s="46"/>
      <c r="ID68" s="46"/>
      <c r="IE68" s="46"/>
      <c r="IF68" s="46"/>
      <c r="IG68" s="46"/>
      <c r="IH68" s="46"/>
      <c r="II68" s="46"/>
      <c r="IJ68" s="46"/>
      <c r="IK68" s="46"/>
      <c r="IL68" s="46"/>
      <c r="IM68" s="46"/>
      <c r="IN68" s="46"/>
      <c r="IO68" s="46"/>
      <c r="IP68" s="46"/>
      <c r="IQ68" s="46"/>
      <c r="IR68" s="46"/>
      <c r="IS68" s="46"/>
      <c r="IT68" s="46"/>
      <c r="IU68" s="46"/>
      <c r="IV68" s="46"/>
    </row>
  </sheetData>
  <pageMargins left="0.7" right="0.7" top="0.75" bottom="0.75" header="0.3" footer="0.3"/>
  <pageSetup paperSize="9" orientation="portrait" horizontalDpi="4294967292" verticalDpi="4294967292"/>
  <headerFooter alignWithMargins="0"/>
  <tableParts count="1">
    <tablePart r:id="rId1"/>
  </tablePart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dimension ref="A2:A3"/>
  <sheetViews>
    <sheetView workbookViewId="0">
      <selection activeCell="A3" sqref="A3"/>
    </sheetView>
  </sheetViews>
  <sheetFormatPr defaultRowHeight="14.4" x14ac:dyDescent="0.3"/>
  <sheetData>
    <row r="2" spans="1:1" x14ac:dyDescent="0.25">
      <c r="A2" t="s">
        <v>108</v>
      </c>
    </row>
    <row r="3" spans="1:1" x14ac:dyDescent="0.25">
      <c r="A3" t="s">
        <v>106</v>
      </c>
    </row>
  </sheetData>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dimension ref="A1:C248"/>
  <sheetViews>
    <sheetView topLeftCell="A241" workbookViewId="0">
      <selection activeCell="A8" sqref="A8"/>
    </sheetView>
  </sheetViews>
  <sheetFormatPr defaultRowHeight="14.4" x14ac:dyDescent="0.3"/>
  <cols>
    <col min="1" max="1" width="18.33203125" customWidth="1"/>
    <col min="2" max="2" width="40.6640625" customWidth="1"/>
  </cols>
  <sheetData>
    <row r="1" spans="1:3" ht="15" customHeight="1" x14ac:dyDescent="0.25">
      <c r="A1" s="1313" t="s">
        <v>1028</v>
      </c>
      <c r="B1" s="1314" t="s">
        <v>1029</v>
      </c>
      <c r="C1" s="1312"/>
    </row>
    <row r="2" spans="1:3" ht="15" customHeight="1" x14ac:dyDescent="0.25">
      <c r="A2" s="1313" t="s">
        <v>1028</v>
      </c>
      <c r="B2" s="1314" t="s">
        <v>1030</v>
      </c>
      <c r="C2" s="1312"/>
    </row>
    <row r="3" spans="1:3" ht="15" customHeight="1" x14ac:dyDescent="0.25">
      <c r="A3" s="1313" t="s">
        <v>1028</v>
      </c>
      <c r="B3" s="1314" t="s">
        <v>1031</v>
      </c>
      <c r="C3" s="1312"/>
    </row>
    <row r="4" spans="1:3" ht="15" customHeight="1" x14ac:dyDescent="0.25">
      <c r="A4" s="1313" t="s">
        <v>1028</v>
      </c>
      <c r="B4" s="1314" t="s">
        <v>522</v>
      </c>
      <c r="C4" s="1312"/>
    </row>
    <row r="5" spans="1:3" ht="15" customHeight="1" x14ac:dyDescent="0.25">
      <c r="A5" s="1313" t="s">
        <v>1028</v>
      </c>
      <c r="B5" s="1314" t="s">
        <v>1032</v>
      </c>
      <c r="C5" s="1312"/>
    </row>
    <row r="6" spans="1:3" ht="15" customHeight="1" x14ac:dyDescent="0.25">
      <c r="A6" s="1313" t="s">
        <v>1028</v>
      </c>
      <c r="B6" s="1314" t="s">
        <v>520</v>
      </c>
      <c r="C6" s="1312"/>
    </row>
    <row r="7" spans="1:3" ht="15" customHeight="1" x14ac:dyDescent="0.25">
      <c r="A7" s="1313" t="s">
        <v>1028</v>
      </c>
      <c r="B7" s="1314" t="s">
        <v>484</v>
      </c>
      <c r="C7" s="1312"/>
    </row>
    <row r="8" spans="1:3" ht="15" customHeight="1" x14ac:dyDescent="0.25">
      <c r="A8" s="1313" t="s">
        <v>1028</v>
      </c>
      <c r="B8" s="1314" t="s">
        <v>1033</v>
      </c>
      <c r="C8" s="1312"/>
    </row>
    <row r="9" spans="1:3" ht="15" customHeight="1" x14ac:dyDescent="0.25">
      <c r="A9" s="1313" t="s">
        <v>1028</v>
      </c>
      <c r="B9" s="1314" t="s">
        <v>1034</v>
      </c>
      <c r="C9" s="1312"/>
    </row>
    <row r="10" spans="1:3" ht="15" customHeight="1" x14ac:dyDescent="0.25">
      <c r="A10" s="1313" t="s">
        <v>1028</v>
      </c>
      <c r="B10" s="1314" t="s">
        <v>1035</v>
      </c>
      <c r="C10" s="1312"/>
    </row>
    <row r="11" spans="1:3" ht="15" customHeight="1" x14ac:dyDescent="0.25">
      <c r="A11" s="1313" t="s">
        <v>1028</v>
      </c>
      <c r="B11" s="1314" t="s">
        <v>1036</v>
      </c>
      <c r="C11" s="1312"/>
    </row>
    <row r="12" spans="1:3" ht="15" customHeight="1" x14ac:dyDescent="0.25">
      <c r="A12" s="1313" t="s">
        <v>1028</v>
      </c>
      <c r="B12" s="1314" t="s">
        <v>512</v>
      </c>
      <c r="C12" s="1312"/>
    </row>
    <row r="13" spans="1:3" ht="15" customHeight="1" x14ac:dyDescent="0.25">
      <c r="A13" s="1313" t="s">
        <v>1028</v>
      </c>
      <c r="B13" s="1314" t="s">
        <v>508</v>
      </c>
      <c r="C13" s="1312"/>
    </row>
    <row r="14" spans="1:3" ht="15" customHeight="1" x14ac:dyDescent="0.25">
      <c r="A14" s="1313" t="s">
        <v>1028</v>
      </c>
      <c r="B14" s="1314" t="s">
        <v>506</v>
      </c>
      <c r="C14" s="1312"/>
    </row>
    <row r="15" spans="1:3" ht="15" customHeight="1" x14ac:dyDescent="0.25">
      <c r="A15" s="1313" t="s">
        <v>1028</v>
      </c>
      <c r="B15" s="1314" t="s">
        <v>504</v>
      </c>
      <c r="C15" s="1312"/>
    </row>
    <row r="16" spans="1:3" ht="15" customHeight="1" x14ac:dyDescent="0.25">
      <c r="A16" s="1313" t="s">
        <v>1028</v>
      </c>
      <c r="B16" s="1314" t="s">
        <v>482</v>
      </c>
      <c r="C16" s="1312"/>
    </row>
    <row r="17" spans="1:3" ht="15" customHeight="1" x14ac:dyDescent="0.25">
      <c r="A17" s="1313" t="s">
        <v>1028</v>
      </c>
      <c r="B17" s="1314" t="s">
        <v>500</v>
      </c>
      <c r="C17" s="1312"/>
    </row>
    <row r="18" spans="1:3" ht="15" customHeight="1" x14ac:dyDescent="0.25">
      <c r="A18" s="1313" t="s">
        <v>1028</v>
      </c>
      <c r="B18" s="1314" t="s">
        <v>354</v>
      </c>
      <c r="C18" s="1312"/>
    </row>
    <row r="19" spans="1:3" ht="15" customHeight="1" x14ac:dyDescent="0.25">
      <c r="A19" s="1313" t="s">
        <v>1028</v>
      </c>
      <c r="B19" s="1314" t="s">
        <v>498</v>
      </c>
      <c r="C19" s="1312"/>
    </row>
    <row r="20" spans="1:3" ht="15" customHeight="1" x14ac:dyDescent="0.25">
      <c r="A20" s="1313" t="s">
        <v>1028</v>
      </c>
      <c r="B20" s="1314" t="s">
        <v>1037</v>
      </c>
      <c r="C20" s="1312"/>
    </row>
    <row r="21" spans="1:3" ht="15" customHeight="1" x14ac:dyDescent="0.25">
      <c r="A21" s="1313" t="s">
        <v>1028</v>
      </c>
      <c r="B21" s="1314" t="s">
        <v>1038</v>
      </c>
      <c r="C21" s="1312"/>
    </row>
    <row r="22" spans="1:3" ht="15" customHeight="1" x14ac:dyDescent="0.25">
      <c r="A22" s="1313" t="s">
        <v>1028</v>
      </c>
      <c r="B22" s="1314" t="s">
        <v>1039</v>
      </c>
      <c r="C22" s="1312"/>
    </row>
    <row r="23" spans="1:3" ht="15" customHeight="1" x14ac:dyDescent="0.25">
      <c r="A23" s="1313" t="s">
        <v>1028</v>
      </c>
      <c r="B23" s="1314" t="s">
        <v>1040</v>
      </c>
      <c r="C23" s="1312"/>
    </row>
    <row r="24" spans="1:3" ht="15" customHeight="1" x14ac:dyDescent="0.25">
      <c r="A24" s="1313" t="s">
        <v>1028</v>
      </c>
      <c r="B24" s="1314" t="s">
        <v>491</v>
      </c>
      <c r="C24" s="1312"/>
    </row>
    <row r="25" spans="1:3" ht="15" customHeight="1" x14ac:dyDescent="0.25">
      <c r="A25" s="1313" t="s">
        <v>1028</v>
      </c>
      <c r="B25" s="1314" t="s">
        <v>1041</v>
      </c>
      <c r="C25" s="1312"/>
    </row>
    <row r="26" spans="1:3" ht="15" customHeight="1" x14ac:dyDescent="0.25">
      <c r="A26" s="1313" t="s">
        <v>1028</v>
      </c>
      <c r="B26" s="1314" t="s">
        <v>1042</v>
      </c>
      <c r="C26" s="1312"/>
    </row>
    <row r="27" spans="1:3" ht="15" customHeight="1" x14ac:dyDescent="0.25">
      <c r="A27" s="1313" t="s">
        <v>1028</v>
      </c>
      <c r="B27" s="1314" t="s">
        <v>1043</v>
      </c>
      <c r="C27" s="1312"/>
    </row>
    <row r="28" spans="1:3" ht="15" customHeight="1" x14ac:dyDescent="0.25">
      <c r="A28" s="1313" t="s">
        <v>1028</v>
      </c>
      <c r="B28" s="1314" t="s">
        <v>199</v>
      </c>
      <c r="C28" s="1312"/>
    </row>
    <row r="29" spans="1:3" ht="15" customHeight="1" x14ac:dyDescent="0.25">
      <c r="A29" s="1313" t="s">
        <v>1028</v>
      </c>
      <c r="B29" s="1314" t="s">
        <v>438</v>
      </c>
      <c r="C29" s="1312"/>
    </row>
    <row r="30" spans="1:3" ht="15" customHeight="1" x14ac:dyDescent="0.25">
      <c r="A30" s="1313" t="s">
        <v>1028</v>
      </c>
      <c r="B30" s="1314" t="s">
        <v>329</v>
      </c>
      <c r="C30" s="1312"/>
    </row>
    <row r="31" spans="1:3" ht="15" customHeight="1" x14ac:dyDescent="0.25">
      <c r="A31" s="1313" t="s">
        <v>1028</v>
      </c>
      <c r="B31" s="1314" t="s">
        <v>524</v>
      </c>
      <c r="C31" s="1312"/>
    </row>
    <row r="32" spans="1:3" ht="15" customHeight="1" x14ac:dyDescent="0.25">
      <c r="A32" s="1313" t="s">
        <v>1028</v>
      </c>
      <c r="B32" s="1314" t="s">
        <v>327</v>
      </c>
      <c r="C32" s="1312"/>
    </row>
    <row r="33" spans="1:3" ht="15" customHeight="1" x14ac:dyDescent="0.25">
      <c r="A33" s="1313" t="s">
        <v>1028</v>
      </c>
      <c r="B33" s="1314" t="s">
        <v>1044</v>
      </c>
      <c r="C33" s="1312"/>
    </row>
    <row r="34" spans="1:3" ht="15" customHeight="1" x14ac:dyDescent="0.25">
      <c r="A34" s="1313" t="s">
        <v>1028</v>
      </c>
      <c r="B34" s="1314" t="s">
        <v>392</v>
      </c>
      <c r="C34" s="1312"/>
    </row>
    <row r="35" spans="1:3" ht="15" customHeight="1" x14ac:dyDescent="0.25">
      <c r="A35" s="1313" t="s">
        <v>1028</v>
      </c>
      <c r="B35" s="1314" t="s">
        <v>197</v>
      </c>
      <c r="C35" s="1312"/>
    </row>
    <row r="36" spans="1:3" ht="15" customHeight="1" x14ac:dyDescent="0.25">
      <c r="A36" s="1313" t="s">
        <v>1028</v>
      </c>
      <c r="B36" s="1314" t="s">
        <v>195</v>
      </c>
      <c r="C36" s="1312"/>
    </row>
    <row r="37" spans="1:3" ht="15" customHeight="1" x14ac:dyDescent="0.25">
      <c r="A37" s="1313" t="s">
        <v>1028</v>
      </c>
      <c r="B37" s="1314" t="s">
        <v>472</v>
      </c>
      <c r="C37" s="1312"/>
    </row>
    <row r="38" spans="1:3" ht="15" customHeight="1" x14ac:dyDescent="0.25">
      <c r="A38" s="1313" t="s">
        <v>1028</v>
      </c>
      <c r="B38" s="1314" t="s">
        <v>193</v>
      </c>
      <c r="C38" s="1312"/>
    </row>
    <row r="39" spans="1:3" ht="15" customHeight="1" x14ac:dyDescent="0.25">
      <c r="A39" s="1313" t="s">
        <v>1028</v>
      </c>
      <c r="B39" s="1314" t="s">
        <v>470</v>
      </c>
      <c r="C39" s="1312"/>
    </row>
    <row r="40" spans="1:3" ht="15" customHeight="1" x14ac:dyDescent="0.25">
      <c r="A40" s="1313" t="s">
        <v>1028</v>
      </c>
      <c r="B40" s="1314" t="s">
        <v>436</v>
      </c>
      <c r="C40" s="1312"/>
    </row>
    <row r="41" spans="1:3" ht="15" customHeight="1" x14ac:dyDescent="0.25">
      <c r="A41" s="1313" t="s">
        <v>1028</v>
      </c>
      <c r="B41" s="1314" t="s">
        <v>390</v>
      </c>
      <c r="C41" s="1312"/>
    </row>
    <row r="42" spans="1:3" ht="15" customHeight="1" x14ac:dyDescent="0.25">
      <c r="A42" s="1313" t="s">
        <v>1028</v>
      </c>
      <c r="B42" s="1314" t="s">
        <v>325</v>
      </c>
      <c r="C42" s="1312"/>
    </row>
    <row r="43" spans="1:3" ht="15" customHeight="1" x14ac:dyDescent="0.25">
      <c r="A43" s="1313" t="s">
        <v>1028</v>
      </c>
      <c r="B43" s="1314" t="s">
        <v>191</v>
      </c>
      <c r="C43" s="1312"/>
    </row>
    <row r="44" spans="1:3" ht="15" customHeight="1" x14ac:dyDescent="0.25">
      <c r="A44" s="1313" t="s">
        <v>1028</v>
      </c>
      <c r="B44" s="1314" t="s">
        <v>388</v>
      </c>
      <c r="C44" s="1312"/>
    </row>
    <row r="45" spans="1:3" ht="15" customHeight="1" x14ac:dyDescent="0.25">
      <c r="A45" s="1313" t="s">
        <v>1028</v>
      </c>
      <c r="B45" s="1314" t="s">
        <v>434</v>
      </c>
      <c r="C45" s="1312"/>
    </row>
    <row r="46" spans="1:3" ht="15" customHeight="1" x14ac:dyDescent="0.25">
      <c r="A46" s="1313" t="s">
        <v>1028</v>
      </c>
      <c r="B46" s="1314" t="s">
        <v>323</v>
      </c>
      <c r="C46" s="1312"/>
    </row>
    <row r="47" spans="1:3" ht="15" customHeight="1" x14ac:dyDescent="0.25">
      <c r="A47" s="1313" t="s">
        <v>1028</v>
      </c>
      <c r="B47" s="1314" t="s">
        <v>386</v>
      </c>
      <c r="C47" s="1312"/>
    </row>
    <row r="48" spans="1:3" ht="15" customHeight="1" x14ac:dyDescent="0.25">
      <c r="A48" s="1313" t="s">
        <v>1028</v>
      </c>
      <c r="B48" s="1314" t="s">
        <v>188</v>
      </c>
      <c r="C48" s="1312"/>
    </row>
    <row r="49" spans="1:3" ht="15" customHeight="1" x14ac:dyDescent="0.25">
      <c r="A49" s="1313" t="s">
        <v>1028</v>
      </c>
      <c r="B49" s="1314" t="s">
        <v>432</v>
      </c>
      <c r="C49" s="1312"/>
    </row>
    <row r="50" spans="1:3" ht="15" customHeight="1" x14ac:dyDescent="0.25">
      <c r="A50" s="1313" t="s">
        <v>1028</v>
      </c>
      <c r="B50" s="1314" t="s">
        <v>1045</v>
      </c>
      <c r="C50" s="1312"/>
    </row>
    <row r="51" spans="1:3" ht="15" customHeight="1" x14ac:dyDescent="0.25">
      <c r="A51" s="1313" t="s">
        <v>1028</v>
      </c>
      <c r="B51" s="1314" t="s">
        <v>320</v>
      </c>
      <c r="C51" s="1312"/>
    </row>
    <row r="52" spans="1:3" ht="15" customHeight="1" x14ac:dyDescent="0.25">
      <c r="A52" s="1313" t="s">
        <v>1028</v>
      </c>
      <c r="B52" s="1314" t="s">
        <v>1046</v>
      </c>
      <c r="C52" s="1312"/>
    </row>
    <row r="53" spans="1:3" ht="15" customHeight="1" x14ac:dyDescent="0.25">
      <c r="A53" s="1313" t="s">
        <v>1028</v>
      </c>
      <c r="B53" s="1314" t="s">
        <v>318</v>
      </c>
      <c r="C53" s="1312"/>
    </row>
    <row r="54" spans="1:3" ht="15" customHeight="1" x14ac:dyDescent="0.25">
      <c r="A54" s="1313" t="s">
        <v>1028</v>
      </c>
      <c r="B54" s="1314" t="s">
        <v>316</v>
      </c>
      <c r="C54" s="1312"/>
    </row>
    <row r="55" spans="1:3" ht="15" customHeight="1" x14ac:dyDescent="0.25">
      <c r="A55" s="1313" t="s">
        <v>1028</v>
      </c>
      <c r="B55" s="1314" t="s">
        <v>314</v>
      </c>
      <c r="C55" s="1312"/>
    </row>
    <row r="56" spans="1:3" ht="15" customHeight="1" x14ac:dyDescent="0.25">
      <c r="A56" s="1313" t="s">
        <v>1028</v>
      </c>
      <c r="B56" s="1314" t="s">
        <v>312</v>
      </c>
      <c r="C56" s="1312"/>
    </row>
    <row r="57" spans="1:3" ht="15" customHeight="1" x14ac:dyDescent="0.25">
      <c r="A57" s="1313" t="s">
        <v>1028</v>
      </c>
      <c r="B57" s="1314" t="s">
        <v>384</v>
      </c>
      <c r="C57" s="1312"/>
    </row>
    <row r="58" spans="1:3" ht="15" customHeight="1" x14ac:dyDescent="0.25">
      <c r="A58" s="1313" t="s">
        <v>1028</v>
      </c>
      <c r="B58" s="1314" t="s">
        <v>1047</v>
      </c>
      <c r="C58" s="1312"/>
    </row>
    <row r="59" spans="1:3" ht="15" customHeight="1" x14ac:dyDescent="0.25">
      <c r="A59" s="1313" t="s">
        <v>1028</v>
      </c>
      <c r="B59" s="1314" t="s">
        <v>382</v>
      </c>
      <c r="C59" s="1312"/>
    </row>
    <row r="60" spans="1:3" ht="15" customHeight="1" x14ac:dyDescent="0.25">
      <c r="A60" s="1313" t="s">
        <v>1028</v>
      </c>
      <c r="B60" s="1314" t="s">
        <v>1048</v>
      </c>
      <c r="C60" s="1312"/>
    </row>
    <row r="61" spans="1:3" ht="15" customHeight="1" x14ac:dyDescent="0.3">
      <c r="A61" s="1313" t="s">
        <v>1028</v>
      </c>
      <c r="B61" s="1314" t="s">
        <v>1049</v>
      </c>
      <c r="C61" s="1312"/>
    </row>
    <row r="62" spans="1:3" ht="15" customHeight="1" x14ac:dyDescent="0.3">
      <c r="A62" s="1313" t="s">
        <v>1028</v>
      </c>
      <c r="B62" s="1314" t="s">
        <v>1050</v>
      </c>
      <c r="C62" s="1312"/>
    </row>
    <row r="63" spans="1:3" ht="15" customHeight="1" x14ac:dyDescent="0.25">
      <c r="A63" s="1313" t="s">
        <v>1028</v>
      </c>
      <c r="B63" s="1314" t="s">
        <v>380</v>
      </c>
      <c r="C63" s="1312"/>
    </row>
    <row r="64" spans="1:3" ht="15" customHeight="1" x14ac:dyDescent="0.25">
      <c r="A64" s="1313" t="s">
        <v>1028</v>
      </c>
      <c r="B64" s="1314" t="s">
        <v>1051</v>
      </c>
      <c r="C64" s="1312"/>
    </row>
    <row r="65" spans="1:3" ht="15" customHeight="1" x14ac:dyDescent="0.25">
      <c r="A65" s="1313" t="s">
        <v>1028</v>
      </c>
      <c r="B65" s="1314" t="s">
        <v>430</v>
      </c>
      <c r="C65" s="1312"/>
    </row>
    <row r="66" spans="1:3" ht="15" customHeight="1" x14ac:dyDescent="0.25">
      <c r="A66" s="1313" t="s">
        <v>1028</v>
      </c>
      <c r="B66" s="1314" t="s">
        <v>378</v>
      </c>
      <c r="C66" s="1312"/>
    </row>
    <row r="67" spans="1:3" ht="15" customHeight="1" x14ac:dyDescent="0.25">
      <c r="A67" s="1313" t="s">
        <v>1028</v>
      </c>
      <c r="B67" s="1314" t="s">
        <v>428</v>
      </c>
      <c r="C67" s="1312"/>
    </row>
    <row r="68" spans="1:3" ht="15" customHeight="1" x14ac:dyDescent="0.25">
      <c r="A68" s="1313" t="s">
        <v>1028</v>
      </c>
      <c r="B68" s="1314" t="s">
        <v>426</v>
      </c>
      <c r="C68" s="1312"/>
    </row>
    <row r="69" spans="1:3" ht="15" customHeight="1" x14ac:dyDescent="0.25">
      <c r="A69" s="1313" t="s">
        <v>1028</v>
      </c>
      <c r="B69" s="1314" t="s">
        <v>303</v>
      </c>
      <c r="C69" s="1312"/>
    </row>
    <row r="70" spans="1:3" ht="15" customHeight="1" x14ac:dyDescent="0.25">
      <c r="A70" s="1313" t="s">
        <v>1028</v>
      </c>
      <c r="B70" s="1314" t="s">
        <v>376</v>
      </c>
      <c r="C70" s="1312"/>
    </row>
    <row r="71" spans="1:3" ht="15" customHeight="1" x14ac:dyDescent="0.25">
      <c r="A71" s="1313" t="s">
        <v>1028</v>
      </c>
      <c r="B71" s="1314" t="s">
        <v>374</v>
      </c>
      <c r="C71" s="1312"/>
    </row>
    <row r="72" spans="1:3" ht="15" customHeight="1" x14ac:dyDescent="0.25">
      <c r="A72" s="1313" t="s">
        <v>1028</v>
      </c>
      <c r="B72" s="1314" t="s">
        <v>372</v>
      </c>
      <c r="C72" s="1312"/>
    </row>
    <row r="73" spans="1:3" ht="15" customHeight="1" x14ac:dyDescent="0.25">
      <c r="A73" s="1313" t="s">
        <v>1028</v>
      </c>
      <c r="B73" s="1314" t="s">
        <v>301</v>
      </c>
      <c r="C73" s="1312"/>
    </row>
    <row r="74" spans="1:3" ht="15" customHeight="1" x14ac:dyDescent="0.25">
      <c r="A74" s="1313" t="s">
        <v>1028</v>
      </c>
      <c r="B74" s="1314" t="s">
        <v>370</v>
      </c>
      <c r="C74" s="1312"/>
    </row>
    <row r="75" spans="1:3" ht="15" customHeight="1" x14ac:dyDescent="0.25">
      <c r="A75" s="1313" t="s">
        <v>1028</v>
      </c>
      <c r="B75" s="1314" t="s">
        <v>299</v>
      </c>
      <c r="C75" s="1312"/>
    </row>
    <row r="76" spans="1:3" ht="15" customHeight="1" x14ac:dyDescent="0.25">
      <c r="A76" s="1313" t="s">
        <v>1028</v>
      </c>
      <c r="B76" s="1314" t="s">
        <v>297</v>
      </c>
      <c r="C76" s="1312"/>
    </row>
    <row r="77" spans="1:3" ht="15" customHeight="1" x14ac:dyDescent="0.25">
      <c r="A77" s="1313" t="s">
        <v>1028</v>
      </c>
      <c r="B77" s="1314" t="s">
        <v>424</v>
      </c>
      <c r="C77" s="1312"/>
    </row>
    <row r="78" spans="1:3" ht="15" customHeight="1" x14ac:dyDescent="0.25">
      <c r="A78" s="1313" t="s">
        <v>1028</v>
      </c>
      <c r="B78" s="1314" t="s">
        <v>295</v>
      </c>
      <c r="C78" s="1312"/>
    </row>
    <row r="79" spans="1:3" ht="15" customHeight="1" x14ac:dyDescent="0.25">
      <c r="A79" s="1313" t="s">
        <v>1028</v>
      </c>
      <c r="B79" s="1314" t="s">
        <v>183</v>
      </c>
      <c r="C79" s="1312"/>
    </row>
    <row r="80" spans="1:3" ht="15" customHeight="1" x14ac:dyDescent="0.25">
      <c r="A80" s="1313" t="s">
        <v>1028</v>
      </c>
      <c r="B80" s="1314" t="s">
        <v>293</v>
      </c>
      <c r="C80" s="1312"/>
    </row>
    <row r="81" spans="1:3" ht="15" customHeight="1" x14ac:dyDescent="0.25">
      <c r="A81" s="1313" t="s">
        <v>1028</v>
      </c>
      <c r="B81" s="1314" t="s">
        <v>1052</v>
      </c>
      <c r="C81" s="1312"/>
    </row>
    <row r="82" spans="1:3" ht="15" customHeight="1" x14ac:dyDescent="0.25">
      <c r="A82" s="1313" t="s">
        <v>1028</v>
      </c>
      <c r="B82" s="1314" t="s">
        <v>180</v>
      </c>
      <c r="C82" s="1312"/>
    </row>
    <row r="83" spans="1:3" ht="15" customHeight="1" x14ac:dyDescent="0.25">
      <c r="A83" s="1313" t="s">
        <v>1028</v>
      </c>
      <c r="B83" s="1314" t="s">
        <v>289</v>
      </c>
      <c r="C83" s="1312"/>
    </row>
    <row r="84" spans="1:3" ht="15" customHeight="1" x14ac:dyDescent="0.25">
      <c r="A84" s="1313" t="s">
        <v>1028</v>
      </c>
      <c r="B84" s="1314" t="s">
        <v>366</v>
      </c>
      <c r="C84" s="1312"/>
    </row>
    <row r="85" spans="1:3" ht="15" customHeight="1" x14ac:dyDescent="0.25">
      <c r="A85" s="1313" t="s">
        <v>1028</v>
      </c>
      <c r="B85" s="1314" t="s">
        <v>364</v>
      </c>
      <c r="C85" s="1312"/>
    </row>
    <row r="86" spans="1:3" ht="15" customHeight="1" x14ac:dyDescent="0.25">
      <c r="A86" s="1313" t="s">
        <v>1028</v>
      </c>
      <c r="B86" s="1314" t="s">
        <v>287</v>
      </c>
      <c r="C86" s="1312"/>
    </row>
    <row r="87" spans="1:3" ht="15" customHeight="1" x14ac:dyDescent="0.25">
      <c r="A87" s="1313" t="s">
        <v>1028</v>
      </c>
      <c r="B87" s="1314" t="s">
        <v>285</v>
      </c>
      <c r="C87" s="1312"/>
    </row>
    <row r="88" spans="1:3" ht="15" customHeight="1" x14ac:dyDescent="0.25">
      <c r="A88" s="1313" t="s">
        <v>1028</v>
      </c>
      <c r="B88" s="1314" t="s">
        <v>362</v>
      </c>
      <c r="C88" s="1312"/>
    </row>
    <row r="89" spans="1:3" ht="15" customHeight="1" x14ac:dyDescent="0.25">
      <c r="A89" s="1313" t="s">
        <v>1028</v>
      </c>
      <c r="B89" s="1314" t="s">
        <v>360</v>
      </c>
      <c r="C89" s="1312"/>
    </row>
    <row r="90" spans="1:3" ht="15" customHeight="1" x14ac:dyDescent="0.25">
      <c r="A90" s="1313" t="s">
        <v>1028</v>
      </c>
      <c r="B90" s="1314" t="s">
        <v>358</v>
      </c>
      <c r="C90" s="1312"/>
    </row>
    <row r="91" spans="1:3" ht="15" customHeight="1" x14ac:dyDescent="0.25">
      <c r="A91" s="1313" t="s">
        <v>1028</v>
      </c>
      <c r="B91" s="1314" t="s">
        <v>422</v>
      </c>
      <c r="C91" s="1312"/>
    </row>
    <row r="92" spans="1:3" ht="15" customHeight="1" x14ac:dyDescent="0.25">
      <c r="A92" s="1313" t="s">
        <v>1028</v>
      </c>
      <c r="B92" s="1314" t="s">
        <v>178</v>
      </c>
      <c r="C92" s="1312"/>
    </row>
    <row r="93" spans="1:3" ht="15" customHeight="1" x14ac:dyDescent="0.25">
      <c r="A93" s="1313" t="s">
        <v>1028</v>
      </c>
      <c r="B93" s="1314" t="s">
        <v>176</v>
      </c>
      <c r="C93" s="1312"/>
    </row>
    <row r="94" spans="1:3" ht="15" customHeight="1" x14ac:dyDescent="0.25">
      <c r="A94" s="1313" t="s">
        <v>1028</v>
      </c>
      <c r="B94" s="1314" t="s">
        <v>283</v>
      </c>
      <c r="C94" s="1312"/>
    </row>
    <row r="95" spans="1:3" ht="15" customHeight="1" x14ac:dyDescent="0.25">
      <c r="A95" s="1313" t="s">
        <v>1028</v>
      </c>
      <c r="B95" s="1314" t="s">
        <v>281</v>
      </c>
      <c r="C95" s="1312"/>
    </row>
    <row r="96" spans="1:3" ht="15" customHeight="1" x14ac:dyDescent="0.25">
      <c r="A96" s="1313" t="s">
        <v>1028</v>
      </c>
      <c r="B96" s="1314" t="s">
        <v>279</v>
      </c>
      <c r="C96" s="1312"/>
    </row>
    <row r="97" spans="1:3" ht="15" customHeight="1" x14ac:dyDescent="0.25">
      <c r="A97" s="1313" t="s">
        <v>1028</v>
      </c>
      <c r="B97" s="1314" t="s">
        <v>356</v>
      </c>
      <c r="C97" s="1312"/>
    </row>
    <row r="98" spans="1:3" ht="15" customHeight="1" x14ac:dyDescent="0.25">
      <c r="A98" s="1313" t="s">
        <v>1028</v>
      </c>
      <c r="B98" s="1314" t="s">
        <v>277</v>
      </c>
      <c r="C98" s="1312"/>
    </row>
    <row r="99" spans="1:3" ht="15" customHeight="1" x14ac:dyDescent="0.25">
      <c r="A99" s="1313" t="s">
        <v>1028</v>
      </c>
      <c r="B99" s="1314" t="s">
        <v>174</v>
      </c>
      <c r="C99" s="1312"/>
    </row>
    <row r="100" spans="1:3" ht="15" customHeight="1" x14ac:dyDescent="0.25">
      <c r="A100" s="1313" t="s">
        <v>1028</v>
      </c>
      <c r="B100" s="1314" t="s">
        <v>275</v>
      </c>
      <c r="C100" s="1312"/>
    </row>
    <row r="101" spans="1:3" ht="15" customHeight="1" x14ac:dyDescent="0.25">
      <c r="A101" s="1313" t="s">
        <v>1028</v>
      </c>
      <c r="B101" s="1314" t="s">
        <v>1053</v>
      </c>
      <c r="C101" s="1312"/>
    </row>
    <row r="102" spans="1:3" ht="15" customHeight="1" x14ac:dyDescent="0.25">
      <c r="A102" s="1313" t="s">
        <v>1028</v>
      </c>
      <c r="B102" s="1314" t="s">
        <v>1054</v>
      </c>
      <c r="C102" s="1312"/>
    </row>
    <row r="103" spans="1:3" ht="15" customHeight="1" x14ac:dyDescent="0.25">
      <c r="A103" s="1313" t="s">
        <v>1028</v>
      </c>
      <c r="B103" s="1314" t="s">
        <v>1055</v>
      </c>
      <c r="C103" s="1312"/>
    </row>
    <row r="104" spans="1:3" ht="15" customHeight="1" x14ac:dyDescent="0.25">
      <c r="A104" s="1313" t="s">
        <v>1028</v>
      </c>
      <c r="B104" s="1314" t="s">
        <v>273</v>
      </c>
      <c r="C104" s="1312"/>
    </row>
    <row r="105" spans="1:3" ht="15" customHeight="1" x14ac:dyDescent="0.25">
      <c r="A105" s="1313" t="s">
        <v>1028</v>
      </c>
      <c r="B105" s="1314" t="s">
        <v>1056</v>
      </c>
      <c r="C105" s="1312"/>
    </row>
    <row r="106" spans="1:3" ht="15" customHeight="1" x14ac:dyDescent="0.25">
      <c r="A106" s="1313" t="s">
        <v>1028</v>
      </c>
      <c r="B106" s="1314" t="s">
        <v>169</v>
      </c>
      <c r="C106" s="1312"/>
    </row>
    <row r="107" spans="1:3" ht="15" customHeight="1" x14ac:dyDescent="0.25">
      <c r="A107" s="1313" t="s">
        <v>1028</v>
      </c>
      <c r="B107" s="1314" t="s">
        <v>420</v>
      </c>
      <c r="C107" s="1312"/>
    </row>
    <row r="108" spans="1:3" ht="15" customHeight="1" x14ac:dyDescent="0.25">
      <c r="A108" s="1313" t="s">
        <v>1028</v>
      </c>
      <c r="B108" s="1314" t="s">
        <v>454</v>
      </c>
      <c r="C108" s="1312"/>
    </row>
    <row r="109" spans="1:3" ht="15" customHeight="1" x14ac:dyDescent="0.25">
      <c r="A109" s="1313" t="s">
        <v>1028</v>
      </c>
      <c r="B109" s="1314" t="s">
        <v>271</v>
      </c>
      <c r="C109" s="1312"/>
    </row>
    <row r="110" spans="1:3" ht="15" customHeight="1" x14ac:dyDescent="0.25">
      <c r="A110" s="1313" t="s">
        <v>1028</v>
      </c>
      <c r="B110" s="1314" t="s">
        <v>269</v>
      </c>
      <c r="C110" s="1312"/>
    </row>
    <row r="111" spans="1:3" ht="15" customHeight="1" x14ac:dyDescent="0.25">
      <c r="A111" s="1313" t="s">
        <v>1028</v>
      </c>
      <c r="B111" s="1314" t="s">
        <v>267</v>
      </c>
      <c r="C111" s="1312"/>
    </row>
    <row r="112" spans="1:3" ht="15" customHeight="1" x14ac:dyDescent="0.25">
      <c r="A112" s="1313" t="s">
        <v>1028</v>
      </c>
      <c r="B112" s="1314" t="s">
        <v>502</v>
      </c>
      <c r="C112" s="1312"/>
    </row>
    <row r="113" spans="1:3" ht="15" customHeight="1" x14ac:dyDescent="0.25">
      <c r="A113" s="1313" t="s">
        <v>1028</v>
      </c>
      <c r="B113" s="1314" t="s">
        <v>418</v>
      </c>
      <c r="C113" s="1312"/>
    </row>
    <row r="114" spans="1:3" ht="15" customHeight="1" x14ac:dyDescent="0.25">
      <c r="A114" s="1313" t="s">
        <v>1028</v>
      </c>
      <c r="B114" s="1314" t="s">
        <v>1057</v>
      </c>
      <c r="C114" s="1312"/>
    </row>
    <row r="115" spans="1:3" ht="15" customHeight="1" x14ac:dyDescent="0.25">
      <c r="A115" s="1313" t="s">
        <v>1028</v>
      </c>
      <c r="B115" s="1314" t="s">
        <v>265</v>
      </c>
      <c r="C115" s="1312"/>
    </row>
    <row r="116" spans="1:3" ht="15" customHeight="1" x14ac:dyDescent="0.25">
      <c r="A116" s="1313" t="s">
        <v>1028</v>
      </c>
      <c r="B116" s="1314" t="s">
        <v>263</v>
      </c>
      <c r="C116" s="1312"/>
    </row>
    <row r="117" spans="1:3" ht="15" customHeight="1" x14ac:dyDescent="0.25">
      <c r="A117" s="1313" t="s">
        <v>1028</v>
      </c>
      <c r="B117" s="1314" t="s">
        <v>1058</v>
      </c>
      <c r="C117" s="1312"/>
    </row>
    <row r="118" spans="1:3" ht="15" customHeight="1" x14ac:dyDescent="0.25">
      <c r="A118" s="1313" t="s">
        <v>1028</v>
      </c>
      <c r="B118" s="1314" t="s">
        <v>166</v>
      </c>
      <c r="C118" s="1312"/>
    </row>
    <row r="119" spans="1:3" ht="15" customHeight="1" x14ac:dyDescent="0.25">
      <c r="A119" s="1313" t="s">
        <v>1028</v>
      </c>
      <c r="B119" s="1314" t="s">
        <v>261</v>
      </c>
      <c r="C119" s="1312"/>
    </row>
    <row r="120" spans="1:3" ht="15" customHeight="1" x14ac:dyDescent="0.25">
      <c r="A120" s="1313" t="s">
        <v>1028</v>
      </c>
      <c r="B120" s="1314" t="s">
        <v>415</v>
      </c>
      <c r="C120" s="1312"/>
    </row>
    <row r="121" spans="1:3" ht="15" customHeight="1" x14ac:dyDescent="0.25">
      <c r="A121" s="1313" t="s">
        <v>1028</v>
      </c>
      <c r="B121" s="1314" t="s">
        <v>164</v>
      </c>
      <c r="C121" s="1312"/>
    </row>
    <row r="122" spans="1:3" ht="15" customHeight="1" x14ac:dyDescent="0.25">
      <c r="A122" s="1313" t="s">
        <v>1028</v>
      </c>
      <c r="B122" s="1314" t="s">
        <v>259</v>
      </c>
      <c r="C122" s="1312"/>
    </row>
    <row r="123" spans="1:3" ht="15" customHeight="1" x14ac:dyDescent="0.25">
      <c r="A123" s="1313" t="s">
        <v>1028</v>
      </c>
      <c r="B123" s="1314" t="s">
        <v>450</v>
      </c>
      <c r="C123" s="1312"/>
    </row>
    <row r="124" spans="1:3" ht="15" customHeight="1" x14ac:dyDescent="0.25">
      <c r="A124" s="1313" t="s">
        <v>1028</v>
      </c>
      <c r="B124" s="1314" t="s">
        <v>162</v>
      </c>
      <c r="C124" s="1312"/>
    </row>
    <row r="125" spans="1:3" ht="15" customHeight="1" x14ac:dyDescent="0.25">
      <c r="A125" s="1313" t="s">
        <v>1028</v>
      </c>
      <c r="B125" s="1314" t="s">
        <v>413</v>
      </c>
      <c r="C125" s="1312"/>
    </row>
    <row r="126" spans="1:3" ht="15" customHeight="1" x14ac:dyDescent="0.25">
      <c r="A126" s="1313" t="s">
        <v>1028</v>
      </c>
      <c r="B126" s="1314" t="s">
        <v>1059</v>
      </c>
      <c r="C126" s="1312"/>
    </row>
    <row r="127" spans="1:3" ht="15" customHeight="1" x14ac:dyDescent="0.25">
      <c r="A127" s="1313" t="s">
        <v>1028</v>
      </c>
      <c r="B127" s="1314" t="s">
        <v>160</v>
      </c>
      <c r="C127" s="1312"/>
    </row>
    <row r="128" spans="1:3" ht="15" customHeight="1" x14ac:dyDescent="0.25">
      <c r="A128" s="1313" t="s">
        <v>1028</v>
      </c>
      <c r="B128" s="1314" t="s">
        <v>1060</v>
      </c>
      <c r="C128" s="1312"/>
    </row>
    <row r="129" spans="1:3" ht="15" customHeight="1" x14ac:dyDescent="0.25">
      <c r="A129" s="1313" t="s">
        <v>1028</v>
      </c>
      <c r="B129" s="1314" t="s">
        <v>257</v>
      </c>
      <c r="C129" s="1312"/>
    </row>
    <row r="130" spans="1:3" ht="15" customHeight="1" x14ac:dyDescent="0.25">
      <c r="A130" s="1313" t="s">
        <v>1028</v>
      </c>
      <c r="B130" s="1314" t="s">
        <v>255</v>
      </c>
      <c r="C130" s="1312"/>
    </row>
    <row r="131" spans="1:3" ht="15" customHeight="1" x14ac:dyDescent="0.25">
      <c r="A131" s="1313" t="s">
        <v>1028</v>
      </c>
      <c r="B131" s="1314" t="s">
        <v>1061</v>
      </c>
      <c r="C131" s="1312"/>
    </row>
    <row r="132" spans="1:3" ht="15" customHeight="1" x14ac:dyDescent="0.25">
      <c r="A132" s="1313" t="s">
        <v>1028</v>
      </c>
      <c r="B132" s="1314" t="s">
        <v>253</v>
      </c>
      <c r="C132" s="1312"/>
    </row>
    <row r="133" spans="1:3" ht="15" customHeight="1" x14ac:dyDescent="0.25">
      <c r="A133" s="1313" t="s">
        <v>1028</v>
      </c>
      <c r="B133" s="1314" t="s">
        <v>157</v>
      </c>
      <c r="C133" s="1312"/>
    </row>
    <row r="134" spans="1:3" ht="15" customHeight="1" x14ac:dyDescent="0.25">
      <c r="A134" s="1313" t="s">
        <v>1028</v>
      </c>
      <c r="B134" s="1314" t="s">
        <v>155</v>
      </c>
      <c r="C134" s="1312"/>
    </row>
    <row r="135" spans="1:3" ht="15" customHeight="1" x14ac:dyDescent="0.25">
      <c r="A135" s="1313" t="s">
        <v>1028</v>
      </c>
      <c r="B135" s="1314" t="s">
        <v>352</v>
      </c>
      <c r="C135" s="1312"/>
    </row>
    <row r="136" spans="1:3" ht="15" customHeight="1" x14ac:dyDescent="0.25">
      <c r="A136" s="1313" t="s">
        <v>1028</v>
      </c>
      <c r="B136" s="1314" t="s">
        <v>251</v>
      </c>
      <c r="C136" s="1312"/>
    </row>
    <row r="137" spans="1:3" ht="15" customHeight="1" x14ac:dyDescent="0.25">
      <c r="A137" s="1313" t="s">
        <v>1028</v>
      </c>
      <c r="B137" s="1314" t="s">
        <v>249</v>
      </c>
      <c r="C137" s="1312"/>
    </row>
    <row r="138" spans="1:3" ht="15" customHeight="1" x14ac:dyDescent="0.25">
      <c r="A138" s="1313" t="s">
        <v>1028</v>
      </c>
      <c r="B138" s="1314" t="s">
        <v>247</v>
      </c>
      <c r="C138" s="1312"/>
    </row>
    <row r="139" spans="1:3" ht="15" customHeight="1" x14ac:dyDescent="0.25">
      <c r="A139" s="1313" t="s">
        <v>1028</v>
      </c>
      <c r="B139" s="1314" t="s">
        <v>149</v>
      </c>
      <c r="C139" s="1312"/>
    </row>
    <row r="140" spans="1:3" ht="15" customHeight="1" x14ac:dyDescent="0.25">
      <c r="A140" s="1313" t="s">
        <v>1028</v>
      </c>
      <c r="B140" s="1314" t="s">
        <v>147</v>
      </c>
      <c r="C140" s="1312"/>
    </row>
    <row r="141" spans="1:3" ht="15" customHeight="1" x14ac:dyDescent="0.25">
      <c r="A141" s="1313" t="s">
        <v>1028</v>
      </c>
      <c r="B141" s="1314" t="s">
        <v>447</v>
      </c>
      <c r="C141" s="1312"/>
    </row>
    <row r="142" spans="1:3" ht="15" customHeight="1" x14ac:dyDescent="0.25">
      <c r="A142" s="1313" t="s">
        <v>1028</v>
      </c>
      <c r="B142" s="1314" t="s">
        <v>145</v>
      </c>
      <c r="C142" s="1312"/>
    </row>
    <row r="143" spans="1:3" ht="15" customHeight="1" x14ac:dyDescent="0.25">
      <c r="A143" s="1313" t="s">
        <v>1028</v>
      </c>
      <c r="B143" s="1314" t="s">
        <v>350</v>
      </c>
      <c r="C143" s="1312"/>
    </row>
    <row r="144" spans="1:3" ht="15" customHeight="1" x14ac:dyDescent="0.25">
      <c r="A144" s="1313" t="s">
        <v>1028</v>
      </c>
      <c r="B144" s="1314" t="s">
        <v>348</v>
      </c>
      <c r="C144" s="1312"/>
    </row>
    <row r="145" spans="1:3" ht="15" customHeight="1" x14ac:dyDescent="0.25">
      <c r="A145" s="1313" t="s">
        <v>1028</v>
      </c>
      <c r="B145" s="1314" t="s">
        <v>143</v>
      </c>
      <c r="C145" s="1312"/>
    </row>
    <row r="146" spans="1:3" ht="15" customHeight="1" x14ac:dyDescent="0.25">
      <c r="A146" s="1313" t="s">
        <v>1028</v>
      </c>
      <c r="B146" s="1314" t="s">
        <v>411</v>
      </c>
      <c r="C146" s="1312"/>
    </row>
    <row r="147" spans="1:3" ht="15" customHeight="1" x14ac:dyDescent="0.25">
      <c r="A147" s="1313" t="s">
        <v>1028</v>
      </c>
      <c r="B147" s="1314" t="s">
        <v>243</v>
      </c>
      <c r="C147" s="1312"/>
    </row>
    <row r="148" spans="1:3" ht="15" customHeight="1" x14ac:dyDescent="0.25">
      <c r="A148" s="1313" t="s">
        <v>1028</v>
      </c>
      <c r="B148" s="1314" t="s">
        <v>409</v>
      </c>
      <c r="C148" s="1312"/>
    </row>
    <row r="149" spans="1:3" ht="15" customHeight="1" x14ac:dyDescent="0.25">
      <c r="A149" s="1313" t="s">
        <v>1028</v>
      </c>
      <c r="B149" s="1314" t="s">
        <v>407</v>
      </c>
      <c r="C149" s="1312"/>
    </row>
    <row r="150" spans="1:3" ht="15" customHeight="1" x14ac:dyDescent="0.25">
      <c r="A150" s="1313" t="s">
        <v>1028</v>
      </c>
      <c r="B150" s="1314" t="s">
        <v>241</v>
      </c>
      <c r="C150" s="1312"/>
    </row>
    <row r="151" spans="1:3" ht="15" customHeight="1" x14ac:dyDescent="0.25">
      <c r="A151" s="1313" t="s">
        <v>1028</v>
      </c>
      <c r="B151" s="1314" t="s">
        <v>1062</v>
      </c>
      <c r="C151" s="1312"/>
    </row>
    <row r="152" spans="1:3" ht="15" customHeight="1" x14ac:dyDescent="0.25">
      <c r="A152" s="1313" t="s">
        <v>1028</v>
      </c>
      <c r="B152" s="1314" t="s">
        <v>1063</v>
      </c>
      <c r="C152" s="1312"/>
    </row>
    <row r="153" spans="1:3" ht="15" customHeight="1" x14ac:dyDescent="0.25">
      <c r="A153" s="1313" t="s">
        <v>1028</v>
      </c>
      <c r="B153" s="1314" t="s">
        <v>1064</v>
      </c>
      <c r="C153" s="1312"/>
    </row>
    <row r="154" spans="1:3" ht="15" customHeight="1" x14ac:dyDescent="0.25">
      <c r="A154" s="1313" t="s">
        <v>1028</v>
      </c>
      <c r="B154" s="1314" t="s">
        <v>141</v>
      </c>
      <c r="C154" s="1312"/>
    </row>
    <row r="155" spans="1:3" ht="15" customHeight="1" x14ac:dyDescent="0.25">
      <c r="A155" s="1313" t="s">
        <v>1028</v>
      </c>
      <c r="B155" s="1314" t="s">
        <v>494</v>
      </c>
      <c r="C155" s="1312"/>
    </row>
    <row r="156" spans="1:3" ht="15" customHeight="1" x14ac:dyDescent="0.25">
      <c r="A156" s="1313" t="s">
        <v>1028</v>
      </c>
      <c r="B156" s="1314" t="s">
        <v>239</v>
      </c>
      <c r="C156" s="1312"/>
    </row>
    <row r="157" spans="1:3" ht="15" customHeight="1" x14ac:dyDescent="0.25">
      <c r="A157" s="1313" t="s">
        <v>1028</v>
      </c>
      <c r="B157" s="1314" t="s">
        <v>237</v>
      </c>
      <c r="C157" s="1312"/>
    </row>
    <row r="158" spans="1:3" ht="15" customHeight="1" x14ac:dyDescent="0.25">
      <c r="A158" s="1313" t="s">
        <v>1028</v>
      </c>
      <c r="B158" s="1314" t="s">
        <v>235</v>
      </c>
      <c r="C158" s="1312"/>
    </row>
    <row r="159" spans="1:3" ht="15" customHeight="1" x14ac:dyDescent="0.25">
      <c r="A159" s="1313" t="s">
        <v>1028</v>
      </c>
      <c r="B159" s="1314" t="s">
        <v>1065</v>
      </c>
      <c r="C159" s="1312"/>
    </row>
    <row r="160" spans="1:3" ht="15" customHeight="1" x14ac:dyDescent="0.25">
      <c r="A160" s="1313" t="s">
        <v>1028</v>
      </c>
      <c r="B160" s="1314" t="s">
        <v>233</v>
      </c>
      <c r="C160" s="1312"/>
    </row>
    <row r="161" spans="1:3" ht="15" customHeight="1" x14ac:dyDescent="0.25">
      <c r="A161" s="1313" t="s">
        <v>1028</v>
      </c>
      <c r="B161" s="1314" t="s">
        <v>231</v>
      </c>
      <c r="C161" s="1312"/>
    </row>
    <row r="162" spans="1:3" ht="15" customHeight="1" x14ac:dyDescent="0.25">
      <c r="A162" s="1313" t="s">
        <v>1028</v>
      </c>
      <c r="B162" s="1314" t="s">
        <v>445</v>
      </c>
      <c r="C162" s="1312"/>
    </row>
    <row r="163" spans="1:3" ht="15" customHeight="1" x14ac:dyDescent="0.25">
      <c r="A163" s="1313" t="s">
        <v>1028</v>
      </c>
      <c r="B163" s="1314" t="s">
        <v>403</v>
      </c>
      <c r="C163" s="1312"/>
    </row>
    <row r="164" spans="1:3" ht="15" customHeight="1" x14ac:dyDescent="0.25">
      <c r="A164" s="1313" t="s">
        <v>1028</v>
      </c>
      <c r="B164" s="1314" t="s">
        <v>401</v>
      </c>
      <c r="C164" s="1312"/>
    </row>
    <row r="165" spans="1:3" ht="15" customHeight="1" x14ac:dyDescent="0.25">
      <c r="A165" s="1313" t="s">
        <v>1028</v>
      </c>
      <c r="B165" s="1314" t="s">
        <v>139</v>
      </c>
      <c r="C165" s="1312"/>
    </row>
    <row r="166" spans="1:3" ht="15" customHeight="1" x14ac:dyDescent="0.25">
      <c r="A166" s="1313" t="s">
        <v>1028</v>
      </c>
      <c r="B166" s="1314" t="s">
        <v>229</v>
      </c>
      <c r="C166" s="1312"/>
    </row>
    <row r="167" spans="1:3" ht="15" customHeight="1" x14ac:dyDescent="0.25">
      <c r="A167" s="1313" t="s">
        <v>1028</v>
      </c>
      <c r="B167" s="1314" t="s">
        <v>227</v>
      </c>
      <c r="C167" s="1312"/>
    </row>
    <row r="168" spans="1:3" ht="15" customHeight="1" x14ac:dyDescent="0.25">
      <c r="A168" s="1313" t="s">
        <v>1028</v>
      </c>
      <c r="B168" s="1314" t="s">
        <v>135</v>
      </c>
      <c r="C168" s="1312"/>
    </row>
    <row r="169" spans="1:3" ht="15" customHeight="1" x14ac:dyDescent="0.25">
      <c r="A169" s="1313" t="s">
        <v>1028</v>
      </c>
      <c r="B169" s="1314" t="s">
        <v>224</v>
      </c>
      <c r="C169" s="1312"/>
    </row>
    <row r="170" spans="1:3" ht="15" customHeight="1" x14ac:dyDescent="0.25">
      <c r="A170" s="1313" t="s">
        <v>1028</v>
      </c>
      <c r="B170" s="1314" t="s">
        <v>343</v>
      </c>
      <c r="C170" s="1312"/>
    </row>
    <row r="171" spans="1:3" ht="15" customHeight="1" x14ac:dyDescent="0.25">
      <c r="A171" s="1313" t="s">
        <v>1028</v>
      </c>
      <c r="B171" s="1314" t="s">
        <v>222</v>
      </c>
      <c r="C171" s="1312"/>
    </row>
    <row r="172" spans="1:3" ht="15" customHeight="1" x14ac:dyDescent="0.25">
      <c r="A172" s="1313" t="s">
        <v>1028</v>
      </c>
      <c r="B172" s="1314" t="s">
        <v>220</v>
      </c>
      <c r="C172" s="1312"/>
    </row>
    <row r="173" spans="1:3" ht="15" customHeight="1" x14ac:dyDescent="0.25">
      <c r="A173" s="1313" t="s">
        <v>1028</v>
      </c>
      <c r="B173" s="1314" t="s">
        <v>131</v>
      </c>
      <c r="C173" s="1312"/>
    </row>
    <row r="174" spans="1:3" ht="15" customHeight="1" x14ac:dyDescent="0.25">
      <c r="A174" s="1313" t="s">
        <v>1028</v>
      </c>
      <c r="B174" s="1314" t="s">
        <v>218</v>
      </c>
      <c r="C174" s="1312"/>
    </row>
    <row r="175" spans="1:3" ht="15" customHeight="1" x14ac:dyDescent="0.25">
      <c r="A175" s="1313" t="s">
        <v>1028</v>
      </c>
      <c r="B175" s="1314" t="s">
        <v>129</v>
      </c>
      <c r="C175" s="1312"/>
    </row>
    <row r="176" spans="1:3" ht="15" customHeight="1" x14ac:dyDescent="0.25">
      <c r="A176" s="1313" t="s">
        <v>1028</v>
      </c>
      <c r="B176" s="1314" t="s">
        <v>1066</v>
      </c>
      <c r="C176" s="1312"/>
    </row>
    <row r="177" spans="1:3" ht="15" customHeight="1" x14ac:dyDescent="0.25">
      <c r="A177" s="1313" t="s">
        <v>1028</v>
      </c>
      <c r="B177" s="1314" t="s">
        <v>216</v>
      </c>
      <c r="C177" s="1312"/>
    </row>
    <row r="178" spans="1:3" ht="15" customHeight="1" x14ac:dyDescent="0.25">
      <c r="A178" s="1313" t="s">
        <v>1028</v>
      </c>
      <c r="B178" s="1314" t="s">
        <v>125</v>
      </c>
      <c r="C178" s="1312"/>
    </row>
    <row r="179" spans="1:3" ht="15" customHeight="1" x14ac:dyDescent="0.25">
      <c r="A179" s="1313" t="s">
        <v>1028</v>
      </c>
      <c r="B179" s="1314" t="s">
        <v>341</v>
      </c>
      <c r="C179" s="1312"/>
    </row>
    <row r="180" spans="1:3" ht="15" customHeight="1" x14ac:dyDescent="0.25">
      <c r="A180" s="1313" t="s">
        <v>1028</v>
      </c>
      <c r="B180" s="1314" t="s">
        <v>214</v>
      </c>
      <c r="C180" s="1312"/>
    </row>
    <row r="181" spans="1:3" ht="15" customHeight="1" x14ac:dyDescent="0.25">
      <c r="A181" s="1313" t="s">
        <v>1028</v>
      </c>
      <c r="B181" s="1314" t="s">
        <v>399</v>
      </c>
      <c r="C181" s="1312"/>
    </row>
    <row r="182" spans="1:3" ht="15" customHeight="1" x14ac:dyDescent="0.25">
      <c r="A182" s="1313" t="s">
        <v>1028</v>
      </c>
      <c r="B182" s="1314" t="s">
        <v>123</v>
      </c>
      <c r="C182" s="1312"/>
    </row>
    <row r="183" spans="1:3" ht="15" customHeight="1" x14ac:dyDescent="0.25">
      <c r="A183" s="1313" t="s">
        <v>1028</v>
      </c>
      <c r="B183" s="1314" t="s">
        <v>1067</v>
      </c>
      <c r="C183" s="1312"/>
    </row>
    <row r="184" spans="1:3" ht="15" customHeight="1" x14ac:dyDescent="0.25">
      <c r="A184" s="1313" t="s">
        <v>1028</v>
      </c>
      <c r="B184" s="1314" t="s">
        <v>212</v>
      </c>
      <c r="C184" s="1312"/>
    </row>
    <row r="185" spans="1:3" ht="15" customHeight="1" x14ac:dyDescent="0.25">
      <c r="A185" s="1313" t="s">
        <v>1028</v>
      </c>
      <c r="B185" s="1314" t="s">
        <v>397</v>
      </c>
      <c r="C185" s="1312"/>
    </row>
    <row r="186" spans="1:3" ht="15" customHeight="1" x14ac:dyDescent="0.25">
      <c r="A186" s="1313" t="s">
        <v>1028</v>
      </c>
      <c r="B186" s="1314" t="s">
        <v>210</v>
      </c>
      <c r="C186" s="1312"/>
    </row>
    <row r="187" spans="1:3" ht="15" customHeight="1" x14ac:dyDescent="0.25">
      <c r="A187" s="1313" t="s">
        <v>1028</v>
      </c>
      <c r="B187" s="1314" t="s">
        <v>337</v>
      </c>
      <c r="C187" s="1312"/>
    </row>
    <row r="188" spans="1:3" ht="15" customHeight="1" x14ac:dyDescent="0.25">
      <c r="A188" s="1313" t="s">
        <v>1028</v>
      </c>
      <c r="B188" s="1314" t="s">
        <v>119</v>
      </c>
      <c r="C188" s="1312"/>
    </row>
    <row r="189" spans="1:3" ht="15" customHeight="1" x14ac:dyDescent="0.25">
      <c r="A189" s="1313" t="s">
        <v>1028</v>
      </c>
      <c r="B189" s="1314" t="s">
        <v>443</v>
      </c>
      <c r="C189" s="1312"/>
    </row>
    <row r="190" spans="1:3" ht="15" customHeight="1" x14ac:dyDescent="0.25">
      <c r="A190" s="1313" t="s">
        <v>1028</v>
      </c>
      <c r="B190" s="1314" t="s">
        <v>1068</v>
      </c>
      <c r="C190" s="1312"/>
    </row>
    <row r="191" spans="1:3" ht="15" customHeight="1" x14ac:dyDescent="0.25">
      <c r="A191" s="1313" t="s">
        <v>1028</v>
      </c>
      <c r="B191" s="1314" t="s">
        <v>335</v>
      </c>
      <c r="C191" s="1312"/>
    </row>
    <row r="192" spans="1:3" ht="15" customHeight="1" x14ac:dyDescent="0.25">
      <c r="A192" s="1313" t="s">
        <v>1028</v>
      </c>
      <c r="B192" s="1314" t="s">
        <v>117</v>
      </c>
      <c r="C192" s="1312"/>
    </row>
    <row r="193" spans="1:3" ht="15" customHeight="1" x14ac:dyDescent="0.25">
      <c r="A193" s="1313" t="s">
        <v>1028</v>
      </c>
      <c r="B193" s="1314" t="s">
        <v>208</v>
      </c>
      <c r="C193" s="1312"/>
    </row>
    <row r="194" spans="1:3" ht="15" customHeight="1" x14ac:dyDescent="0.25">
      <c r="A194" s="1313" t="s">
        <v>1028</v>
      </c>
      <c r="B194" s="1314" t="s">
        <v>206</v>
      </c>
      <c r="C194" s="1312"/>
    </row>
    <row r="195" spans="1:3" ht="15" customHeight="1" x14ac:dyDescent="0.25">
      <c r="A195" s="1313" t="s">
        <v>1028</v>
      </c>
      <c r="B195" s="1314" t="s">
        <v>204</v>
      </c>
      <c r="C195" s="1312"/>
    </row>
    <row r="196" spans="1:3" ht="15" customHeight="1" x14ac:dyDescent="0.25">
      <c r="A196" s="1313" t="s">
        <v>1028</v>
      </c>
      <c r="B196" s="1314" t="s">
        <v>1069</v>
      </c>
      <c r="C196" s="1312"/>
    </row>
    <row r="197" spans="1:3" ht="15" customHeight="1" x14ac:dyDescent="0.25">
      <c r="A197" s="1313" t="s">
        <v>1028</v>
      </c>
      <c r="B197" s="1314" t="s">
        <v>1070</v>
      </c>
      <c r="C197" s="1312"/>
    </row>
    <row r="198" spans="1:3" ht="15" customHeight="1" x14ac:dyDescent="0.25">
      <c r="A198" s="1313" t="s">
        <v>1028</v>
      </c>
      <c r="B198" s="1314" t="s">
        <v>1071</v>
      </c>
      <c r="C198" s="1312"/>
    </row>
    <row r="199" spans="1:3" ht="15" customHeight="1" x14ac:dyDescent="0.25">
      <c r="A199" s="1313" t="s">
        <v>1028</v>
      </c>
      <c r="B199" s="1314" t="s">
        <v>1072</v>
      </c>
      <c r="C199" s="1312"/>
    </row>
    <row r="200" spans="1:3" ht="15" customHeight="1" x14ac:dyDescent="0.25">
      <c r="A200" s="1313" t="s">
        <v>1028</v>
      </c>
      <c r="B200" s="1314" t="s">
        <v>1073</v>
      </c>
      <c r="C200" s="1312"/>
    </row>
    <row r="201" spans="1:3" ht="15" customHeight="1" x14ac:dyDescent="0.25">
      <c r="A201" s="1313" t="s">
        <v>1028</v>
      </c>
      <c r="B201" s="1314" t="s">
        <v>1074</v>
      </c>
      <c r="C201" s="1312"/>
    </row>
    <row r="202" spans="1:3" ht="15" customHeight="1" x14ac:dyDescent="0.25">
      <c r="A202" s="1313" t="s">
        <v>1028</v>
      </c>
      <c r="B202" s="1314" t="s">
        <v>153</v>
      </c>
      <c r="C202" s="1312"/>
    </row>
    <row r="203" spans="1:3" ht="15" customHeight="1" x14ac:dyDescent="0.25">
      <c r="A203" s="1313" t="s">
        <v>1028</v>
      </c>
      <c r="B203" s="1314" t="s">
        <v>1075</v>
      </c>
      <c r="C203" s="1312"/>
    </row>
    <row r="204" spans="1:3" ht="15" customHeight="1" x14ac:dyDescent="0.25">
      <c r="A204" s="1313" t="s">
        <v>1028</v>
      </c>
      <c r="B204" s="1314" t="s">
        <v>1076</v>
      </c>
      <c r="C204" s="1312"/>
    </row>
    <row r="205" spans="1:3" ht="15" customHeight="1" x14ac:dyDescent="0.25">
      <c r="A205" s="1313" t="s">
        <v>1028</v>
      </c>
      <c r="B205" s="1314" t="s">
        <v>1077</v>
      </c>
      <c r="C205" s="1312"/>
    </row>
    <row r="206" spans="1:3" ht="15" customHeight="1" x14ac:dyDescent="0.25">
      <c r="A206" s="1313" t="s">
        <v>1028</v>
      </c>
      <c r="B206" s="1314" t="s">
        <v>115</v>
      </c>
      <c r="C206" s="1312"/>
    </row>
    <row r="207" spans="1:3" ht="15" customHeight="1" x14ac:dyDescent="0.25">
      <c r="A207" s="1313" t="s">
        <v>1028</v>
      </c>
      <c r="B207" s="1314" t="s">
        <v>1078</v>
      </c>
      <c r="C207" s="1312"/>
    </row>
    <row r="208" spans="1:3" ht="15" customHeight="1" x14ac:dyDescent="0.25">
      <c r="A208" s="1313" t="s">
        <v>1028</v>
      </c>
      <c r="B208" s="1314" t="s">
        <v>1079</v>
      </c>
      <c r="C208" s="1312"/>
    </row>
    <row r="209" spans="1:3" ht="15" customHeight="1" x14ac:dyDescent="0.25">
      <c r="A209" s="1313" t="s">
        <v>1028</v>
      </c>
      <c r="B209" s="1314" t="s">
        <v>1080</v>
      </c>
      <c r="C209" s="1312"/>
    </row>
    <row r="210" spans="1:3" ht="15" customHeight="1" x14ac:dyDescent="0.25">
      <c r="A210" s="1313" t="s">
        <v>1028</v>
      </c>
      <c r="B210" s="1314" t="s">
        <v>1081</v>
      </c>
      <c r="C210" s="1312"/>
    </row>
    <row r="211" spans="1:3" ht="15" customHeight="1" x14ac:dyDescent="0.25">
      <c r="A211" s="1313" t="s">
        <v>1028</v>
      </c>
      <c r="B211" s="1314" t="s">
        <v>1082</v>
      </c>
      <c r="C211" s="1312"/>
    </row>
    <row r="212" spans="1:3" ht="15" customHeight="1" x14ac:dyDescent="0.25">
      <c r="A212" s="1313" t="s">
        <v>1028</v>
      </c>
      <c r="B212" s="1314" t="s">
        <v>1083</v>
      </c>
      <c r="C212" s="1312"/>
    </row>
    <row r="213" spans="1:3" ht="15" customHeight="1" x14ac:dyDescent="0.25">
      <c r="A213" s="1313" t="s">
        <v>1028</v>
      </c>
      <c r="B213" s="1314" t="s">
        <v>462</v>
      </c>
      <c r="C213" s="1312"/>
    </row>
    <row r="214" spans="1:3" ht="15" customHeight="1" x14ac:dyDescent="0.25">
      <c r="A214" s="1313" t="s">
        <v>1028</v>
      </c>
      <c r="B214" s="1314" t="s">
        <v>458</v>
      </c>
      <c r="C214" s="1312"/>
    </row>
    <row r="215" spans="1:3" ht="15" customHeight="1" x14ac:dyDescent="0.25">
      <c r="A215" s="1313" t="s">
        <v>1028</v>
      </c>
      <c r="B215" s="1314" t="s">
        <v>456</v>
      </c>
      <c r="C215" s="1312"/>
    </row>
    <row r="216" spans="1:3" ht="15" customHeight="1" x14ac:dyDescent="0.25">
      <c r="A216" s="1313" t="s">
        <v>1028</v>
      </c>
      <c r="B216" s="1314" t="s">
        <v>1084</v>
      </c>
      <c r="C216" s="1312"/>
    </row>
    <row r="217" spans="1:3" ht="15" customHeight="1" x14ac:dyDescent="0.25">
      <c r="A217" s="1313" t="s">
        <v>1028</v>
      </c>
      <c r="B217" s="1314" t="s">
        <v>468</v>
      </c>
      <c r="C217" s="1312"/>
    </row>
    <row r="218" spans="1:3" ht="15" customHeight="1" x14ac:dyDescent="0.25">
      <c r="A218" s="1313" t="s">
        <v>1028</v>
      </c>
      <c r="B218" s="1314" t="s">
        <v>1085</v>
      </c>
      <c r="C218" s="1312"/>
    </row>
    <row r="219" spans="1:3" ht="15" customHeight="1" x14ac:dyDescent="0.25">
      <c r="A219" s="1313" t="s">
        <v>1028</v>
      </c>
      <c r="B219" s="1314" t="s">
        <v>1086</v>
      </c>
      <c r="C219" s="1312"/>
    </row>
    <row r="220" spans="1:3" ht="15" customHeight="1" x14ac:dyDescent="0.25">
      <c r="A220" s="1313" t="s">
        <v>1028</v>
      </c>
      <c r="B220" s="1314" t="s">
        <v>466</v>
      </c>
      <c r="C220" s="1312"/>
    </row>
    <row r="221" spans="1:3" ht="15" customHeight="1" x14ac:dyDescent="0.25">
      <c r="A221" s="1313" t="s">
        <v>1028</v>
      </c>
      <c r="B221" s="1314" t="s">
        <v>1087</v>
      </c>
      <c r="C221" s="1312"/>
    </row>
    <row r="222" spans="1:3" ht="15" customHeight="1" x14ac:dyDescent="0.25">
      <c r="A222" s="1313" t="s">
        <v>1028</v>
      </c>
      <c r="B222" s="1314" t="s">
        <v>464</v>
      </c>
      <c r="C222" s="1312"/>
    </row>
    <row r="223" spans="1:3" ht="15" customHeight="1" x14ac:dyDescent="0.25">
      <c r="A223" s="1313" t="s">
        <v>1028</v>
      </c>
      <c r="B223" s="1314" t="s">
        <v>1088</v>
      </c>
      <c r="C223" s="1312"/>
    </row>
    <row r="224" spans="1:3" ht="15" customHeight="1" x14ac:dyDescent="0.25">
      <c r="A224" s="1313" t="s">
        <v>1028</v>
      </c>
      <c r="B224" s="1314" t="s">
        <v>1089</v>
      </c>
      <c r="C224" s="1312"/>
    </row>
    <row r="225" spans="1:3" ht="15" customHeight="1" x14ac:dyDescent="0.25">
      <c r="A225" s="1313" t="s">
        <v>1028</v>
      </c>
      <c r="B225" s="1314" t="s">
        <v>1090</v>
      </c>
      <c r="C225" s="1312"/>
    </row>
    <row r="226" spans="1:3" ht="15" customHeight="1" x14ac:dyDescent="0.25">
      <c r="A226" s="1313" t="s">
        <v>1028</v>
      </c>
      <c r="B226" s="1314" t="s">
        <v>1091</v>
      </c>
      <c r="C226" s="1312"/>
    </row>
    <row r="227" spans="1:3" ht="15" customHeight="1" x14ac:dyDescent="0.25">
      <c r="A227" s="1313" t="s">
        <v>1028</v>
      </c>
      <c r="B227" s="1314" t="s">
        <v>1092</v>
      </c>
      <c r="C227" s="1312"/>
    </row>
    <row r="228" spans="1:3" ht="15" customHeight="1" x14ac:dyDescent="0.25">
      <c r="A228" s="1313" t="s">
        <v>1028</v>
      </c>
      <c r="B228" s="1314" t="s">
        <v>1093</v>
      </c>
      <c r="C228" s="1312"/>
    </row>
    <row r="229" spans="1:3" ht="15" customHeight="1" x14ac:dyDescent="0.25">
      <c r="A229" s="1313" t="s">
        <v>1028</v>
      </c>
      <c r="B229" s="1314" t="s">
        <v>1094</v>
      </c>
      <c r="C229" s="1312"/>
    </row>
    <row r="230" spans="1:3" ht="15" customHeight="1" x14ac:dyDescent="0.25">
      <c r="A230" s="1313" t="s">
        <v>1028</v>
      </c>
      <c r="B230" s="1314" t="s">
        <v>1095</v>
      </c>
      <c r="C230" s="1312"/>
    </row>
    <row r="231" spans="1:3" ht="15" customHeight="1" x14ac:dyDescent="0.25">
      <c r="A231" s="1313" t="s">
        <v>1028</v>
      </c>
      <c r="B231" s="1314" t="s">
        <v>1096</v>
      </c>
      <c r="C231" s="1312"/>
    </row>
    <row r="232" spans="1:3" ht="15" customHeight="1" x14ac:dyDescent="0.25">
      <c r="A232" s="1313" t="s">
        <v>1028</v>
      </c>
      <c r="B232" s="1314" t="s">
        <v>1097</v>
      </c>
      <c r="C232" s="1312"/>
    </row>
    <row r="233" spans="1:3" ht="15" customHeight="1" x14ac:dyDescent="0.25">
      <c r="A233" s="1313" t="s">
        <v>1028</v>
      </c>
      <c r="B233" s="1314" t="s">
        <v>1098</v>
      </c>
      <c r="C233" s="1312"/>
    </row>
    <row r="234" spans="1:3" ht="15" customHeight="1" x14ac:dyDescent="0.25">
      <c r="A234" s="1313" t="s">
        <v>1028</v>
      </c>
      <c r="B234" s="1314" t="s">
        <v>1099</v>
      </c>
      <c r="C234" s="1312"/>
    </row>
    <row r="235" spans="1:3" ht="15" customHeight="1" x14ac:dyDescent="0.25">
      <c r="A235" s="1313" t="s">
        <v>1028</v>
      </c>
      <c r="B235" s="1314" t="s">
        <v>1100</v>
      </c>
      <c r="C235" s="1312"/>
    </row>
    <row r="236" spans="1:3" ht="15" customHeight="1" x14ac:dyDescent="0.25">
      <c r="A236" s="1313" t="s">
        <v>1028</v>
      </c>
      <c r="B236" s="1314" t="s">
        <v>510</v>
      </c>
      <c r="C236" s="1312"/>
    </row>
    <row r="237" spans="1:3" ht="15" customHeight="1" x14ac:dyDescent="0.25">
      <c r="A237" s="1313" t="s">
        <v>1028</v>
      </c>
      <c r="B237" s="1314" t="s">
        <v>1101</v>
      </c>
      <c r="C237" s="1312"/>
    </row>
    <row r="238" spans="1:3" ht="15" customHeight="1" x14ac:dyDescent="0.25">
      <c r="A238" s="1313" t="s">
        <v>1028</v>
      </c>
      <c r="B238" s="1314" t="s">
        <v>1102</v>
      </c>
      <c r="C238" s="1312"/>
    </row>
    <row r="239" spans="1:3" ht="15" customHeight="1" x14ac:dyDescent="0.25">
      <c r="A239" s="1313" t="s">
        <v>1028</v>
      </c>
      <c r="B239" s="1314" t="s">
        <v>1103</v>
      </c>
      <c r="C239" s="1312"/>
    </row>
    <row r="240" spans="1:3" ht="15" customHeight="1" x14ac:dyDescent="0.25">
      <c r="A240" s="1313" t="s">
        <v>1028</v>
      </c>
      <c r="B240" s="1314" t="s">
        <v>1104</v>
      </c>
      <c r="C240" s="1312"/>
    </row>
    <row r="241" spans="1:3" ht="15" customHeight="1" x14ac:dyDescent="0.25">
      <c r="A241" s="1313" t="s">
        <v>1028</v>
      </c>
      <c r="B241" s="1314" t="s">
        <v>1105</v>
      </c>
      <c r="C241" s="1312"/>
    </row>
    <row r="242" spans="1:3" ht="15" customHeight="1" x14ac:dyDescent="0.25">
      <c r="A242" s="1313" t="s">
        <v>1028</v>
      </c>
      <c r="B242" s="1314" t="s">
        <v>476</v>
      </c>
      <c r="C242" s="1312"/>
    </row>
    <row r="243" spans="1:3" ht="15" customHeight="1" x14ac:dyDescent="0.25">
      <c r="A243" s="1313" t="s">
        <v>1028</v>
      </c>
      <c r="B243" s="1314" t="s">
        <v>1106</v>
      </c>
      <c r="C243" s="1312"/>
    </row>
    <row r="244" spans="1:3" ht="15" customHeight="1" x14ac:dyDescent="0.25">
      <c r="A244" s="1313" t="s">
        <v>1028</v>
      </c>
      <c r="B244" s="1314" t="s">
        <v>1107</v>
      </c>
      <c r="C244" s="1312"/>
    </row>
    <row r="245" spans="1:3" ht="15" customHeight="1" x14ac:dyDescent="0.25">
      <c r="A245" s="1313" t="s">
        <v>1028</v>
      </c>
      <c r="B245" s="1314" t="s">
        <v>1108</v>
      </c>
      <c r="C245" s="1312"/>
    </row>
    <row r="246" spans="1:3" ht="15" customHeight="1" x14ac:dyDescent="0.25">
      <c r="A246" s="1313" t="s">
        <v>1028</v>
      </c>
      <c r="B246" s="1314" t="s">
        <v>1109</v>
      </c>
      <c r="C246" s="1312"/>
    </row>
    <row r="247" spans="1:3" ht="15" customHeight="1" x14ac:dyDescent="0.25">
      <c r="A247" s="1312"/>
      <c r="B247" s="1312"/>
      <c r="C247" s="1312"/>
    </row>
    <row r="248" spans="1:3" ht="15" customHeight="1" x14ac:dyDescent="0.25">
      <c r="A248" s="1312"/>
      <c r="B248" s="1312"/>
      <c r="C248" s="1312"/>
    </row>
  </sheetData>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3"/>
  <sheetViews>
    <sheetView workbookViewId="0">
      <selection activeCell="F23" sqref="F23"/>
    </sheetView>
  </sheetViews>
  <sheetFormatPr defaultRowHeight="14.4" x14ac:dyDescent="0.3"/>
  <cols>
    <col min="1" max="1" width="2.6640625" customWidth="1"/>
    <col min="2" max="2" width="32.6640625" customWidth="1"/>
    <col min="3" max="3" width="1.88671875" customWidth="1"/>
    <col min="4" max="4" width="13" customWidth="1"/>
    <col min="5" max="7" width="10.44140625" customWidth="1"/>
    <col min="8" max="8" width="11.88671875" customWidth="1"/>
    <col min="9" max="9" width="12.6640625" customWidth="1"/>
    <col min="257" max="257" width="2.6640625" customWidth="1"/>
    <col min="258" max="258" width="32.6640625" customWidth="1"/>
    <col min="259" max="259" width="1.88671875" customWidth="1"/>
    <col min="260" max="260" width="13" customWidth="1"/>
    <col min="261" max="264" width="10.44140625" customWidth="1"/>
    <col min="265" max="265" width="11.44140625" customWidth="1"/>
    <col min="513" max="513" width="2.6640625" customWidth="1"/>
    <col min="514" max="514" width="32.6640625" customWidth="1"/>
    <col min="515" max="515" width="1.88671875" customWidth="1"/>
    <col min="516" max="516" width="13" customWidth="1"/>
    <col min="517" max="520" width="10.44140625" customWidth="1"/>
    <col min="521" max="521" width="11.44140625" customWidth="1"/>
    <col min="769" max="769" width="2.6640625" customWidth="1"/>
    <col min="770" max="770" width="32.6640625" customWidth="1"/>
    <col min="771" max="771" width="1.88671875" customWidth="1"/>
    <col min="772" max="772" width="13" customWidth="1"/>
    <col min="773" max="776" width="10.44140625" customWidth="1"/>
    <col min="777" max="777" width="11.44140625" customWidth="1"/>
    <col min="1025" max="1025" width="2.6640625" customWidth="1"/>
    <col min="1026" max="1026" width="32.6640625" customWidth="1"/>
    <col min="1027" max="1027" width="1.88671875" customWidth="1"/>
    <col min="1028" max="1028" width="13" customWidth="1"/>
    <col min="1029" max="1032" width="10.44140625" customWidth="1"/>
    <col min="1033" max="1033" width="11.44140625" customWidth="1"/>
    <col min="1281" max="1281" width="2.6640625" customWidth="1"/>
    <col min="1282" max="1282" width="32.6640625" customWidth="1"/>
    <col min="1283" max="1283" width="1.88671875" customWidth="1"/>
    <col min="1284" max="1284" width="13" customWidth="1"/>
    <col min="1285" max="1288" width="10.44140625" customWidth="1"/>
    <col min="1289" max="1289" width="11.44140625" customWidth="1"/>
    <col min="1537" max="1537" width="2.6640625" customWidth="1"/>
    <col min="1538" max="1538" width="32.6640625" customWidth="1"/>
    <col min="1539" max="1539" width="1.88671875" customWidth="1"/>
    <col min="1540" max="1540" width="13" customWidth="1"/>
    <col min="1541" max="1544" width="10.44140625" customWidth="1"/>
    <col min="1545" max="1545" width="11.44140625" customWidth="1"/>
    <col min="1793" max="1793" width="2.6640625" customWidth="1"/>
    <col min="1794" max="1794" width="32.6640625" customWidth="1"/>
    <col min="1795" max="1795" width="1.88671875" customWidth="1"/>
    <col min="1796" max="1796" width="13" customWidth="1"/>
    <col min="1797" max="1800" width="10.44140625" customWidth="1"/>
    <col min="1801" max="1801" width="11.44140625" customWidth="1"/>
    <col min="2049" max="2049" width="2.6640625" customWidth="1"/>
    <col min="2050" max="2050" width="32.6640625" customWidth="1"/>
    <col min="2051" max="2051" width="1.88671875" customWidth="1"/>
    <col min="2052" max="2052" width="13" customWidth="1"/>
    <col min="2053" max="2056" width="10.44140625" customWidth="1"/>
    <col min="2057" max="2057" width="11.44140625" customWidth="1"/>
    <col min="2305" max="2305" width="2.6640625" customWidth="1"/>
    <col min="2306" max="2306" width="32.6640625" customWidth="1"/>
    <col min="2307" max="2307" width="1.88671875" customWidth="1"/>
    <col min="2308" max="2308" width="13" customWidth="1"/>
    <col min="2309" max="2312" width="10.44140625" customWidth="1"/>
    <col min="2313" max="2313" width="11.44140625" customWidth="1"/>
    <col min="2561" max="2561" width="2.6640625" customWidth="1"/>
    <col min="2562" max="2562" width="32.6640625" customWidth="1"/>
    <col min="2563" max="2563" width="1.88671875" customWidth="1"/>
    <col min="2564" max="2564" width="13" customWidth="1"/>
    <col min="2565" max="2568" width="10.44140625" customWidth="1"/>
    <col min="2569" max="2569" width="11.44140625" customWidth="1"/>
    <col min="2817" max="2817" width="2.6640625" customWidth="1"/>
    <col min="2818" max="2818" width="32.6640625" customWidth="1"/>
    <col min="2819" max="2819" width="1.88671875" customWidth="1"/>
    <col min="2820" max="2820" width="13" customWidth="1"/>
    <col min="2821" max="2824" width="10.44140625" customWidth="1"/>
    <col min="2825" max="2825" width="11.44140625" customWidth="1"/>
    <col min="3073" max="3073" width="2.6640625" customWidth="1"/>
    <col min="3074" max="3074" width="32.6640625" customWidth="1"/>
    <col min="3075" max="3075" width="1.88671875" customWidth="1"/>
    <col min="3076" max="3076" width="13" customWidth="1"/>
    <col min="3077" max="3080" width="10.44140625" customWidth="1"/>
    <col min="3081" max="3081" width="11.44140625" customWidth="1"/>
    <col min="3329" max="3329" width="2.6640625" customWidth="1"/>
    <col min="3330" max="3330" width="32.6640625" customWidth="1"/>
    <col min="3331" max="3331" width="1.88671875" customWidth="1"/>
    <col min="3332" max="3332" width="13" customWidth="1"/>
    <col min="3333" max="3336" width="10.44140625" customWidth="1"/>
    <col min="3337" max="3337" width="11.44140625" customWidth="1"/>
    <col min="3585" max="3585" width="2.6640625" customWidth="1"/>
    <col min="3586" max="3586" width="32.6640625" customWidth="1"/>
    <col min="3587" max="3587" width="1.88671875" customWidth="1"/>
    <col min="3588" max="3588" width="13" customWidth="1"/>
    <col min="3589" max="3592" width="10.44140625" customWidth="1"/>
    <col min="3593" max="3593" width="11.44140625" customWidth="1"/>
    <col min="3841" max="3841" width="2.6640625" customWidth="1"/>
    <col min="3842" max="3842" width="32.6640625" customWidth="1"/>
    <col min="3843" max="3843" width="1.88671875" customWidth="1"/>
    <col min="3844" max="3844" width="13" customWidth="1"/>
    <col min="3845" max="3848" width="10.44140625" customWidth="1"/>
    <col min="3849" max="3849" width="11.44140625" customWidth="1"/>
    <col min="4097" max="4097" width="2.6640625" customWidth="1"/>
    <col min="4098" max="4098" width="32.6640625" customWidth="1"/>
    <col min="4099" max="4099" width="1.88671875" customWidth="1"/>
    <col min="4100" max="4100" width="13" customWidth="1"/>
    <col min="4101" max="4104" width="10.44140625" customWidth="1"/>
    <col min="4105" max="4105" width="11.44140625" customWidth="1"/>
    <col min="4353" max="4353" width="2.6640625" customWidth="1"/>
    <col min="4354" max="4354" width="32.6640625" customWidth="1"/>
    <col min="4355" max="4355" width="1.88671875" customWidth="1"/>
    <col min="4356" max="4356" width="13" customWidth="1"/>
    <col min="4357" max="4360" width="10.44140625" customWidth="1"/>
    <col min="4361" max="4361" width="11.44140625" customWidth="1"/>
    <col min="4609" max="4609" width="2.6640625" customWidth="1"/>
    <col min="4610" max="4610" width="32.6640625" customWidth="1"/>
    <col min="4611" max="4611" width="1.88671875" customWidth="1"/>
    <col min="4612" max="4612" width="13" customWidth="1"/>
    <col min="4613" max="4616" width="10.44140625" customWidth="1"/>
    <col min="4617" max="4617" width="11.44140625" customWidth="1"/>
    <col min="4865" max="4865" width="2.6640625" customWidth="1"/>
    <col min="4866" max="4866" width="32.6640625" customWidth="1"/>
    <col min="4867" max="4867" width="1.88671875" customWidth="1"/>
    <col min="4868" max="4868" width="13" customWidth="1"/>
    <col min="4869" max="4872" width="10.44140625" customWidth="1"/>
    <col min="4873" max="4873" width="11.44140625" customWidth="1"/>
    <col min="5121" max="5121" width="2.6640625" customWidth="1"/>
    <col min="5122" max="5122" width="32.6640625" customWidth="1"/>
    <col min="5123" max="5123" width="1.88671875" customWidth="1"/>
    <col min="5124" max="5124" width="13" customWidth="1"/>
    <col min="5125" max="5128" width="10.44140625" customWidth="1"/>
    <col min="5129" max="5129" width="11.44140625" customWidth="1"/>
    <col min="5377" max="5377" width="2.6640625" customWidth="1"/>
    <col min="5378" max="5378" width="32.6640625" customWidth="1"/>
    <col min="5379" max="5379" width="1.88671875" customWidth="1"/>
    <col min="5380" max="5380" width="13" customWidth="1"/>
    <col min="5381" max="5384" width="10.44140625" customWidth="1"/>
    <col min="5385" max="5385" width="11.44140625" customWidth="1"/>
    <col min="5633" max="5633" width="2.6640625" customWidth="1"/>
    <col min="5634" max="5634" width="32.6640625" customWidth="1"/>
    <col min="5635" max="5635" width="1.88671875" customWidth="1"/>
    <col min="5636" max="5636" width="13" customWidth="1"/>
    <col min="5637" max="5640" width="10.44140625" customWidth="1"/>
    <col min="5641" max="5641" width="11.44140625" customWidth="1"/>
    <col min="5889" max="5889" width="2.6640625" customWidth="1"/>
    <col min="5890" max="5890" width="32.6640625" customWidth="1"/>
    <col min="5891" max="5891" width="1.88671875" customWidth="1"/>
    <col min="5892" max="5892" width="13" customWidth="1"/>
    <col min="5893" max="5896" width="10.44140625" customWidth="1"/>
    <col min="5897" max="5897" width="11.44140625" customWidth="1"/>
    <col min="6145" max="6145" width="2.6640625" customWidth="1"/>
    <col min="6146" max="6146" width="32.6640625" customWidth="1"/>
    <col min="6147" max="6147" width="1.88671875" customWidth="1"/>
    <col min="6148" max="6148" width="13" customWidth="1"/>
    <col min="6149" max="6152" width="10.44140625" customWidth="1"/>
    <col min="6153" max="6153" width="11.44140625" customWidth="1"/>
    <col min="6401" max="6401" width="2.6640625" customWidth="1"/>
    <col min="6402" max="6402" width="32.6640625" customWidth="1"/>
    <col min="6403" max="6403" width="1.88671875" customWidth="1"/>
    <col min="6404" max="6404" width="13" customWidth="1"/>
    <col min="6405" max="6408" width="10.44140625" customWidth="1"/>
    <col min="6409" max="6409" width="11.44140625" customWidth="1"/>
    <col min="6657" max="6657" width="2.6640625" customWidth="1"/>
    <col min="6658" max="6658" width="32.6640625" customWidth="1"/>
    <col min="6659" max="6659" width="1.88671875" customWidth="1"/>
    <col min="6660" max="6660" width="13" customWidth="1"/>
    <col min="6661" max="6664" width="10.44140625" customWidth="1"/>
    <col min="6665" max="6665" width="11.44140625" customWidth="1"/>
    <col min="6913" max="6913" width="2.6640625" customWidth="1"/>
    <col min="6914" max="6914" width="32.6640625" customWidth="1"/>
    <col min="6915" max="6915" width="1.88671875" customWidth="1"/>
    <col min="6916" max="6916" width="13" customWidth="1"/>
    <col min="6917" max="6920" width="10.44140625" customWidth="1"/>
    <col min="6921" max="6921" width="11.44140625" customWidth="1"/>
    <col min="7169" max="7169" width="2.6640625" customWidth="1"/>
    <col min="7170" max="7170" width="32.6640625" customWidth="1"/>
    <col min="7171" max="7171" width="1.88671875" customWidth="1"/>
    <col min="7172" max="7172" width="13" customWidth="1"/>
    <col min="7173" max="7176" width="10.44140625" customWidth="1"/>
    <col min="7177" max="7177" width="11.44140625" customWidth="1"/>
    <col min="7425" max="7425" width="2.6640625" customWidth="1"/>
    <col min="7426" max="7426" width="32.6640625" customWidth="1"/>
    <col min="7427" max="7427" width="1.88671875" customWidth="1"/>
    <col min="7428" max="7428" width="13" customWidth="1"/>
    <col min="7429" max="7432" width="10.44140625" customWidth="1"/>
    <col min="7433" max="7433" width="11.44140625" customWidth="1"/>
    <col min="7681" max="7681" width="2.6640625" customWidth="1"/>
    <col min="7682" max="7682" width="32.6640625" customWidth="1"/>
    <col min="7683" max="7683" width="1.88671875" customWidth="1"/>
    <col min="7684" max="7684" width="13" customWidth="1"/>
    <col min="7685" max="7688" width="10.44140625" customWidth="1"/>
    <col min="7689" max="7689" width="11.44140625" customWidth="1"/>
    <col min="7937" max="7937" width="2.6640625" customWidth="1"/>
    <col min="7938" max="7938" width="32.6640625" customWidth="1"/>
    <col min="7939" max="7939" width="1.88671875" customWidth="1"/>
    <col min="7940" max="7940" width="13" customWidth="1"/>
    <col min="7941" max="7944" width="10.44140625" customWidth="1"/>
    <col min="7945" max="7945" width="11.44140625" customWidth="1"/>
    <col min="8193" max="8193" width="2.6640625" customWidth="1"/>
    <col min="8194" max="8194" width="32.6640625" customWidth="1"/>
    <col min="8195" max="8195" width="1.88671875" customWidth="1"/>
    <col min="8196" max="8196" width="13" customWidth="1"/>
    <col min="8197" max="8200" width="10.44140625" customWidth="1"/>
    <col min="8201" max="8201" width="11.44140625" customWidth="1"/>
    <col min="8449" max="8449" width="2.6640625" customWidth="1"/>
    <col min="8450" max="8450" width="32.6640625" customWidth="1"/>
    <col min="8451" max="8451" width="1.88671875" customWidth="1"/>
    <col min="8452" max="8452" width="13" customWidth="1"/>
    <col min="8453" max="8456" width="10.44140625" customWidth="1"/>
    <col min="8457" max="8457" width="11.44140625" customWidth="1"/>
    <col min="8705" max="8705" width="2.6640625" customWidth="1"/>
    <col min="8706" max="8706" width="32.6640625" customWidth="1"/>
    <col min="8707" max="8707" width="1.88671875" customWidth="1"/>
    <col min="8708" max="8708" width="13" customWidth="1"/>
    <col min="8709" max="8712" width="10.44140625" customWidth="1"/>
    <col min="8713" max="8713" width="11.44140625" customWidth="1"/>
    <col min="8961" max="8961" width="2.6640625" customWidth="1"/>
    <col min="8962" max="8962" width="32.6640625" customWidth="1"/>
    <col min="8963" max="8963" width="1.88671875" customWidth="1"/>
    <col min="8964" max="8964" width="13" customWidth="1"/>
    <col min="8965" max="8968" width="10.44140625" customWidth="1"/>
    <col min="8969" max="8969" width="11.44140625" customWidth="1"/>
    <col min="9217" max="9217" width="2.6640625" customWidth="1"/>
    <col min="9218" max="9218" width="32.6640625" customWidth="1"/>
    <col min="9219" max="9219" width="1.88671875" customWidth="1"/>
    <col min="9220" max="9220" width="13" customWidth="1"/>
    <col min="9221" max="9224" width="10.44140625" customWidth="1"/>
    <col min="9225" max="9225" width="11.44140625" customWidth="1"/>
    <col min="9473" max="9473" width="2.6640625" customWidth="1"/>
    <col min="9474" max="9474" width="32.6640625" customWidth="1"/>
    <col min="9475" max="9475" width="1.88671875" customWidth="1"/>
    <col min="9476" max="9476" width="13" customWidth="1"/>
    <col min="9477" max="9480" width="10.44140625" customWidth="1"/>
    <col min="9481" max="9481" width="11.44140625" customWidth="1"/>
    <col min="9729" max="9729" width="2.6640625" customWidth="1"/>
    <col min="9730" max="9730" width="32.6640625" customWidth="1"/>
    <col min="9731" max="9731" width="1.88671875" customWidth="1"/>
    <col min="9732" max="9732" width="13" customWidth="1"/>
    <col min="9733" max="9736" width="10.44140625" customWidth="1"/>
    <col min="9737" max="9737" width="11.44140625" customWidth="1"/>
    <col min="9985" max="9985" width="2.6640625" customWidth="1"/>
    <col min="9986" max="9986" width="32.6640625" customWidth="1"/>
    <col min="9987" max="9987" width="1.88671875" customWidth="1"/>
    <col min="9988" max="9988" width="13" customWidth="1"/>
    <col min="9989" max="9992" width="10.44140625" customWidth="1"/>
    <col min="9993" max="9993" width="11.44140625" customWidth="1"/>
    <col min="10241" max="10241" width="2.6640625" customWidth="1"/>
    <col min="10242" max="10242" width="32.6640625" customWidth="1"/>
    <col min="10243" max="10243" width="1.88671875" customWidth="1"/>
    <col min="10244" max="10244" width="13" customWidth="1"/>
    <col min="10245" max="10248" width="10.44140625" customWidth="1"/>
    <col min="10249" max="10249" width="11.44140625" customWidth="1"/>
    <col min="10497" max="10497" width="2.6640625" customWidth="1"/>
    <col min="10498" max="10498" width="32.6640625" customWidth="1"/>
    <col min="10499" max="10499" width="1.88671875" customWidth="1"/>
    <col min="10500" max="10500" width="13" customWidth="1"/>
    <col min="10501" max="10504" width="10.44140625" customWidth="1"/>
    <col min="10505" max="10505" width="11.44140625" customWidth="1"/>
    <col min="10753" max="10753" width="2.6640625" customWidth="1"/>
    <col min="10754" max="10754" width="32.6640625" customWidth="1"/>
    <col min="10755" max="10755" width="1.88671875" customWidth="1"/>
    <col min="10756" max="10756" width="13" customWidth="1"/>
    <col min="10757" max="10760" width="10.44140625" customWidth="1"/>
    <col min="10761" max="10761" width="11.44140625" customWidth="1"/>
    <col min="11009" max="11009" width="2.6640625" customWidth="1"/>
    <col min="11010" max="11010" width="32.6640625" customWidth="1"/>
    <col min="11011" max="11011" width="1.88671875" customWidth="1"/>
    <col min="11012" max="11012" width="13" customWidth="1"/>
    <col min="11013" max="11016" width="10.44140625" customWidth="1"/>
    <col min="11017" max="11017" width="11.44140625" customWidth="1"/>
    <col min="11265" max="11265" width="2.6640625" customWidth="1"/>
    <col min="11266" max="11266" width="32.6640625" customWidth="1"/>
    <col min="11267" max="11267" width="1.88671875" customWidth="1"/>
    <col min="11268" max="11268" width="13" customWidth="1"/>
    <col min="11269" max="11272" width="10.44140625" customWidth="1"/>
    <col min="11273" max="11273" width="11.44140625" customWidth="1"/>
    <col min="11521" max="11521" width="2.6640625" customWidth="1"/>
    <col min="11522" max="11522" width="32.6640625" customWidth="1"/>
    <col min="11523" max="11523" width="1.88671875" customWidth="1"/>
    <col min="11524" max="11524" width="13" customWidth="1"/>
    <col min="11525" max="11528" width="10.44140625" customWidth="1"/>
    <col min="11529" max="11529" width="11.44140625" customWidth="1"/>
    <col min="11777" max="11777" width="2.6640625" customWidth="1"/>
    <col min="11778" max="11778" width="32.6640625" customWidth="1"/>
    <col min="11779" max="11779" width="1.88671875" customWidth="1"/>
    <col min="11780" max="11780" width="13" customWidth="1"/>
    <col min="11781" max="11784" width="10.44140625" customWidth="1"/>
    <col min="11785" max="11785" width="11.44140625" customWidth="1"/>
    <col min="12033" max="12033" width="2.6640625" customWidth="1"/>
    <col min="12034" max="12034" width="32.6640625" customWidth="1"/>
    <col min="12035" max="12035" width="1.88671875" customWidth="1"/>
    <col min="12036" max="12036" width="13" customWidth="1"/>
    <col min="12037" max="12040" width="10.44140625" customWidth="1"/>
    <col min="12041" max="12041" width="11.44140625" customWidth="1"/>
    <col min="12289" max="12289" width="2.6640625" customWidth="1"/>
    <col min="12290" max="12290" width="32.6640625" customWidth="1"/>
    <col min="12291" max="12291" width="1.88671875" customWidth="1"/>
    <col min="12292" max="12292" width="13" customWidth="1"/>
    <col min="12293" max="12296" width="10.44140625" customWidth="1"/>
    <col min="12297" max="12297" width="11.44140625" customWidth="1"/>
    <col min="12545" max="12545" width="2.6640625" customWidth="1"/>
    <col min="12546" max="12546" width="32.6640625" customWidth="1"/>
    <col min="12547" max="12547" width="1.88671875" customWidth="1"/>
    <col min="12548" max="12548" width="13" customWidth="1"/>
    <col min="12549" max="12552" width="10.44140625" customWidth="1"/>
    <col min="12553" max="12553" width="11.44140625" customWidth="1"/>
    <col min="12801" max="12801" width="2.6640625" customWidth="1"/>
    <col min="12802" max="12802" width="32.6640625" customWidth="1"/>
    <col min="12803" max="12803" width="1.88671875" customWidth="1"/>
    <col min="12804" max="12804" width="13" customWidth="1"/>
    <col min="12805" max="12808" width="10.44140625" customWidth="1"/>
    <col min="12809" max="12809" width="11.44140625" customWidth="1"/>
    <col min="13057" max="13057" width="2.6640625" customWidth="1"/>
    <col min="13058" max="13058" width="32.6640625" customWidth="1"/>
    <col min="13059" max="13059" width="1.88671875" customWidth="1"/>
    <col min="13060" max="13060" width="13" customWidth="1"/>
    <col min="13061" max="13064" width="10.44140625" customWidth="1"/>
    <col min="13065" max="13065" width="11.44140625" customWidth="1"/>
    <col min="13313" max="13313" width="2.6640625" customWidth="1"/>
    <col min="13314" max="13314" width="32.6640625" customWidth="1"/>
    <col min="13315" max="13315" width="1.88671875" customWidth="1"/>
    <col min="13316" max="13316" width="13" customWidth="1"/>
    <col min="13317" max="13320" width="10.44140625" customWidth="1"/>
    <col min="13321" max="13321" width="11.44140625" customWidth="1"/>
    <col min="13569" max="13569" width="2.6640625" customWidth="1"/>
    <col min="13570" max="13570" width="32.6640625" customWidth="1"/>
    <col min="13571" max="13571" width="1.88671875" customWidth="1"/>
    <col min="13572" max="13572" width="13" customWidth="1"/>
    <col min="13573" max="13576" width="10.44140625" customWidth="1"/>
    <col min="13577" max="13577" width="11.44140625" customWidth="1"/>
    <col min="13825" max="13825" width="2.6640625" customWidth="1"/>
    <col min="13826" max="13826" width="32.6640625" customWidth="1"/>
    <col min="13827" max="13827" width="1.88671875" customWidth="1"/>
    <col min="13828" max="13828" width="13" customWidth="1"/>
    <col min="13829" max="13832" width="10.44140625" customWidth="1"/>
    <col min="13833" max="13833" width="11.44140625" customWidth="1"/>
    <col min="14081" max="14081" width="2.6640625" customWidth="1"/>
    <col min="14082" max="14082" width="32.6640625" customWidth="1"/>
    <col min="14083" max="14083" width="1.88671875" customWidth="1"/>
    <col min="14084" max="14084" width="13" customWidth="1"/>
    <col min="14085" max="14088" width="10.44140625" customWidth="1"/>
    <col min="14089" max="14089" width="11.44140625" customWidth="1"/>
    <col min="14337" max="14337" width="2.6640625" customWidth="1"/>
    <col min="14338" max="14338" width="32.6640625" customWidth="1"/>
    <col min="14339" max="14339" width="1.88671875" customWidth="1"/>
    <col min="14340" max="14340" width="13" customWidth="1"/>
    <col min="14341" max="14344" width="10.44140625" customWidth="1"/>
    <col min="14345" max="14345" width="11.44140625" customWidth="1"/>
    <col min="14593" max="14593" width="2.6640625" customWidth="1"/>
    <col min="14594" max="14594" width="32.6640625" customWidth="1"/>
    <col min="14595" max="14595" width="1.88671875" customWidth="1"/>
    <col min="14596" max="14596" width="13" customWidth="1"/>
    <col min="14597" max="14600" width="10.44140625" customWidth="1"/>
    <col min="14601" max="14601" width="11.44140625" customWidth="1"/>
    <col min="14849" max="14849" width="2.6640625" customWidth="1"/>
    <col min="14850" max="14850" width="32.6640625" customWidth="1"/>
    <col min="14851" max="14851" width="1.88671875" customWidth="1"/>
    <col min="14852" max="14852" width="13" customWidth="1"/>
    <col min="14853" max="14856" width="10.44140625" customWidth="1"/>
    <col min="14857" max="14857" width="11.44140625" customWidth="1"/>
    <col min="15105" max="15105" width="2.6640625" customWidth="1"/>
    <col min="15106" max="15106" width="32.6640625" customWidth="1"/>
    <col min="15107" max="15107" width="1.88671875" customWidth="1"/>
    <col min="15108" max="15108" width="13" customWidth="1"/>
    <col min="15109" max="15112" width="10.44140625" customWidth="1"/>
    <col min="15113" max="15113" width="11.44140625" customWidth="1"/>
    <col min="15361" max="15361" width="2.6640625" customWidth="1"/>
    <col min="15362" max="15362" width="32.6640625" customWidth="1"/>
    <col min="15363" max="15363" width="1.88671875" customWidth="1"/>
    <col min="15364" max="15364" width="13" customWidth="1"/>
    <col min="15365" max="15368" width="10.44140625" customWidth="1"/>
    <col min="15369" max="15369" width="11.44140625" customWidth="1"/>
    <col min="15617" max="15617" width="2.6640625" customWidth="1"/>
    <col min="15618" max="15618" width="32.6640625" customWidth="1"/>
    <col min="15619" max="15619" width="1.88671875" customWidth="1"/>
    <col min="15620" max="15620" width="13" customWidth="1"/>
    <col min="15621" max="15624" width="10.44140625" customWidth="1"/>
    <col min="15625" max="15625" width="11.44140625" customWidth="1"/>
    <col min="15873" max="15873" width="2.6640625" customWidth="1"/>
    <col min="15874" max="15874" width="32.6640625" customWidth="1"/>
    <col min="15875" max="15875" width="1.88671875" customWidth="1"/>
    <col min="15876" max="15876" width="13" customWidth="1"/>
    <col min="15877" max="15880" width="10.44140625" customWidth="1"/>
    <col min="15881" max="15881" width="11.44140625" customWidth="1"/>
    <col min="16129" max="16129" width="2.6640625" customWidth="1"/>
    <col min="16130" max="16130" width="32.6640625" customWidth="1"/>
    <col min="16131" max="16131" width="1.88671875" customWidth="1"/>
    <col min="16132" max="16132" width="13" customWidth="1"/>
    <col min="16133" max="16136" width="10.44140625" customWidth="1"/>
    <col min="16137" max="16137" width="11.44140625" customWidth="1"/>
  </cols>
  <sheetData>
    <row r="1" spans="1:9" ht="7.5" customHeight="1" x14ac:dyDescent="0.25"/>
    <row r="2" spans="1:9" ht="18.75" x14ac:dyDescent="0.3">
      <c r="A2" s="1993" t="s">
        <v>2463</v>
      </c>
      <c r="B2" s="1994"/>
      <c r="C2" s="1994"/>
      <c r="D2" s="1994"/>
      <c r="E2" s="1994"/>
      <c r="F2" s="1994"/>
      <c r="G2" s="1994"/>
      <c r="H2" s="1994"/>
      <c r="I2" s="1994"/>
    </row>
    <row r="3" spans="1:9" ht="18.75" x14ac:dyDescent="0.3">
      <c r="B3" s="1995" t="s">
        <v>2464</v>
      </c>
      <c r="C3" s="1996"/>
      <c r="D3" s="1997"/>
      <c r="E3" s="1997"/>
      <c r="F3" s="1997"/>
      <c r="G3" s="1997"/>
      <c r="H3" s="1997"/>
      <c r="I3" s="1997"/>
    </row>
    <row r="4" spans="1:9" ht="16.5" x14ac:dyDescent="0.3">
      <c r="A4" s="1998"/>
      <c r="B4" s="1999"/>
      <c r="C4" s="1999"/>
      <c r="D4" s="1999"/>
      <c r="E4" s="1999"/>
      <c r="F4" s="1999"/>
      <c r="G4" s="1999"/>
      <c r="H4" s="1999"/>
      <c r="I4" s="1999"/>
    </row>
    <row r="5" spans="1:9" ht="16.5" x14ac:dyDescent="0.3">
      <c r="A5" s="1998"/>
      <c r="B5" s="1999"/>
      <c r="C5" s="1999"/>
      <c r="D5" s="2000" t="s">
        <v>2465</v>
      </c>
      <c r="E5" s="2001" t="s">
        <v>2466</v>
      </c>
      <c r="F5" s="2001" t="s">
        <v>2467</v>
      </c>
      <c r="G5" s="2000" t="s">
        <v>2468</v>
      </c>
      <c r="H5" s="2001" t="s">
        <v>2469</v>
      </c>
      <c r="I5" s="2001" t="s">
        <v>2470</v>
      </c>
    </row>
    <row r="6" spans="1:9" ht="16.5" x14ac:dyDescent="0.3">
      <c r="A6" s="1998"/>
      <c r="B6" s="2002"/>
      <c r="C6" s="2002"/>
      <c r="D6" s="2003"/>
      <c r="E6" s="2003"/>
      <c r="F6" s="2003"/>
      <c r="G6" s="2003"/>
      <c r="H6" s="2003"/>
      <c r="I6" s="2003"/>
    </row>
    <row r="7" spans="1:9" ht="16.5" x14ac:dyDescent="0.3">
      <c r="A7" s="2024" t="s">
        <v>2471</v>
      </c>
      <c r="B7" s="2025"/>
      <c r="C7" s="2025"/>
      <c r="D7" s="2026">
        <f>MaturAnalSum!$G$77</f>
        <v>0</v>
      </c>
      <c r="E7" s="2026">
        <f>MaturAnalSum!$H$77</f>
        <v>0</v>
      </c>
      <c r="F7" s="2026">
        <f>MaturAnalSum!$I$77</f>
        <v>0</v>
      </c>
      <c r="G7" s="2026">
        <f>MaturAnalSum!$J$77</f>
        <v>0</v>
      </c>
      <c r="H7" s="2026">
        <f>MaturAnalSum!$K$77</f>
        <v>0</v>
      </c>
      <c r="I7" s="2026">
        <f>MaturAnalSum!$L$77</f>
        <v>0</v>
      </c>
    </row>
    <row r="8" spans="1:9" ht="16.5" x14ac:dyDescent="0.3">
      <c r="A8" s="1998"/>
      <c r="B8" s="1999" t="s">
        <v>2472</v>
      </c>
      <c r="C8" s="1999"/>
      <c r="D8" s="2004">
        <f>MaturAnalSum!$F$45*D33</f>
        <v>0</v>
      </c>
      <c r="E8" s="2004">
        <f>MaturAnalSum!$F$45*E33</f>
        <v>0</v>
      </c>
      <c r="F8" s="2004">
        <f>MaturAnalSum!$F$45*F33</f>
        <v>0</v>
      </c>
      <c r="G8" s="2004">
        <f>MaturAnalSum!$F$45*G33</f>
        <v>0</v>
      </c>
      <c r="H8" s="2004">
        <f>MaturAnalSum!$F$45*H33</f>
        <v>0</v>
      </c>
      <c r="I8" s="2004">
        <f>MaturAnalSum!$F$45*I33</f>
        <v>0</v>
      </c>
    </row>
    <row r="9" spans="1:9" ht="16.5" x14ac:dyDescent="0.3">
      <c r="A9" s="1998"/>
      <c r="B9" s="1999" t="s">
        <v>2473</v>
      </c>
      <c r="C9" s="1999"/>
      <c r="D9" s="2004">
        <f>MaturAnalSum!$F$49*D34</f>
        <v>0</v>
      </c>
      <c r="E9" s="2004">
        <f>MaturAnalSum!$F$49*E34</f>
        <v>0</v>
      </c>
      <c r="F9" s="2004">
        <f>MaturAnalSum!$F$49*F34</f>
        <v>0</v>
      </c>
      <c r="G9" s="2004">
        <f>MaturAnalSum!$F$49*G34</f>
        <v>0</v>
      </c>
      <c r="H9" s="2004">
        <f>MaturAnalSum!$F$49*H34</f>
        <v>0</v>
      </c>
      <c r="I9" s="2004">
        <f>MaturAnalSum!$F$49*I34</f>
        <v>0</v>
      </c>
    </row>
    <row r="10" spans="1:9" ht="16.5" x14ac:dyDescent="0.3">
      <c r="A10" s="1998"/>
      <c r="B10" s="2005" t="s">
        <v>2474</v>
      </c>
      <c r="C10" s="1999"/>
      <c r="D10" s="2006"/>
      <c r="E10" s="2007"/>
      <c r="F10" s="2007"/>
      <c r="G10" s="2007"/>
      <c r="H10" s="2007"/>
      <c r="I10" s="2007"/>
    </row>
    <row r="11" spans="1:9" ht="16.5" x14ac:dyDescent="0.3">
      <c r="A11" s="1998"/>
      <c r="B11" s="2008" t="s">
        <v>2475</v>
      </c>
      <c r="C11" s="2008"/>
      <c r="D11" s="2009">
        <f>(Form2!$N$14+Form2!$N$17+Form2!$N$20)*D35</f>
        <v>0</v>
      </c>
      <c r="E11" s="2009">
        <f>(Form2!$N$14+Form2!$N$17+Form2!$N$20)*E35</f>
        <v>0</v>
      </c>
      <c r="F11" s="2009">
        <f>(Form2!$N$14+Form2!$N$17+Form2!$N$20)*F35</f>
        <v>0</v>
      </c>
      <c r="G11" s="2009">
        <f>(Form2!$N$14+Form2!$N$17+Form2!$N$20)*G35</f>
        <v>0</v>
      </c>
      <c r="H11" s="2009">
        <f>(Form2!$N$14+Form2!$N$17+Form2!$N$20)*H35</f>
        <v>0</v>
      </c>
      <c r="I11" s="2009">
        <f>(Form2!$N$14+Form2!$N$17+Form2!$N$20)*I35</f>
        <v>0</v>
      </c>
    </row>
    <row r="12" spans="1:9" ht="16.5" x14ac:dyDescent="0.3">
      <c r="A12" s="1998"/>
      <c r="B12" s="2010" t="s">
        <v>2476</v>
      </c>
      <c r="C12" s="2008"/>
      <c r="D12" s="2009">
        <f>(Form2!$N$15+Form2!$N$18+Form2!$N$21)*D36</f>
        <v>0</v>
      </c>
      <c r="E12" s="2009">
        <f>(Form2!$N$15+Form2!$N$18+Form2!$N$21)*E36</f>
        <v>0</v>
      </c>
      <c r="F12" s="2009">
        <f>(Form2!$N$15+Form2!$N$18+Form2!$N$21)*F36</f>
        <v>0</v>
      </c>
      <c r="G12" s="2009">
        <f>(Form2!$N$15+Form2!$N$18+Form2!$N$21)*G36</f>
        <v>0</v>
      </c>
      <c r="H12" s="2009">
        <f>(Form2!$N$15+Form2!$N$18+Form2!$N$21)*H36</f>
        <v>0</v>
      </c>
      <c r="I12" s="2009">
        <f>(Form2!$N$15+Form2!$N$18+Form2!$N$21)*I36</f>
        <v>0</v>
      </c>
    </row>
    <row r="13" spans="1:9" ht="16.5" x14ac:dyDescent="0.3">
      <c r="A13" s="1998"/>
      <c r="B13" s="2011" t="s">
        <v>2477</v>
      </c>
      <c r="C13" s="1999"/>
      <c r="D13" s="2012">
        <f>MaturAnalSum!$F$61*D37</f>
        <v>0</v>
      </c>
      <c r="E13" s="2012">
        <f>MaturAnalSum!$F$61*E37</f>
        <v>0</v>
      </c>
      <c r="F13" s="2012">
        <f>MaturAnalSum!$F$61*F37</f>
        <v>0</v>
      </c>
      <c r="G13" s="2012">
        <f>MaturAnalSum!$F$61*G37</f>
        <v>0</v>
      </c>
      <c r="H13" s="2012">
        <f>MaturAnalSum!$F$61*H37</f>
        <v>0</v>
      </c>
      <c r="I13" s="2012">
        <f>MaturAnalSum!$F$61*I37</f>
        <v>0</v>
      </c>
    </row>
    <row r="14" spans="1:9" ht="16.5" x14ac:dyDescent="0.3">
      <c r="A14" s="1998"/>
      <c r="B14" s="1999"/>
      <c r="C14" s="1999"/>
      <c r="D14" s="2012"/>
      <c r="E14" s="2012"/>
      <c r="F14" s="2012"/>
      <c r="G14" s="2012"/>
      <c r="H14" s="2012"/>
      <c r="I14" s="2012"/>
    </row>
    <row r="15" spans="1:9" ht="16.5" x14ac:dyDescent="0.3">
      <c r="A15" s="1998"/>
      <c r="B15" s="2013" t="s">
        <v>2478</v>
      </c>
      <c r="C15" s="2014"/>
      <c r="D15" s="2015">
        <f t="shared" ref="D15:I15" si="0">SUM(D8,D9,D11,D12,D13)</f>
        <v>0</v>
      </c>
      <c r="E15" s="2015">
        <f t="shared" si="0"/>
        <v>0</v>
      </c>
      <c r="F15" s="2015">
        <f t="shared" si="0"/>
        <v>0</v>
      </c>
      <c r="G15" s="2015">
        <f t="shared" si="0"/>
        <v>0</v>
      </c>
      <c r="H15" s="2015">
        <f t="shared" si="0"/>
        <v>0</v>
      </c>
      <c r="I15" s="2015">
        <f t="shared" si="0"/>
        <v>0</v>
      </c>
    </row>
    <row r="16" spans="1:9" ht="16.5" x14ac:dyDescent="0.3">
      <c r="A16" s="1998"/>
      <c r="B16" s="1998" t="s">
        <v>2479</v>
      </c>
      <c r="C16" s="2002"/>
      <c r="D16" s="2016">
        <f t="shared" ref="D16:I16" si="1">D7+D15</f>
        <v>0</v>
      </c>
      <c r="E16" s="2016">
        <f t="shared" si="1"/>
        <v>0</v>
      </c>
      <c r="F16" s="2016">
        <f t="shared" si="1"/>
        <v>0</v>
      </c>
      <c r="G16" s="2016">
        <f t="shared" si="1"/>
        <v>0</v>
      </c>
      <c r="H16" s="2016">
        <f t="shared" si="1"/>
        <v>0</v>
      </c>
      <c r="I16" s="2016">
        <f t="shared" si="1"/>
        <v>0</v>
      </c>
    </row>
    <row r="17" spans="1:9" ht="7.5" customHeight="1" x14ac:dyDescent="0.3">
      <c r="A17" s="1998"/>
      <c r="B17" s="1999"/>
      <c r="C17" s="1999"/>
      <c r="D17" s="1999"/>
      <c r="E17" s="1999"/>
      <c r="F17" s="1999"/>
      <c r="G17" s="1999"/>
      <c r="H17" s="1999"/>
      <c r="I17" s="1999"/>
    </row>
    <row r="18" spans="1:9" ht="16.5" x14ac:dyDescent="0.3">
      <c r="A18" s="2024" t="s">
        <v>2480</v>
      </c>
      <c r="B18" s="2025"/>
      <c r="C18" s="2025"/>
      <c r="D18" s="2026">
        <f>MaturAnalSum!$G$39</f>
        <v>0</v>
      </c>
      <c r="E18" s="2026">
        <f>MaturAnalSum!$H$39</f>
        <v>0</v>
      </c>
      <c r="F18" s="2026">
        <f>MaturAnalSum!$I$39</f>
        <v>0</v>
      </c>
      <c r="G18" s="2026">
        <f>MaturAnalSum!$J$39</f>
        <v>0</v>
      </c>
      <c r="H18" s="2026">
        <f>MaturAnalSum!$K$39</f>
        <v>0</v>
      </c>
      <c r="I18" s="2026">
        <f>MaturAnalSum!$L$39</f>
        <v>0</v>
      </c>
    </row>
    <row r="19" spans="1:9" ht="16.5" x14ac:dyDescent="0.3">
      <c r="A19" s="1998"/>
      <c r="B19" s="2005" t="s">
        <v>2481</v>
      </c>
      <c r="C19" s="2005"/>
      <c r="D19" s="2006">
        <f>MaturAnalSum!$F$11</f>
        <v>0</v>
      </c>
      <c r="E19" s="2004"/>
      <c r="F19" s="2004"/>
      <c r="G19" s="2004"/>
      <c r="H19" s="2004"/>
      <c r="I19" s="2004"/>
    </row>
    <row r="20" spans="1:9" ht="16.5" x14ac:dyDescent="0.3">
      <c r="A20" s="1998"/>
      <c r="B20" s="2008" t="s">
        <v>2482</v>
      </c>
      <c r="C20" s="1999"/>
      <c r="D20" s="2009">
        <f>'Form 1'!$N$12*D41</f>
        <v>0</v>
      </c>
      <c r="E20" s="2009">
        <f>'Form 1'!$N$12*E41</f>
        <v>0</v>
      </c>
      <c r="F20" s="2009">
        <f>'Form 1'!$N$12*F41</f>
        <v>0</v>
      </c>
      <c r="G20" s="2009">
        <f>'Form 1'!$N$12*G41</f>
        <v>0</v>
      </c>
      <c r="H20" s="2009">
        <f>'Form 1'!$N$12*H41</f>
        <v>0</v>
      </c>
      <c r="I20" s="2009">
        <f>'Form 1'!$N$12*I41</f>
        <v>0</v>
      </c>
    </row>
    <row r="21" spans="1:9" ht="16.5" x14ac:dyDescent="0.3">
      <c r="A21" s="1998"/>
      <c r="B21" s="2010" t="s">
        <v>2483</v>
      </c>
      <c r="C21" s="1999"/>
      <c r="D21" s="2009">
        <f>'Form 1'!$N$13*D42</f>
        <v>0</v>
      </c>
      <c r="E21" s="2009">
        <f>'Form 1'!$N$13*E42</f>
        <v>0</v>
      </c>
      <c r="F21" s="2009">
        <f>'Form 1'!$N$13*F42</f>
        <v>0</v>
      </c>
      <c r="G21" s="2009">
        <f>'Form 1'!$N$13*G42</f>
        <v>0</v>
      </c>
      <c r="H21" s="2009">
        <f>'Form 1'!$N$13*H42</f>
        <v>0</v>
      </c>
      <c r="I21" s="2009">
        <f>'Form 1'!$N$13*I42</f>
        <v>0</v>
      </c>
    </row>
    <row r="22" spans="1:9" ht="16.5" x14ac:dyDescent="0.3">
      <c r="A22" s="1998"/>
      <c r="B22" s="2010" t="s">
        <v>2484</v>
      </c>
      <c r="C22" s="1999"/>
      <c r="D22" s="2017">
        <f>($D$19-SUM(D20:I21))*D43</f>
        <v>0</v>
      </c>
      <c r="E22" s="2017">
        <f>($D$19-SUM(D20:I21))*E43</f>
        <v>0</v>
      </c>
      <c r="F22" s="2017">
        <f>($D$19-SUM(D20:I21))*F43</f>
        <v>0</v>
      </c>
      <c r="G22" s="2017">
        <f>($D$19-SUM(D20:I21))*G43</f>
        <v>0</v>
      </c>
      <c r="H22" s="2017">
        <f>($D$19-SUM(D20:I21))*H43</f>
        <v>0</v>
      </c>
      <c r="I22" s="2017">
        <f>($D$19-SUM(D20:I21))*I43</f>
        <v>0</v>
      </c>
    </row>
    <row r="23" spans="1:9" ht="15.6" x14ac:dyDescent="0.3">
      <c r="A23" s="1998"/>
      <c r="B23" s="1999"/>
      <c r="C23" s="1999"/>
      <c r="D23" s="2018"/>
      <c r="E23" s="2018"/>
      <c r="F23" s="2018"/>
      <c r="G23" s="2018"/>
      <c r="H23" s="2018"/>
      <c r="I23" s="2018"/>
    </row>
    <row r="24" spans="1:9" ht="15.6" x14ac:dyDescent="0.3">
      <c r="A24" s="1998"/>
      <c r="B24" s="2013" t="s">
        <v>2478</v>
      </c>
      <c r="C24" s="2014"/>
      <c r="D24" s="2015">
        <f t="shared" ref="D24:I24" si="2">SUM(D20:D22)</f>
        <v>0</v>
      </c>
      <c r="E24" s="2015">
        <f t="shared" si="2"/>
        <v>0</v>
      </c>
      <c r="F24" s="2015">
        <f t="shared" si="2"/>
        <v>0</v>
      </c>
      <c r="G24" s="2015">
        <f t="shared" si="2"/>
        <v>0</v>
      </c>
      <c r="H24" s="2015">
        <f t="shared" si="2"/>
        <v>0</v>
      </c>
      <c r="I24" s="2015">
        <f t="shared" si="2"/>
        <v>0</v>
      </c>
    </row>
    <row r="25" spans="1:9" ht="15.6" x14ac:dyDescent="0.3">
      <c r="A25" s="1998"/>
      <c r="B25" s="1998" t="s">
        <v>2485</v>
      </c>
      <c r="C25" s="2002"/>
      <c r="D25" s="2016">
        <f t="shared" ref="D25:I25" si="3">D18+D24</f>
        <v>0</v>
      </c>
      <c r="E25" s="2016">
        <f t="shared" si="3"/>
        <v>0</v>
      </c>
      <c r="F25" s="2016">
        <f t="shared" si="3"/>
        <v>0</v>
      </c>
      <c r="G25" s="2016">
        <f t="shared" si="3"/>
        <v>0</v>
      </c>
      <c r="H25" s="2016">
        <f t="shared" si="3"/>
        <v>0</v>
      </c>
      <c r="I25" s="2016">
        <f t="shared" si="3"/>
        <v>0</v>
      </c>
    </row>
    <row r="26" spans="1:9" ht="15.6" x14ac:dyDescent="0.3">
      <c r="A26" s="1998"/>
      <c r="B26" s="1999"/>
      <c r="C26" s="1999"/>
      <c r="D26" s="2012"/>
      <c r="E26" s="2012"/>
      <c r="F26" s="2012"/>
      <c r="G26" s="2012"/>
      <c r="H26" s="2012"/>
      <c r="I26" s="2012"/>
    </row>
    <row r="27" spans="1:9" ht="15.6" x14ac:dyDescent="0.3">
      <c r="A27" s="1998" t="s">
        <v>2486</v>
      </c>
      <c r="B27" s="1999"/>
      <c r="C27" s="1999"/>
      <c r="D27" s="2019">
        <f>D16-D25</f>
        <v>0</v>
      </c>
      <c r="E27" s="2019">
        <f>E16-E25</f>
        <v>0</v>
      </c>
      <c r="F27" s="2019">
        <f t="shared" ref="F27:I27" si="4">F16-F25</f>
        <v>0</v>
      </c>
      <c r="G27" s="2019">
        <f t="shared" si="4"/>
        <v>0</v>
      </c>
      <c r="H27" s="2019">
        <f t="shared" si="4"/>
        <v>0</v>
      </c>
      <c r="I27" s="2019">
        <f t="shared" si="4"/>
        <v>0</v>
      </c>
    </row>
    <row r="28" spans="1:9" ht="5.25" customHeight="1" x14ac:dyDescent="0.3">
      <c r="A28" s="1998"/>
      <c r="B28" s="1999"/>
      <c r="C28" s="1999"/>
      <c r="D28" s="2020"/>
      <c r="E28" s="2020"/>
      <c r="F28" s="2020"/>
      <c r="G28" s="2020"/>
      <c r="H28" s="2020"/>
      <c r="I28" s="2020"/>
    </row>
    <row r="29" spans="1:9" ht="15.6" x14ac:dyDescent="0.3">
      <c r="A29" s="1998" t="s">
        <v>2487</v>
      </c>
      <c r="B29" s="1999"/>
      <c r="C29" s="1999"/>
      <c r="D29" s="2019">
        <f>D27</f>
        <v>0</v>
      </c>
      <c r="E29" s="2019">
        <f>D29+E27</f>
        <v>0</v>
      </c>
      <c r="F29" s="2019">
        <f>E29+F27</f>
        <v>0</v>
      </c>
      <c r="G29" s="2019">
        <f>F29+G27</f>
        <v>0</v>
      </c>
      <c r="H29" s="2019">
        <f>G29+H27</f>
        <v>0</v>
      </c>
      <c r="I29" s="2019">
        <f>H29+I27</f>
        <v>0</v>
      </c>
    </row>
    <row r="30" spans="1:9" ht="15.6" x14ac:dyDescent="0.3">
      <c r="A30" s="1998"/>
      <c r="B30" s="1999"/>
      <c r="C30" s="1999"/>
      <c r="D30" s="1999"/>
      <c r="E30" s="1999"/>
      <c r="F30" s="1999"/>
      <c r="G30" s="1999"/>
      <c r="H30" s="1999"/>
      <c r="I30" s="1999"/>
    </row>
    <row r="31" spans="1:9" ht="15.6" x14ac:dyDescent="0.3">
      <c r="A31" s="1998" t="s">
        <v>2488</v>
      </c>
      <c r="B31" s="1999"/>
      <c r="C31" s="1999"/>
      <c r="D31" s="1999"/>
      <c r="E31" s="1999"/>
      <c r="F31" s="1999"/>
      <c r="G31" s="1999"/>
      <c r="H31" s="1999"/>
      <c r="I31" s="1999"/>
    </row>
    <row r="32" spans="1:9" ht="15.6" x14ac:dyDescent="0.3">
      <c r="A32" s="1998"/>
      <c r="B32" s="2005" t="s">
        <v>2489</v>
      </c>
      <c r="C32" s="1999"/>
      <c r="D32" s="1999"/>
      <c r="E32" s="1999"/>
      <c r="F32" s="1999"/>
      <c r="G32" s="1999"/>
      <c r="H32" s="1999"/>
      <c r="I32" s="1999"/>
    </row>
    <row r="33" spans="1:9" ht="15.6" x14ac:dyDescent="0.3">
      <c r="A33" s="1998"/>
      <c r="B33" s="1999" t="s">
        <v>2490</v>
      </c>
      <c r="C33" s="1999"/>
      <c r="D33" s="2021">
        <v>0.75</v>
      </c>
      <c r="E33" s="2021">
        <v>0</v>
      </c>
      <c r="F33" s="2021">
        <v>0</v>
      </c>
      <c r="G33" s="2021">
        <v>0</v>
      </c>
      <c r="H33" s="2021">
        <v>0</v>
      </c>
      <c r="I33" s="2021">
        <v>-0.75</v>
      </c>
    </row>
    <row r="34" spans="1:9" ht="15.6" x14ac:dyDescent="0.3">
      <c r="A34" s="1998"/>
      <c r="B34" s="1999" t="s">
        <v>2491</v>
      </c>
      <c r="C34" s="1999"/>
      <c r="D34" s="2021">
        <v>0.75</v>
      </c>
      <c r="E34" s="2021">
        <v>0</v>
      </c>
      <c r="F34" s="2021">
        <v>0</v>
      </c>
      <c r="G34" s="2021">
        <v>0</v>
      </c>
      <c r="H34" s="2021">
        <v>0</v>
      </c>
      <c r="I34" s="2021">
        <v>-0.75</v>
      </c>
    </row>
    <row r="35" spans="1:9" ht="15.6" x14ac:dyDescent="0.3">
      <c r="A35" s="1998"/>
      <c r="B35" s="1999" t="s">
        <v>2492</v>
      </c>
      <c r="C35" s="1999"/>
      <c r="D35" s="2021">
        <v>0.8</v>
      </c>
      <c r="E35" s="2021">
        <v>0</v>
      </c>
      <c r="F35" s="2021">
        <v>-0.8</v>
      </c>
      <c r="G35" s="2021">
        <v>0</v>
      </c>
      <c r="H35" s="2021">
        <v>0</v>
      </c>
      <c r="I35" s="2021">
        <v>0</v>
      </c>
    </row>
    <row r="36" spans="1:9" x14ac:dyDescent="0.3">
      <c r="A36" s="1999"/>
      <c r="B36" s="1999" t="s">
        <v>2493</v>
      </c>
      <c r="C36" s="1999"/>
      <c r="D36" s="2021">
        <v>0.6</v>
      </c>
      <c r="E36" s="2021">
        <v>0</v>
      </c>
      <c r="F36" s="2021">
        <v>0</v>
      </c>
      <c r="G36" s="2021">
        <v>0</v>
      </c>
      <c r="H36" s="2021">
        <v>0</v>
      </c>
      <c r="I36" s="2021">
        <v>-0.6</v>
      </c>
    </row>
    <row r="37" spans="1:9" x14ac:dyDescent="0.3">
      <c r="A37" s="1999"/>
      <c r="B37" s="1999" t="s">
        <v>2494</v>
      </c>
      <c r="C37" s="1999"/>
      <c r="D37" s="2021">
        <v>0.15</v>
      </c>
      <c r="E37" s="2021">
        <v>0</v>
      </c>
      <c r="F37" s="2021">
        <v>0</v>
      </c>
      <c r="G37" s="2021">
        <v>0</v>
      </c>
      <c r="H37" s="2021">
        <v>0</v>
      </c>
      <c r="I37" s="2021">
        <v>-0.15</v>
      </c>
    </row>
    <row r="38" spans="1:9" x14ac:dyDescent="0.3">
      <c r="A38" s="1999"/>
      <c r="B38" s="2022" t="s">
        <v>2495</v>
      </c>
      <c r="C38" s="1999"/>
      <c r="D38" s="1999"/>
      <c r="E38" s="1999"/>
      <c r="F38" s="1999"/>
      <c r="G38" s="1999"/>
      <c r="H38" s="1999"/>
      <c r="I38" s="1999"/>
    </row>
    <row r="39" spans="1:9" x14ac:dyDescent="0.3">
      <c r="A39" s="1999"/>
      <c r="B39" s="1999"/>
      <c r="C39" s="1999"/>
      <c r="D39" s="1999"/>
      <c r="E39" s="1999"/>
      <c r="F39" s="1999"/>
      <c r="G39" s="1999"/>
      <c r="H39" s="1999"/>
      <c r="I39" s="1999"/>
    </row>
    <row r="40" spans="1:9" x14ac:dyDescent="0.3">
      <c r="A40" s="1999"/>
      <c r="B40" s="2005" t="s">
        <v>2496</v>
      </c>
      <c r="C40" s="1999"/>
      <c r="D40" s="1999"/>
      <c r="E40" s="1999"/>
      <c r="F40" s="1999"/>
      <c r="G40" s="1999"/>
      <c r="H40" s="1999"/>
      <c r="I40" s="1999"/>
    </row>
    <row r="41" spans="1:9" x14ac:dyDescent="0.3">
      <c r="A41" s="1999"/>
      <c r="B41" s="2023" t="s">
        <v>2497</v>
      </c>
      <c r="C41" s="1999"/>
      <c r="D41" s="2021">
        <v>0.3</v>
      </c>
      <c r="E41" s="2021">
        <v>0</v>
      </c>
      <c r="F41" s="2021">
        <v>0</v>
      </c>
      <c r="G41" s="2021">
        <v>0</v>
      </c>
      <c r="H41" s="2021">
        <v>0</v>
      </c>
      <c r="I41" s="2021">
        <v>-0.3</v>
      </c>
    </row>
    <row r="42" spans="1:9" x14ac:dyDescent="0.3">
      <c r="A42" s="1999"/>
      <c r="B42" s="2023" t="s">
        <v>924</v>
      </c>
      <c r="C42" s="1999"/>
      <c r="D42" s="2021">
        <v>0.1</v>
      </c>
      <c r="E42" s="2021">
        <v>0</v>
      </c>
      <c r="F42" s="2021">
        <v>0</v>
      </c>
      <c r="G42" s="2021">
        <v>0</v>
      </c>
      <c r="H42" s="2021">
        <v>0</v>
      </c>
      <c r="I42" s="2021">
        <v>-0.1</v>
      </c>
    </row>
    <row r="43" spans="1:9" x14ac:dyDescent="0.3">
      <c r="A43" s="1999"/>
      <c r="B43" s="1999" t="s">
        <v>2498</v>
      </c>
      <c r="C43" s="1999"/>
      <c r="D43" s="2021">
        <v>0</v>
      </c>
      <c r="E43" s="2021">
        <v>0.1</v>
      </c>
      <c r="F43" s="2021">
        <v>0</v>
      </c>
      <c r="G43" s="2021">
        <v>0</v>
      </c>
      <c r="H43" s="2021">
        <v>0</v>
      </c>
      <c r="I43" s="2021">
        <v>-0.1</v>
      </c>
    </row>
  </sheetData>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7"/>
  <sheetViews>
    <sheetView workbookViewId="0">
      <selection activeCell="F23" sqref="F23"/>
    </sheetView>
  </sheetViews>
  <sheetFormatPr defaultRowHeight="14.4" x14ac:dyDescent="0.3"/>
  <cols>
    <col min="2" max="2" width="12.44140625" customWidth="1"/>
    <col min="4" max="4" width="11.109375" customWidth="1"/>
    <col min="5" max="5" width="13.5546875" customWidth="1"/>
    <col min="6" max="6" width="11.33203125" customWidth="1"/>
    <col min="7" max="7" width="10.5546875" customWidth="1"/>
    <col min="8" max="8" width="12.33203125" customWidth="1"/>
    <col min="258" max="258" width="12.44140625" customWidth="1"/>
    <col min="260" max="260" width="11.109375" customWidth="1"/>
    <col min="261" max="261" width="13.5546875" customWidth="1"/>
    <col min="262" max="262" width="11.33203125" customWidth="1"/>
    <col min="263" max="263" width="10.5546875" customWidth="1"/>
    <col min="264" max="264" width="12.33203125" customWidth="1"/>
    <col min="514" max="514" width="12.44140625" customWidth="1"/>
    <col min="516" max="516" width="11.109375" customWidth="1"/>
    <col min="517" max="517" width="13.5546875" customWidth="1"/>
    <col min="518" max="518" width="11.33203125" customWidth="1"/>
    <col min="519" max="519" width="10.5546875" customWidth="1"/>
    <col min="520" max="520" width="12.33203125" customWidth="1"/>
    <col min="770" max="770" width="12.44140625" customWidth="1"/>
    <col min="772" max="772" width="11.109375" customWidth="1"/>
    <col min="773" max="773" width="13.5546875" customWidth="1"/>
    <col min="774" max="774" width="11.33203125" customWidth="1"/>
    <col min="775" max="775" width="10.5546875" customWidth="1"/>
    <col min="776" max="776" width="12.33203125" customWidth="1"/>
    <col min="1026" max="1026" width="12.44140625" customWidth="1"/>
    <col min="1028" max="1028" width="11.109375" customWidth="1"/>
    <col min="1029" max="1029" width="13.5546875" customWidth="1"/>
    <col min="1030" max="1030" width="11.33203125" customWidth="1"/>
    <col min="1031" max="1031" width="10.5546875" customWidth="1"/>
    <col min="1032" max="1032" width="12.33203125" customWidth="1"/>
    <col min="1282" max="1282" width="12.44140625" customWidth="1"/>
    <col min="1284" max="1284" width="11.109375" customWidth="1"/>
    <col min="1285" max="1285" width="13.5546875" customWidth="1"/>
    <col min="1286" max="1286" width="11.33203125" customWidth="1"/>
    <col min="1287" max="1287" width="10.5546875" customWidth="1"/>
    <col min="1288" max="1288" width="12.33203125" customWidth="1"/>
    <col min="1538" max="1538" width="12.44140625" customWidth="1"/>
    <col min="1540" max="1540" width="11.109375" customWidth="1"/>
    <col min="1541" max="1541" width="13.5546875" customWidth="1"/>
    <col min="1542" max="1542" width="11.33203125" customWidth="1"/>
    <col min="1543" max="1543" width="10.5546875" customWidth="1"/>
    <col min="1544" max="1544" width="12.33203125" customWidth="1"/>
    <col min="1794" max="1794" width="12.44140625" customWidth="1"/>
    <col min="1796" max="1796" width="11.109375" customWidth="1"/>
    <col min="1797" max="1797" width="13.5546875" customWidth="1"/>
    <col min="1798" max="1798" width="11.33203125" customWidth="1"/>
    <col min="1799" max="1799" width="10.5546875" customWidth="1"/>
    <col min="1800" max="1800" width="12.33203125" customWidth="1"/>
    <col min="2050" max="2050" width="12.44140625" customWidth="1"/>
    <col min="2052" max="2052" width="11.109375" customWidth="1"/>
    <col min="2053" max="2053" width="13.5546875" customWidth="1"/>
    <col min="2054" max="2054" width="11.33203125" customWidth="1"/>
    <col min="2055" max="2055" width="10.5546875" customWidth="1"/>
    <col min="2056" max="2056" width="12.33203125" customWidth="1"/>
    <col min="2306" max="2306" width="12.44140625" customWidth="1"/>
    <col min="2308" max="2308" width="11.109375" customWidth="1"/>
    <col min="2309" max="2309" width="13.5546875" customWidth="1"/>
    <col min="2310" max="2310" width="11.33203125" customWidth="1"/>
    <col min="2311" max="2311" width="10.5546875" customWidth="1"/>
    <col min="2312" max="2312" width="12.33203125" customWidth="1"/>
    <col min="2562" max="2562" width="12.44140625" customWidth="1"/>
    <col min="2564" max="2564" width="11.109375" customWidth="1"/>
    <col min="2565" max="2565" width="13.5546875" customWidth="1"/>
    <col min="2566" max="2566" width="11.33203125" customWidth="1"/>
    <col min="2567" max="2567" width="10.5546875" customWidth="1"/>
    <col min="2568" max="2568" width="12.33203125" customWidth="1"/>
    <col min="2818" max="2818" width="12.44140625" customWidth="1"/>
    <col min="2820" max="2820" width="11.109375" customWidth="1"/>
    <col min="2821" max="2821" width="13.5546875" customWidth="1"/>
    <col min="2822" max="2822" width="11.33203125" customWidth="1"/>
    <col min="2823" max="2823" width="10.5546875" customWidth="1"/>
    <col min="2824" max="2824" width="12.33203125" customWidth="1"/>
    <col min="3074" max="3074" width="12.44140625" customWidth="1"/>
    <col min="3076" max="3076" width="11.109375" customWidth="1"/>
    <col min="3077" max="3077" width="13.5546875" customWidth="1"/>
    <col min="3078" max="3078" width="11.33203125" customWidth="1"/>
    <col min="3079" max="3079" width="10.5546875" customWidth="1"/>
    <col min="3080" max="3080" width="12.33203125" customWidth="1"/>
    <col min="3330" max="3330" width="12.44140625" customWidth="1"/>
    <col min="3332" max="3332" width="11.109375" customWidth="1"/>
    <col min="3333" max="3333" width="13.5546875" customWidth="1"/>
    <col min="3334" max="3334" width="11.33203125" customWidth="1"/>
    <col min="3335" max="3335" width="10.5546875" customWidth="1"/>
    <col min="3336" max="3336" width="12.33203125" customWidth="1"/>
    <col min="3586" max="3586" width="12.44140625" customWidth="1"/>
    <col min="3588" max="3588" width="11.109375" customWidth="1"/>
    <col min="3589" max="3589" width="13.5546875" customWidth="1"/>
    <col min="3590" max="3590" width="11.33203125" customWidth="1"/>
    <col min="3591" max="3591" width="10.5546875" customWidth="1"/>
    <col min="3592" max="3592" width="12.33203125" customWidth="1"/>
    <col min="3842" max="3842" width="12.44140625" customWidth="1"/>
    <col min="3844" max="3844" width="11.109375" customWidth="1"/>
    <col min="3845" max="3845" width="13.5546875" customWidth="1"/>
    <col min="3846" max="3846" width="11.33203125" customWidth="1"/>
    <col min="3847" max="3847" width="10.5546875" customWidth="1"/>
    <col min="3848" max="3848" width="12.33203125" customWidth="1"/>
    <col min="4098" max="4098" width="12.44140625" customWidth="1"/>
    <col min="4100" max="4100" width="11.109375" customWidth="1"/>
    <col min="4101" max="4101" width="13.5546875" customWidth="1"/>
    <col min="4102" max="4102" width="11.33203125" customWidth="1"/>
    <col min="4103" max="4103" width="10.5546875" customWidth="1"/>
    <col min="4104" max="4104" width="12.33203125" customWidth="1"/>
    <col min="4354" max="4354" width="12.44140625" customWidth="1"/>
    <col min="4356" max="4356" width="11.109375" customWidth="1"/>
    <col min="4357" max="4357" width="13.5546875" customWidth="1"/>
    <col min="4358" max="4358" width="11.33203125" customWidth="1"/>
    <col min="4359" max="4359" width="10.5546875" customWidth="1"/>
    <col min="4360" max="4360" width="12.33203125" customWidth="1"/>
    <col min="4610" max="4610" width="12.44140625" customWidth="1"/>
    <col min="4612" max="4612" width="11.109375" customWidth="1"/>
    <col min="4613" max="4613" width="13.5546875" customWidth="1"/>
    <col min="4614" max="4614" width="11.33203125" customWidth="1"/>
    <col min="4615" max="4615" width="10.5546875" customWidth="1"/>
    <col min="4616" max="4616" width="12.33203125" customWidth="1"/>
    <col min="4866" max="4866" width="12.44140625" customWidth="1"/>
    <col min="4868" max="4868" width="11.109375" customWidth="1"/>
    <col min="4869" max="4869" width="13.5546875" customWidth="1"/>
    <col min="4870" max="4870" width="11.33203125" customWidth="1"/>
    <col min="4871" max="4871" width="10.5546875" customWidth="1"/>
    <col min="4872" max="4872" width="12.33203125" customWidth="1"/>
    <col min="5122" max="5122" width="12.44140625" customWidth="1"/>
    <col min="5124" max="5124" width="11.109375" customWidth="1"/>
    <col min="5125" max="5125" width="13.5546875" customWidth="1"/>
    <col min="5126" max="5126" width="11.33203125" customWidth="1"/>
    <col min="5127" max="5127" width="10.5546875" customWidth="1"/>
    <col min="5128" max="5128" width="12.33203125" customWidth="1"/>
    <col min="5378" max="5378" width="12.44140625" customWidth="1"/>
    <col min="5380" max="5380" width="11.109375" customWidth="1"/>
    <col min="5381" max="5381" width="13.5546875" customWidth="1"/>
    <col min="5382" max="5382" width="11.33203125" customWidth="1"/>
    <col min="5383" max="5383" width="10.5546875" customWidth="1"/>
    <col min="5384" max="5384" width="12.33203125" customWidth="1"/>
    <col min="5634" max="5634" width="12.44140625" customWidth="1"/>
    <col min="5636" max="5636" width="11.109375" customWidth="1"/>
    <col min="5637" max="5637" width="13.5546875" customWidth="1"/>
    <col min="5638" max="5638" width="11.33203125" customWidth="1"/>
    <col min="5639" max="5639" width="10.5546875" customWidth="1"/>
    <col min="5640" max="5640" width="12.33203125" customWidth="1"/>
    <col min="5890" max="5890" width="12.44140625" customWidth="1"/>
    <col min="5892" max="5892" width="11.109375" customWidth="1"/>
    <col min="5893" max="5893" width="13.5546875" customWidth="1"/>
    <col min="5894" max="5894" width="11.33203125" customWidth="1"/>
    <col min="5895" max="5895" width="10.5546875" customWidth="1"/>
    <col min="5896" max="5896" width="12.33203125" customWidth="1"/>
    <col min="6146" max="6146" width="12.44140625" customWidth="1"/>
    <col min="6148" max="6148" width="11.109375" customWidth="1"/>
    <col min="6149" max="6149" width="13.5546875" customWidth="1"/>
    <col min="6150" max="6150" width="11.33203125" customWidth="1"/>
    <col min="6151" max="6151" width="10.5546875" customWidth="1"/>
    <col min="6152" max="6152" width="12.33203125" customWidth="1"/>
    <col min="6402" max="6402" width="12.44140625" customWidth="1"/>
    <col min="6404" max="6404" width="11.109375" customWidth="1"/>
    <col min="6405" max="6405" width="13.5546875" customWidth="1"/>
    <col min="6406" max="6406" width="11.33203125" customWidth="1"/>
    <col min="6407" max="6407" width="10.5546875" customWidth="1"/>
    <col min="6408" max="6408" width="12.33203125" customWidth="1"/>
    <col min="6658" max="6658" width="12.44140625" customWidth="1"/>
    <col min="6660" max="6660" width="11.109375" customWidth="1"/>
    <col min="6661" max="6661" width="13.5546875" customWidth="1"/>
    <col min="6662" max="6662" width="11.33203125" customWidth="1"/>
    <col min="6663" max="6663" width="10.5546875" customWidth="1"/>
    <col min="6664" max="6664" width="12.33203125" customWidth="1"/>
    <col min="6914" max="6914" width="12.44140625" customWidth="1"/>
    <col min="6916" max="6916" width="11.109375" customWidth="1"/>
    <col min="6917" max="6917" width="13.5546875" customWidth="1"/>
    <col min="6918" max="6918" width="11.33203125" customWidth="1"/>
    <col min="6919" max="6919" width="10.5546875" customWidth="1"/>
    <col min="6920" max="6920" width="12.33203125" customWidth="1"/>
    <col min="7170" max="7170" width="12.44140625" customWidth="1"/>
    <col min="7172" max="7172" width="11.109375" customWidth="1"/>
    <col min="7173" max="7173" width="13.5546875" customWidth="1"/>
    <col min="7174" max="7174" width="11.33203125" customWidth="1"/>
    <col min="7175" max="7175" width="10.5546875" customWidth="1"/>
    <col min="7176" max="7176" width="12.33203125" customWidth="1"/>
    <col min="7426" max="7426" width="12.44140625" customWidth="1"/>
    <col min="7428" max="7428" width="11.109375" customWidth="1"/>
    <col min="7429" max="7429" width="13.5546875" customWidth="1"/>
    <col min="7430" max="7430" width="11.33203125" customWidth="1"/>
    <col min="7431" max="7431" width="10.5546875" customWidth="1"/>
    <col min="7432" max="7432" width="12.33203125" customWidth="1"/>
    <col min="7682" max="7682" width="12.44140625" customWidth="1"/>
    <col min="7684" max="7684" width="11.109375" customWidth="1"/>
    <col min="7685" max="7685" width="13.5546875" customWidth="1"/>
    <col min="7686" max="7686" width="11.33203125" customWidth="1"/>
    <col min="7687" max="7687" width="10.5546875" customWidth="1"/>
    <col min="7688" max="7688" width="12.33203125" customWidth="1"/>
    <col min="7938" max="7938" width="12.44140625" customWidth="1"/>
    <col min="7940" max="7940" width="11.109375" customWidth="1"/>
    <col min="7941" max="7941" width="13.5546875" customWidth="1"/>
    <col min="7942" max="7942" width="11.33203125" customWidth="1"/>
    <col min="7943" max="7943" width="10.5546875" customWidth="1"/>
    <col min="7944" max="7944" width="12.33203125" customWidth="1"/>
    <col min="8194" max="8194" width="12.44140625" customWidth="1"/>
    <col min="8196" max="8196" width="11.109375" customWidth="1"/>
    <col min="8197" max="8197" width="13.5546875" customWidth="1"/>
    <col min="8198" max="8198" width="11.33203125" customWidth="1"/>
    <col min="8199" max="8199" width="10.5546875" customWidth="1"/>
    <col min="8200" max="8200" width="12.33203125" customWidth="1"/>
    <col min="8450" max="8450" width="12.44140625" customWidth="1"/>
    <col min="8452" max="8452" width="11.109375" customWidth="1"/>
    <col min="8453" max="8453" width="13.5546875" customWidth="1"/>
    <col min="8454" max="8454" width="11.33203125" customWidth="1"/>
    <col min="8455" max="8455" width="10.5546875" customWidth="1"/>
    <col min="8456" max="8456" width="12.33203125" customWidth="1"/>
    <col min="8706" max="8706" width="12.44140625" customWidth="1"/>
    <col min="8708" max="8708" width="11.109375" customWidth="1"/>
    <col min="8709" max="8709" width="13.5546875" customWidth="1"/>
    <col min="8710" max="8710" width="11.33203125" customWidth="1"/>
    <col min="8711" max="8711" width="10.5546875" customWidth="1"/>
    <col min="8712" max="8712" width="12.33203125" customWidth="1"/>
    <col min="8962" max="8962" width="12.44140625" customWidth="1"/>
    <col min="8964" max="8964" width="11.109375" customWidth="1"/>
    <col min="8965" max="8965" width="13.5546875" customWidth="1"/>
    <col min="8966" max="8966" width="11.33203125" customWidth="1"/>
    <col min="8967" max="8967" width="10.5546875" customWidth="1"/>
    <col min="8968" max="8968" width="12.33203125" customWidth="1"/>
    <col min="9218" max="9218" width="12.44140625" customWidth="1"/>
    <col min="9220" max="9220" width="11.109375" customWidth="1"/>
    <col min="9221" max="9221" width="13.5546875" customWidth="1"/>
    <col min="9222" max="9222" width="11.33203125" customWidth="1"/>
    <col min="9223" max="9223" width="10.5546875" customWidth="1"/>
    <col min="9224" max="9224" width="12.33203125" customWidth="1"/>
    <col min="9474" max="9474" width="12.44140625" customWidth="1"/>
    <col min="9476" max="9476" width="11.109375" customWidth="1"/>
    <col min="9477" max="9477" width="13.5546875" customWidth="1"/>
    <col min="9478" max="9478" width="11.33203125" customWidth="1"/>
    <col min="9479" max="9479" width="10.5546875" customWidth="1"/>
    <col min="9480" max="9480" width="12.33203125" customWidth="1"/>
    <col min="9730" max="9730" width="12.44140625" customWidth="1"/>
    <col min="9732" max="9732" width="11.109375" customWidth="1"/>
    <col min="9733" max="9733" width="13.5546875" customWidth="1"/>
    <col min="9734" max="9734" width="11.33203125" customWidth="1"/>
    <col min="9735" max="9735" width="10.5546875" customWidth="1"/>
    <col min="9736" max="9736" width="12.33203125" customWidth="1"/>
    <col min="9986" max="9986" width="12.44140625" customWidth="1"/>
    <col min="9988" max="9988" width="11.109375" customWidth="1"/>
    <col min="9989" max="9989" width="13.5546875" customWidth="1"/>
    <col min="9990" max="9990" width="11.33203125" customWidth="1"/>
    <col min="9991" max="9991" width="10.5546875" customWidth="1"/>
    <col min="9992" max="9992" width="12.33203125" customWidth="1"/>
    <col min="10242" max="10242" width="12.44140625" customWidth="1"/>
    <col min="10244" max="10244" width="11.109375" customWidth="1"/>
    <col min="10245" max="10245" width="13.5546875" customWidth="1"/>
    <col min="10246" max="10246" width="11.33203125" customWidth="1"/>
    <col min="10247" max="10247" width="10.5546875" customWidth="1"/>
    <col min="10248" max="10248" width="12.33203125" customWidth="1"/>
    <col min="10498" max="10498" width="12.44140625" customWidth="1"/>
    <col min="10500" max="10500" width="11.109375" customWidth="1"/>
    <col min="10501" max="10501" width="13.5546875" customWidth="1"/>
    <col min="10502" max="10502" width="11.33203125" customWidth="1"/>
    <col min="10503" max="10503" width="10.5546875" customWidth="1"/>
    <col min="10504" max="10504" width="12.33203125" customWidth="1"/>
    <col min="10754" max="10754" width="12.44140625" customWidth="1"/>
    <col min="10756" max="10756" width="11.109375" customWidth="1"/>
    <col min="10757" max="10757" width="13.5546875" customWidth="1"/>
    <col min="10758" max="10758" width="11.33203125" customWidth="1"/>
    <col min="10759" max="10759" width="10.5546875" customWidth="1"/>
    <col min="10760" max="10760" width="12.33203125" customWidth="1"/>
    <col min="11010" max="11010" width="12.44140625" customWidth="1"/>
    <col min="11012" max="11012" width="11.109375" customWidth="1"/>
    <col min="11013" max="11013" width="13.5546875" customWidth="1"/>
    <col min="11014" max="11014" width="11.33203125" customWidth="1"/>
    <col min="11015" max="11015" width="10.5546875" customWidth="1"/>
    <col min="11016" max="11016" width="12.33203125" customWidth="1"/>
    <col min="11266" max="11266" width="12.44140625" customWidth="1"/>
    <col min="11268" max="11268" width="11.109375" customWidth="1"/>
    <col min="11269" max="11269" width="13.5546875" customWidth="1"/>
    <col min="11270" max="11270" width="11.33203125" customWidth="1"/>
    <col min="11271" max="11271" width="10.5546875" customWidth="1"/>
    <col min="11272" max="11272" width="12.33203125" customWidth="1"/>
    <col min="11522" max="11522" width="12.44140625" customWidth="1"/>
    <col min="11524" max="11524" width="11.109375" customWidth="1"/>
    <col min="11525" max="11525" width="13.5546875" customWidth="1"/>
    <col min="11526" max="11526" width="11.33203125" customWidth="1"/>
    <col min="11527" max="11527" width="10.5546875" customWidth="1"/>
    <col min="11528" max="11528" width="12.33203125" customWidth="1"/>
    <col min="11778" max="11778" width="12.44140625" customWidth="1"/>
    <col min="11780" max="11780" width="11.109375" customWidth="1"/>
    <col min="11781" max="11781" width="13.5546875" customWidth="1"/>
    <col min="11782" max="11782" width="11.33203125" customWidth="1"/>
    <col min="11783" max="11783" width="10.5546875" customWidth="1"/>
    <col min="11784" max="11784" width="12.33203125" customWidth="1"/>
    <col min="12034" max="12034" width="12.44140625" customWidth="1"/>
    <col min="12036" max="12036" width="11.109375" customWidth="1"/>
    <col min="12037" max="12037" width="13.5546875" customWidth="1"/>
    <col min="12038" max="12038" width="11.33203125" customWidth="1"/>
    <col min="12039" max="12039" width="10.5546875" customWidth="1"/>
    <col min="12040" max="12040" width="12.33203125" customWidth="1"/>
    <col min="12290" max="12290" width="12.44140625" customWidth="1"/>
    <col min="12292" max="12292" width="11.109375" customWidth="1"/>
    <col min="12293" max="12293" width="13.5546875" customWidth="1"/>
    <col min="12294" max="12294" width="11.33203125" customWidth="1"/>
    <col min="12295" max="12295" width="10.5546875" customWidth="1"/>
    <col min="12296" max="12296" width="12.33203125" customWidth="1"/>
    <col min="12546" max="12546" width="12.44140625" customWidth="1"/>
    <col min="12548" max="12548" width="11.109375" customWidth="1"/>
    <col min="12549" max="12549" width="13.5546875" customWidth="1"/>
    <col min="12550" max="12550" width="11.33203125" customWidth="1"/>
    <col min="12551" max="12551" width="10.5546875" customWidth="1"/>
    <col min="12552" max="12552" width="12.33203125" customWidth="1"/>
    <col min="12802" max="12802" width="12.44140625" customWidth="1"/>
    <col min="12804" max="12804" width="11.109375" customWidth="1"/>
    <col min="12805" max="12805" width="13.5546875" customWidth="1"/>
    <col min="12806" max="12806" width="11.33203125" customWidth="1"/>
    <col min="12807" max="12807" width="10.5546875" customWidth="1"/>
    <col min="12808" max="12808" width="12.33203125" customWidth="1"/>
    <col min="13058" max="13058" width="12.44140625" customWidth="1"/>
    <col min="13060" max="13060" width="11.109375" customWidth="1"/>
    <col min="13061" max="13061" width="13.5546875" customWidth="1"/>
    <col min="13062" max="13062" width="11.33203125" customWidth="1"/>
    <col min="13063" max="13063" width="10.5546875" customWidth="1"/>
    <col min="13064" max="13064" width="12.33203125" customWidth="1"/>
    <col min="13314" max="13314" width="12.44140625" customWidth="1"/>
    <col min="13316" max="13316" width="11.109375" customWidth="1"/>
    <col min="13317" max="13317" width="13.5546875" customWidth="1"/>
    <col min="13318" max="13318" width="11.33203125" customWidth="1"/>
    <col min="13319" max="13319" width="10.5546875" customWidth="1"/>
    <col min="13320" max="13320" width="12.33203125" customWidth="1"/>
    <col min="13570" max="13570" width="12.44140625" customWidth="1"/>
    <col min="13572" max="13572" width="11.109375" customWidth="1"/>
    <col min="13573" max="13573" width="13.5546875" customWidth="1"/>
    <col min="13574" max="13574" width="11.33203125" customWidth="1"/>
    <col min="13575" max="13575" width="10.5546875" customWidth="1"/>
    <col min="13576" max="13576" width="12.33203125" customWidth="1"/>
    <col min="13826" max="13826" width="12.44140625" customWidth="1"/>
    <col min="13828" max="13828" width="11.109375" customWidth="1"/>
    <col min="13829" max="13829" width="13.5546875" customWidth="1"/>
    <col min="13830" max="13830" width="11.33203125" customWidth="1"/>
    <col min="13831" max="13831" width="10.5546875" customWidth="1"/>
    <col min="13832" max="13832" width="12.33203125" customWidth="1"/>
    <col min="14082" max="14082" width="12.44140625" customWidth="1"/>
    <col min="14084" max="14084" width="11.109375" customWidth="1"/>
    <col min="14085" max="14085" width="13.5546875" customWidth="1"/>
    <col min="14086" max="14086" width="11.33203125" customWidth="1"/>
    <col min="14087" max="14087" width="10.5546875" customWidth="1"/>
    <col min="14088" max="14088" width="12.33203125" customWidth="1"/>
    <col min="14338" max="14338" width="12.44140625" customWidth="1"/>
    <col min="14340" max="14340" width="11.109375" customWidth="1"/>
    <col min="14341" max="14341" width="13.5546875" customWidth="1"/>
    <col min="14342" max="14342" width="11.33203125" customWidth="1"/>
    <col min="14343" max="14343" width="10.5546875" customWidth="1"/>
    <col min="14344" max="14344" width="12.33203125" customWidth="1"/>
    <col min="14594" max="14594" width="12.44140625" customWidth="1"/>
    <col min="14596" max="14596" width="11.109375" customWidth="1"/>
    <col min="14597" max="14597" width="13.5546875" customWidth="1"/>
    <col min="14598" max="14598" width="11.33203125" customWidth="1"/>
    <col min="14599" max="14599" width="10.5546875" customWidth="1"/>
    <col min="14600" max="14600" width="12.33203125" customWidth="1"/>
    <col min="14850" max="14850" width="12.44140625" customWidth="1"/>
    <col min="14852" max="14852" width="11.109375" customWidth="1"/>
    <col min="14853" max="14853" width="13.5546875" customWidth="1"/>
    <col min="14854" max="14854" width="11.33203125" customWidth="1"/>
    <col min="14855" max="14855" width="10.5546875" customWidth="1"/>
    <col min="14856" max="14856" width="12.33203125" customWidth="1"/>
    <col min="15106" max="15106" width="12.44140625" customWidth="1"/>
    <col min="15108" max="15108" width="11.109375" customWidth="1"/>
    <col min="15109" max="15109" width="13.5546875" customWidth="1"/>
    <col min="15110" max="15110" width="11.33203125" customWidth="1"/>
    <col min="15111" max="15111" width="10.5546875" customWidth="1"/>
    <col min="15112" max="15112" width="12.33203125" customWidth="1"/>
    <col min="15362" max="15362" width="12.44140625" customWidth="1"/>
    <col min="15364" max="15364" width="11.109375" customWidth="1"/>
    <col min="15365" max="15365" width="13.5546875" customWidth="1"/>
    <col min="15366" max="15366" width="11.33203125" customWidth="1"/>
    <col min="15367" max="15367" width="10.5546875" customWidth="1"/>
    <col min="15368" max="15368" width="12.33203125" customWidth="1"/>
    <col min="15618" max="15618" width="12.44140625" customWidth="1"/>
    <col min="15620" max="15620" width="11.109375" customWidth="1"/>
    <col min="15621" max="15621" width="13.5546875" customWidth="1"/>
    <col min="15622" max="15622" width="11.33203125" customWidth="1"/>
    <col min="15623" max="15623" width="10.5546875" customWidth="1"/>
    <col min="15624" max="15624" width="12.33203125" customWidth="1"/>
    <col min="15874" max="15874" width="12.44140625" customWidth="1"/>
    <col min="15876" max="15876" width="11.109375" customWidth="1"/>
    <col min="15877" max="15877" width="13.5546875" customWidth="1"/>
    <col min="15878" max="15878" width="11.33203125" customWidth="1"/>
    <col min="15879" max="15879" width="10.5546875" customWidth="1"/>
    <col min="15880" max="15880" width="12.33203125" customWidth="1"/>
    <col min="16130" max="16130" width="12.44140625" customWidth="1"/>
    <col min="16132" max="16132" width="11.109375" customWidth="1"/>
    <col min="16133" max="16133" width="13.5546875" customWidth="1"/>
    <col min="16134" max="16134" width="11.33203125" customWidth="1"/>
    <col min="16135" max="16135" width="10.5546875" customWidth="1"/>
    <col min="16136" max="16136" width="12.33203125" customWidth="1"/>
  </cols>
  <sheetData>
    <row r="1" spans="1:9" ht="15" x14ac:dyDescent="0.25">
      <c r="A1" s="2027"/>
      <c r="B1" s="2028"/>
      <c r="C1" s="2028"/>
      <c r="D1" s="2028"/>
      <c r="E1" s="2028"/>
      <c r="F1" s="2028"/>
      <c r="G1" s="2028"/>
      <c r="H1" s="2028"/>
      <c r="I1" s="2029"/>
    </row>
    <row r="2" spans="1:9" ht="21" x14ac:dyDescent="0.35">
      <c r="A2" s="2030"/>
      <c r="B2" s="3005" t="s">
        <v>2436</v>
      </c>
      <c r="C2" s="3005"/>
      <c r="D2" s="3005"/>
      <c r="E2" s="3005"/>
      <c r="F2" s="3005"/>
      <c r="G2" s="3005"/>
      <c r="H2" s="3005"/>
      <c r="I2" s="2031"/>
    </row>
    <row r="3" spans="1:9" ht="21" x14ac:dyDescent="0.35">
      <c r="A3" s="2030"/>
      <c r="B3" s="2032"/>
      <c r="C3" s="2032"/>
      <c r="D3" s="2032"/>
      <c r="E3" s="2032"/>
      <c r="F3" s="2032"/>
      <c r="G3" s="2032"/>
      <c r="H3" s="2032"/>
      <c r="I3" s="2031"/>
    </row>
    <row r="4" spans="1:9" ht="15.75" x14ac:dyDescent="0.25">
      <c r="A4" s="2030"/>
      <c r="B4" s="2033" t="s">
        <v>2273</v>
      </c>
      <c r="C4" s="2034"/>
      <c r="D4" s="2035"/>
      <c r="E4" s="2036"/>
      <c r="F4" s="2036"/>
      <c r="G4" s="2037"/>
      <c r="H4" s="2038"/>
      <c r="I4" s="2031"/>
    </row>
    <row r="5" spans="1:9" ht="15.75" x14ac:dyDescent="0.25">
      <c r="A5" s="2030"/>
      <c r="B5" s="2033"/>
      <c r="C5" s="2034"/>
      <c r="D5" s="2033"/>
      <c r="E5" s="2033"/>
      <c r="F5" s="2033"/>
      <c r="G5" s="2039"/>
      <c r="H5" s="2038"/>
      <c r="I5" s="2031"/>
    </row>
    <row r="6" spans="1:9" ht="15.75" x14ac:dyDescent="0.25">
      <c r="A6" s="2030"/>
      <c r="B6" s="2033" t="s">
        <v>2274</v>
      </c>
      <c r="C6" s="2034"/>
      <c r="D6" s="2040"/>
      <c r="E6" s="2041"/>
      <c r="F6" s="2033"/>
      <c r="G6" s="2039"/>
      <c r="H6" s="2038"/>
      <c r="I6" s="2031"/>
    </row>
    <row r="7" spans="1:9" ht="15.75" x14ac:dyDescent="0.25">
      <c r="A7" s="2030"/>
      <c r="B7" s="2034"/>
      <c r="C7" s="2034"/>
      <c r="D7" s="2034"/>
      <c r="E7" s="2042"/>
      <c r="F7" s="2033"/>
      <c r="G7" s="2039"/>
      <c r="H7" s="2038"/>
      <c r="I7" s="2031"/>
    </row>
    <row r="8" spans="1:9" ht="15.75" x14ac:dyDescent="0.25">
      <c r="A8" s="2030"/>
      <c r="B8" s="2034" t="s">
        <v>2275</v>
      </c>
      <c r="C8" s="2034"/>
      <c r="D8" s="2043"/>
      <c r="E8" s="2034" t="s">
        <v>2437</v>
      </c>
      <c r="F8" s="2038"/>
      <c r="G8" s="2044"/>
      <c r="H8" s="2038"/>
      <c r="I8" s="2031"/>
    </row>
    <row r="9" spans="1:9" ht="15.75" x14ac:dyDescent="0.25">
      <c r="A9" s="2030"/>
      <c r="B9" s="2034"/>
      <c r="C9" s="2034"/>
      <c r="D9" s="2045"/>
      <c r="E9" s="2034"/>
      <c r="F9" s="2038"/>
      <c r="G9" s="2039"/>
      <c r="H9" s="2038"/>
      <c r="I9" s="2031"/>
    </row>
    <row r="10" spans="1:9" ht="15" x14ac:dyDescent="0.25">
      <c r="A10" s="2030"/>
      <c r="B10" s="2038"/>
      <c r="C10" s="2038"/>
      <c r="D10" s="2038"/>
      <c r="E10" s="2038"/>
      <c r="F10" s="2038"/>
      <c r="G10" s="2038"/>
      <c r="H10" s="2038"/>
      <c r="I10" s="2031"/>
    </row>
    <row r="11" spans="1:9" ht="15.75" x14ac:dyDescent="0.25">
      <c r="A11" s="2030"/>
      <c r="B11" s="2033" t="s">
        <v>2438</v>
      </c>
      <c r="C11" s="2038"/>
      <c r="D11" s="2038"/>
      <c r="E11" s="2038"/>
      <c r="F11" s="2038"/>
      <c r="G11" s="2038"/>
      <c r="H11" s="2038"/>
      <c r="I11" s="2031"/>
    </row>
    <row r="12" spans="1:9" ht="15" x14ac:dyDescent="0.25">
      <c r="A12" s="2030"/>
      <c r="B12" s="2046" t="s">
        <v>2439</v>
      </c>
      <c r="C12" s="2038"/>
      <c r="D12" s="2038"/>
      <c r="E12" s="2038"/>
      <c r="F12" s="2038"/>
      <c r="G12" s="2038"/>
      <c r="H12" s="2038"/>
      <c r="I12" s="2031"/>
    </row>
    <row r="13" spans="1:9" ht="15" x14ac:dyDescent="0.25">
      <c r="A13" s="2030"/>
      <c r="B13" s="2038"/>
      <c r="C13" s="2038"/>
      <c r="D13" s="2038"/>
      <c r="E13" s="2038"/>
      <c r="F13" s="2038"/>
      <c r="G13" s="2038"/>
      <c r="H13" s="2038"/>
      <c r="I13" s="2031"/>
    </row>
    <row r="14" spans="1:9" ht="48.75" thickBot="1" x14ac:dyDescent="0.35">
      <c r="A14" s="2030"/>
      <c r="B14" s="2051" t="s">
        <v>2440</v>
      </c>
      <c r="C14" s="2052" t="s">
        <v>2441</v>
      </c>
      <c r="D14" s="2052" t="s">
        <v>2442</v>
      </c>
      <c r="E14" s="2052" t="s">
        <v>2443</v>
      </c>
      <c r="F14" s="2052" t="s">
        <v>2499</v>
      </c>
      <c r="G14" s="2052" t="s">
        <v>2444</v>
      </c>
      <c r="H14" s="2052" t="s">
        <v>2445</v>
      </c>
      <c r="I14" s="2031"/>
    </row>
    <row r="15" spans="1:9" ht="17.25" thickBot="1" x14ac:dyDescent="0.35">
      <c r="A15" s="2030"/>
      <c r="B15" s="2053" t="s">
        <v>1023</v>
      </c>
      <c r="C15" s="2054"/>
      <c r="D15" s="2054"/>
      <c r="E15" s="2054"/>
      <c r="F15" s="2054"/>
      <c r="G15" s="2055"/>
      <c r="H15" s="2056"/>
      <c r="I15" s="2031"/>
    </row>
    <row r="16" spans="1:9" ht="16.5" x14ac:dyDescent="0.3">
      <c r="A16" s="2030"/>
      <c r="B16" s="1951" t="s">
        <v>561</v>
      </c>
      <c r="C16" s="1952">
        <v>0.5</v>
      </c>
      <c r="D16" s="1953">
        <v>0.04</v>
      </c>
      <c r="E16" s="1954">
        <v>100</v>
      </c>
      <c r="F16" s="1955">
        <f>D16*E16/100</f>
        <v>0.04</v>
      </c>
      <c r="G16" s="1956">
        <f>(IntRateSensit!$M$46+IntRateSensit!$M$50+IntRateSensit!$M$54+IntRateSensit!$M$58+IntRateSensit!$M$62+IntRateSensit!$M$66+IntRateSensit!$M$70+IntRateSensit!$M$74)-(IntRateSensit!$M$12+IntRateSensit!$M$16+IntRateSensit!$M$20+IntRateSensit!$M$24+IntRateSensit!$M$28+IntRateSensit!$M$32+IntRateSensit!$M$36)</f>
        <v>0</v>
      </c>
      <c r="H16" s="1957">
        <f>F16%*G16</f>
        <v>0</v>
      </c>
      <c r="I16" s="2031"/>
    </row>
    <row r="17" spans="1:9" ht="16.5" x14ac:dyDescent="0.3">
      <c r="A17" s="2030"/>
      <c r="B17" s="1958" t="s">
        <v>1114</v>
      </c>
      <c r="C17" s="1959">
        <v>0.5</v>
      </c>
      <c r="D17" s="1960">
        <v>0.04</v>
      </c>
      <c r="E17" s="1961">
        <v>200</v>
      </c>
      <c r="F17" s="1962">
        <f>D17*E17/100</f>
        <v>0.08</v>
      </c>
      <c r="G17" s="1963">
        <f>(IntRateSensit!$M$47+IntRateSensit!$M$48+IntRateSensit!$M$51+IntRateSensit!$M$52+IntRateSensit!$M$55+IntRateSensit!$M$56+IntRateSensit!$M$59+IntRateSensit!$M$60+IntRateSensit!$M$63+IntRateSensit!$M$64+IntRateSensit!$M$67+IntRateSensit!$M$68+IntRateSensit!$M$71+IntRateSensit!$M$72+IntRateSensit!$M$75+IntRateSensit!$M$76)-(IntRateSensit!$M$13+IntRateSensit!$M$14+IntRateSensit!$M$17+IntRateSensit!$M$18+IntRateSensit!$M$21+IntRateSensit!$M$22+IntRateSensit!$M$25+IntRateSensit!$M$26+IntRateSensit!$M$29+IntRateSensit!$M$30+IntRateSensit!$M$33+IntRateSensit!$M$34+IntRateSensit!$M$37+IntRateSensit!$M$38)</f>
        <v>0</v>
      </c>
      <c r="H17" s="1964">
        <f>F17%*G17</f>
        <v>0</v>
      </c>
      <c r="I17" s="2031"/>
    </row>
    <row r="18" spans="1:9" ht="17.25" thickBot="1" x14ac:dyDescent="0.35">
      <c r="A18" s="2030"/>
      <c r="B18" s="2057" t="s">
        <v>2446</v>
      </c>
      <c r="C18" s="2058"/>
      <c r="D18" s="2059"/>
      <c r="E18" s="2059"/>
      <c r="F18" s="2059"/>
      <c r="G18" s="2060"/>
      <c r="H18" s="2061"/>
      <c r="I18" s="2031"/>
    </row>
    <row r="19" spans="1:9" ht="16.5" x14ac:dyDescent="0.3">
      <c r="A19" s="2030"/>
      <c r="B19" s="1951" t="s">
        <v>561</v>
      </c>
      <c r="C19" s="1969">
        <v>0.5</v>
      </c>
      <c r="D19" s="1953">
        <v>0.04</v>
      </c>
      <c r="E19" s="1970">
        <v>100</v>
      </c>
      <c r="F19" s="1953">
        <f>D19*E19/100</f>
        <v>0.04</v>
      </c>
      <c r="G19" s="1956">
        <f>(IntRateSensit!$N$46+IntRateSensit!$N$50+IntRateSensit!$N$54+IntRateSensit!$N$58+IntRateSensit!$N$62+IntRateSensit!$N$66+IntRateSensit!$N$70+IntRateSensit!$N$74)-(IntRateSensit!$N$12+IntRateSensit!$N$16+IntRateSensit!$N$20+IntRateSensit!$N$24+IntRateSensit!$N$28+IntRateSensit!$N$32+IntRateSensit!$N$36)</f>
        <v>0</v>
      </c>
      <c r="H19" s="1957">
        <f>F19%*G19</f>
        <v>0</v>
      </c>
      <c r="I19" s="2031"/>
    </row>
    <row r="20" spans="1:9" x14ac:dyDescent="0.3">
      <c r="A20" s="2030"/>
      <c r="B20" s="1958" t="s">
        <v>1114</v>
      </c>
      <c r="C20" s="1971">
        <v>0.5</v>
      </c>
      <c r="D20" s="1960">
        <v>0.04</v>
      </c>
      <c r="E20" s="1972">
        <v>200</v>
      </c>
      <c r="F20" s="1960">
        <f>D20*E20/100</f>
        <v>0.08</v>
      </c>
      <c r="G20" s="1963">
        <f>(IntRateSensit!$N$47+IntRateSensit!$N$48+IntRateSensit!$N$51+IntRateSensit!$N$52+IntRateSensit!$N$55+IntRateSensit!$N$56+IntRateSensit!$N$59+IntRateSensit!$N$60+IntRateSensit!$N$63+IntRateSensit!$N$64+IntRateSensit!$N$67+IntRateSensit!$N$68+IntRateSensit!$N$71+IntRateSensit!$N$72+IntRateSensit!$N$75+IntRateSensit!$N$76)-(IntRateSensit!$N$13+IntRateSensit!$N$14+IntRateSensit!$N$17+IntRateSensit!$N$18+IntRateSensit!$N$21+IntRateSensit!$N$22+IntRateSensit!$N$25+IntRateSensit!$N$26+IntRateSensit!$N$29+IntRateSensit!$N$30+IntRateSensit!$N$33+IntRateSensit!$N$34+IntRateSensit!$N$37+IntRateSensit!$N$38)</f>
        <v>0</v>
      </c>
      <c r="H20" s="1964">
        <f>F20%*G20</f>
        <v>0</v>
      </c>
      <c r="I20" s="2031"/>
    </row>
    <row r="21" spans="1:9" ht="15" thickBot="1" x14ac:dyDescent="0.35">
      <c r="A21" s="2030"/>
      <c r="B21" s="2057" t="s">
        <v>2447</v>
      </c>
      <c r="C21" s="2058"/>
      <c r="D21" s="2059"/>
      <c r="E21" s="2059"/>
      <c r="F21" s="2059"/>
      <c r="G21" s="2060"/>
      <c r="H21" s="2061"/>
      <c r="I21" s="2031"/>
    </row>
    <row r="22" spans="1:9" x14ac:dyDescent="0.3">
      <c r="A22" s="2030"/>
      <c r="B22" s="1951" t="s">
        <v>561</v>
      </c>
      <c r="C22" s="1969">
        <v>2</v>
      </c>
      <c r="D22" s="1953">
        <v>0.17</v>
      </c>
      <c r="E22" s="1970">
        <v>100</v>
      </c>
      <c r="F22" s="1953">
        <f>D22*E22/100</f>
        <v>0.17</v>
      </c>
      <c r="G22" s="1956">
        <f>(IntRateSensit!$O$46+IntRateSensit!$O$50+IntRateSensit!$O$54+IntRateSensit!$O$58+IntRateSensit!$O$62+IntRateSensit!$O$66+IntRateSensit!$O$70+IntRateSensit!$O$74)-(IntRateSensit!$O$12+IntRateSensit!$O$16+IntRateSensit!$O$20+IntRateSensit!$O$24+IntRateSensit!$O$28+IntRateSensit!$O$32+IntRateSensit!$O$36)</f>
        <v>0</v>
      </c>
      <c r="H22" s="1957">
        <f>F22%*G22</f>
        <v>0</v>
      </c>
      <c r="I22" s="2031"/>
    </row>
    <row r="23" spans="1:9" x14ac:dyDescent="0.3">
      <c r="A23" s="2030"/>
      <c r="B23" s="1958" t="s">
        <v>1114</v>
      </c>
      <c r="C23" s="1971">
        <v>2</v>
      </c>
      <c r="D23" s="1960">
        <v>0.17</v>
      </c>
      <c r="E23" s="1972">
        <v>200</v>
      </c>
      <c r="F23" s="1960">
        <f>D23*E23/100</f>
        <v>0.34</v>
      </c>
      <c r="G23" s="1963">
        <f>(IntRateSensit!$O$47+IntRateSensit!$O$48+IntRateSensit!$O$51+IntRateSensit!$O$52+IntRateSensit!$O$55+IntRateSensit!$O$56+IntRateSensit!$O$59+IntRateSensit!$O$60+IntRateSensit!$O$63+IntRateSensit!$O$64+IntRateSensit!$O$67+IntRateSensit!$O$68+IntRateSensit!$O$71+IntRateSensit!$O$72+IntRateSensit!$O$75+IntRateSensit!$O$76)-(IntRateSensit!$O$13+IntRateSensit!$O$14+IntRateSensit!$O$17+IntRateSensit!$O$18+IntRateSensit!$O$21+IntRateSensit!$O$22+IntRateSensit!$O$25+IntRateSensit!$O$26+IntRateSensit!$O$29+IntRateSensit!$O$30+IntRateSensit!$O$33+IntRateSensit!$O$34+IntRateSensit!$O$37+IntRateSensit!$O$38)</f>
        <v>0</v>
      </c>
      <c r="H23" s="1964">
        <f>F23%*G23</f>
        <v>0</v>
      </c>
      <c r="I23" s="2031"/>
    </row>
    <row r="24" spans="1:9" ht="15" thickBot="1" x14ac:dyDescent="0.35">
      <c r="A24" s="2030"/>
      <c r="B24" s="2057" t="s">
        <v>2448</v>
      </c>
      <c r="C24" s="2058"/>
      <c r="D24" s="2059"/>
      <c r="E24" s="2059"/>
      <c r="F24" s="2059"/>
      <c r="G24" s="2060"/>
      <c r="H24" s="2061"/>
      <c r="I24" s="2031"/>
    </row>
    <row r="25" spans="1:9" x14ac:dyDescent="0.3">
      <c r="A25" s="2030"/>
      <c r="B25" s="1951" t="s">
        <v>561</v>
      </c>
      <c r="C25" s="1969">
        <v>4.5</v>
      </c>
      <c r="D25" s="1953">
        <v>0.37</v>
      </c>
      <c r="E25" s="1970">
        <v>100</v>
      </c>
      <c r="F25" s="1953">
        <f>D25*E25/100</f>
        <v>0.37</v>
      </c>
      <c r="G25" s="1956">
        <f>(IntRateSensit!$P$46+IntRateSensit!$P$50+IntRateSensit!$P$54+IntRateSensit!$P$58+IntRateSensit!$P$62+IntRateSensit!$P$66+IntRateSensit!$P$70+IntRateSensit!$P$74)-(IntRateSensit!$P$12+IntRateSensit!$P$16+IntRateSensit!$P$20+IntRateSensit!$P$24+IntRateSensit!$P$28+IntRateSensit!$P$32+IntRateSensit!$P$36)</f>
        <v>0</v>
      </c>
      <c r="H25" s="1957">
        <f>F25%*G25</f>
        <v>0</v>
      </c>
      <c r="I25" s="2031"/>
    </row>
    <row r="26" spans="1:9" x14ac:dyDescent="0.3">
      <c r="A26" s="2030"/>
      <c r="B26" s="1958" t="s">
        <v>1114</v>
      </c>
      <c r="C26" s="1971">
        <v>4.5</v>
      </c>
      <c r="D26" s="1960">
        <v>0.37</v>
      </c>
      <c r="E26" s="1972">
        <v>200</v>
      </c>
      <c r="F26" s="1960">
        <f>D26*E26/100</f>
        <v>0.74</v>
      </c>
      <c r="G26" s="1963">
        <f>(IntRateSensit!$P$47+IntRateSensit!$P$48+IntRateSensit!$P$51+IntRateSensit!$P$52+IntRateSensit!$P$55+IntRateSensit!$P$56+IntRateSensit!$P$59+IntRateSensit!$P$60+IntRateSensit!$P$63+IntRateSensit!$P$64+IntRateSensit!$P$67+IntRateSensit!$P$68+IntRateSensit!$P$71+IntRateSensit!$P$72+IntRateSensit!$P$75+IntRateSensit!$P$76)-(IntRateSensit!$P$13+IntRateSensit!$P$14+IntRateSensit!$P$17+IntRateSensit!$P$18+IntRateSensit!$P$21+IntRateSensit!$P$22+IntRateSensit!$P$25+IntRateSensit!$P$26+IntRateSensit!$P$29+IntRateSensit!$P$30+IntRateSensit!$P$33+IntRateSensit!$P$34+IntRateSensit!$P$37+IntRateSensit!$P$38)</f>
        <v>0</v>
      </c>
      <c r="H26" s="1964">
        <f>F26%*G26</f>
        <v>0</v>
      </c>
      <c r="I26" s="2031"/>
    </row>
    <row r="27" spans="1:9" ht="15" thickBot="1" x14ac:dyDescent="0.35">
      <c r="A27" s="2030"/>
      <c r="B27" s="2057" t="s">
        <v>2449</v>
      </c>
      <c r="C27" s="2058"/>
      <c r="D27" s="2059"/>
      <c r="E27" s="2059"/>
      <c r="F27" s="2059"/>
      <c r="G27" s="2060"/>
      <c r="H27" s="2061"/>
      <c r="I27" s="2031"/>
    </row>
    <row r="28" spans="1:9" x14ac:dyDescent="0.3">
      <c r="A28" s="2030"/>
      <c r="B28" s="1951" t="s">
        <v>561</v>
      </c>
      <c r="C28" s="1969">
        <v>9</v>
      </c>
      <c r="D28" s="1953">
        <v>0.74</v>
      </c>
      <c r="E28" s="1970">
        <v>100</v>
      </c>
      <c r="F28" s="1953">
        <f>D28*E28/100</f>
        <v>0.74</v>
      </c>
      <c r="G28" s="1956">
        <f>(IntRateSensit!$Q$46+IntRateSensit!$Q$50+IntRateSensit!$Q$54+IntRateSensit!$Q$58+IntRateSensit!$Q$62+IntRateSensit!$Q$66+IntRateSensit!$Q$70+IntRateSensit!$Q$74)-(IntRateSensit!$Q$12+IntRateSensit!$Q$16+IntRateSensit!$Q$20+IntRateSensit!$Q$24+IntRateSensit!$Q$28+IntRateSensit!$Q$32+IntRateSensit!$Q$36)</f>
        <v>0</v>
      </c>
      <c r="H28" s="1957">
        <f>F28%*G28</f>
        <v>0</v>
      </c>
      <c r="I28" s="2031"/>
    </row>
    <row r="29" spans="1:9" x14ac:dyDescent="0.3">
      <c r="A29" s="2030"/>
      <c r="B29" s="1958" t="s">
        <v>1114</v>
      </c>
      <c r="C29" s="1971">
        <v>9</v>
      </c>
      <c r="D29" s="1960">
        <v>0.74</v>
      </c>
      <c r="E29" s="1972">
        <v>200</v>
      </c>
      <c r="F29" s="1960">
        <f>D29*E29/100</f>
        <v>1.48</v>
      </c>
      <c r="G29" s="1963">
        <f>(IntRateSensit!$Q$47+IntRateSensit!$Q$48+IntRateSensit!$Q$51+IntRateSensit!$Q$52+IntRateSensit!$Q$55+IntRateSensit!$Q$56+IntRateSensit!$Q$59+IntRateSensit!$Q$60+IntRateSensit!$Q$63+IntRateSensit!$Q$64+IntRateSensit!$Q$67+IntRateSensit!$Q$68+IntRateSensit!$Q$71+IntRateSensit!$Q$72+IntRateSensit!$Q$75+IntRateSensit!$Q$76)-(IntRateSensit!$Q$13+IntRateSensit!$Q$14+IntRateSensit!$Q$17+IntRateSensit!$Q$18+IntRateSensit!$Q$21+IntRateSensit!$Q$22+IntRateSensit!$Q$25+IntRateSensit!$Q$26+IntRateSensit!$Q$29+IntRateSensit!$Q$30+IntRateSensit!$Q$33+IntRateSensit!$Q$34+IntRateSensit!$Q$37+IntRateSensit!$Q$38)</f>
        <v>0</v>
      </c>
      <c r="H29" s="1964">
        <f>F29%*G29</f>
        <v>0</v>
      </c>
      <c r="I29" s="2031"/>
    </row>
    <row r="30" spans="1:9" ht="15" thickBot="1" x14ac:dyDescent="0.35">
      <c r="A30" s="2030"/>
      <c r="B30" s="2057" t="s">
        <v>2450</v>
      </c>
      <c r="C30" s="2058"/>
      <c r="D30" s="2059"/>
      <c r="E30" s="2059"/>
      <c r="F30" s="2059"/>
      <c r="G30" s="2060"/>
      <c r="H30" s="2061"/>
      <c r="I30" s="2031"/>
    </row>
    <row r="31" spans="1:9" x14ac:dyDescent="0.3">
      <c r="A31" s="2030"/>
      <c r="B31" s="1951" t="s">
        <v>561</v>
      </c>
      <c r="C31" s="1969">
        <v>3</v>
      </c>
      <c r="D31" s="1953">
        <v>2.83</v>
      </c>
      <c r="E31" s="1970">
        <v>100</v>
      </c>
      <c r="F31" s="1953">
        <f>D31*E31/100</f>
        <v>2.83</v>
      </c>
      <c r="G31" s="1956">
        <f>(IntRateSensit!$R$46+IntRateSensit!$R$50+IntRateSensit!$R$54+IntRateSensit!$R$58+IntRateSensit!$R$62+IntRateSensit!$R$66+IntRateSensit!$R$70+IntRateSensit!$R$74)-(IntRateSensit!$R$12+IntRateSensit!$R$16+IntRateSensit!$R$20+IntRateSensit!$R$24+IntRateSensit!$R$28+IntRateSensit!$R$32+IntRateSensit!$R$36)</f>
        <v>0</v>
      </c>
      <c r="H31" s="1957">
        <f>F31%*G31</f>
        <v>0</v>
      </c>
      <c r="I31" s="2031"/>
    </row>
    <row r="32" spans="1:9" x14ac:dyDescent="0.3">
      <c r="A32" s="2030"/>
      <c r="B32" s="1958" t="s">
        <v>1114</v>
      </c>
      <c r="C32" s="1971">
        <v>3</v>
      </c>
      <c r="D32" s="1960">
        <v>2.82</v>
      </c>
      <c r="E32" s="1972">
        <v>200</v>
      </c>
      <c r="F32" s="1960">
        <f>D32*E32/100</f>
        <v>5.64</v>
      </c>
      <c r="G32" s="1963">
        <f>(IntRateSensit!$R$47+IntRateSensit!$R$48+IntRateSensit!$R$51+IntRateSensit!$R$52+IntRateSensit!$R$55+IntRateSensit!$R$56+IntRateSensit!$R$59+IntRateSensit!$R$60+IntRateSensit!$R$63+IntRateSensit!$R$64+IntRateSensit!$R$67+IntRateSensit!$R$68+IntRateSensit!$R$71+IntRateSensit!$R$72+IntRateSensit!$R$75+IntRateSensit!$R$76)-(IntRateSensit!$R$13+IntRateSensit!$R$14+IntRateSensit!$R$17+IntRateSensit!$R$18+IntRateSensit!$R$21+IntRateSensit!$R$22+IntRateSensit!$R$25+IntRateSensit!$R$26+IntRateSensit!$R$29+IntRateSensit!$R$30+IntRateSensit!$R$33+IntRateSensit!$R$34+IntRateSensit!$R$37+IntRateSensit!$R$38)</f>
        <v>0</v>
      </c>
      <c r="H32" s="1964">
        <f>F32%*G32</f>
        <v>0</v>
      </c>
      <c r="I32" s="2031"/>
    </row>
    <row r="33" spans="1:9" ht="15" thickBot="1" x14ac:dyDescent="0.35">
      <c r="A33" s="2030"/>
      <c r="B33" s="2057" t="s">
        <v>2451</v>
      </c>
      <c r="C33" s="2058"/>
      <c r="D33" s="2059"/>
      <c r="E33" s="2059"/>
      <c r="F33" s="2059"/>
      <c r="G33" s="2060"/>
      <c r="H33" s="2061"/>
      <c r="I33" s="2031"/>
    </row>
    <row r="34" spans="1:9" x14ac:dyDescent="0.3">
      <c r="A34" s="2030"/>
      <c r="B34" s="1951" t="s">
        <v>561</v>
      </c>
      <c r="C34" s="1969">
        <v>7.5</v>
      </c>
      <c r="D34" s="1953">
        <v>6.36</v>
      </c>
      <c r="E34" s="1970">
        <v>100</v>
      </c>
      <c r="F34" s="1953">
        <f>D34*E34/100</f>
        <v>6.36</v>
      </c>
      <c r="G34" s="1956">
        <f>(IntRateSensit!$S$46+IntRateSensit!$S$50+IntRateSensit!$S$54+IntRateSensit!$S$58+IntRateSensit!$S$62+IntRateSensit!$S$66+IntRateSensit!$S$70+IntRateSensit!$S$74)-(IntRateSensit!$S$12+IntRateSensit!$S$16+IntRateSensit!$S$20+IntRateSensit!$S$24+IntRateSensit!$S$28+IntRateSensit!$S$32+IntRateSensit!$S$36)</f>
        <v>0</v>
      </c>
      <c r="H34" s="1957">
        <f>F34%*G34</f>
        <v>0</v>
      </c>
      <c r="I34" s="2031"/>
    </row>
    <row r="35" spans="1:9" ht="15" thickBot="1" x14ac:dyDescent="0.35">
      <c r="A35" s="2030"/>
      <c r="B35" s="1958" t="s">
        <v>1114</v>
      </c>
      <c r="C35" s="1971">
        <v>7.5</v>
      </c>
      <c r="D35" s="1960">
        <v>6.28</v>
      </c>
      <c r="E35" s="1972">
        <v>200</v>
      </c>
      <c r="F35" s="1960">
        <f>D35*E35/100</f>
        <v>12.56</v>
      </c>
      <c r="G35" s="1963">
        <f>(IntRateSensit!$S$47+IntRateSensit!$S$48+IntRateSensit!$S$51+IntRateSensit!$S$52+IntRateSensit!$S$55+IntRateSensit!$S$56+IntRateSensit!$S$59+IntRateSensit!$S$60+IntRateSensit!$S$63+IntRateSensit!$S$64+IntRateSensit!$S$67+IntRateSensit!$S$68+IntRateSensit!$S$71+IntRateSensit!$S$72+IntRateSensit!$S$75+IntRateSensit!$S$76)-(IntRateSensit!$S$13+IntRateSensit!$S$14+IntRateSensit!$S$17+IntRateSensit!$S$18+IntRateSensit!$S$21+IntRateSensit!$S$22+IntRateSensit!$S$25+IntRateSensit!$S$26+IntRateSensit!$S$29+IntRateSensit!$S$30+IntRateSensit!$S$33+IntRateSensit!$S$34+IntRateSensit!$S$37+IntRateSensit!$S$38)</f>
        <v>0</v>
      </c>
      <c r="H35" s="1964">
        <f>F35%*G35</f>
        <v>0</v>
      </c>
      <c r="I35" s="2031"/>
    </row>
    <row r="36" spans="1:9" ht="17.25" hidden="1" thickBot="1" x14ac:dyDescent="0.35">
      <c r="A36" s="2030"/>
      <c r="B36" s="1965" t="s">
        <v>2452</v>
      </c>
      <c r="C36" s="1966"/>
      <c r="D36" s="1966"/>
      <c r="E36" s="1966"/>
      <c r="F36" s="1966"/>
      <c r="G36" s="1967"/>
      <c r="H36" s="1968"/>
      <c r="I36" s="2031"/>
    </row>
    <row r="37" spans="1:9" ht="17.25" hidden="1" thickBot="1" x14ac:dyDescent="0.35">
      <c r="A37" s="2030"/>
      <c r="B37" s="1951" t="s">
        <v>561</v>
      </c>
      <c r="C37" s="1969">
        <v>7.5</v>
      </c>
      <c r="D37" s="1973" t="e">
        <f>#N/A</f>
        <v>#N/A</v>
      </c>
      <c r="E37" s="1969">
        <v>100</v>
      </c>
      <c r="F37" s="1973" t="e">
        <f>D37*E37/100</f>
        <v>#N/A</v>
      </c>
      <c r="G37" s="1957" t="e">
        <f>('[10]Interest Rate Sensitivity'!N50+'[10]Interest Rate Sensitivity'!N54+'[10]Interest Rate Sensitivity'!N58+'[10]Interest Rate Sensitivity'!N62+'[10]Interest Rate Sensitivity'!N66+'[10]Interest Rate Sensitivity'!N70+'[10]Interest Rate Sensitivity'!N74+'[10]Interest Rate Sensitivity'!N78)-('[10]Interest Rate Sensitivity'!N16+'[10]Interest Rate Sensitivity'!N20+'[10]Interest Rate Sensitivity'!N24+'[10]Interest Rate Sensitivity'!N28+'[10]Interest Rate Sensitivity'!N32+'[10]Interest Rate Sensitivity'!N36+'[10]Interest Rate Sensitivity'!N40)</f>
        <v>#REF!</v>
      </c>
      <c r="H37" s="1957" t="e">
        <f>F37%*G37</f>
        <v>#N/A</v>
      </c>
      <c r="I37" s="2031"/>
    </row>
    <row r="38" spans="1:9" ht="17.25" hidden="1" thickBot="1" x14ac:dyDescent="0.35">
      <c r="A38" s="2030"/>
      <c r="B38" s="1958" t="s">
        <v>1114</v>
      </c>
      <c r="C38" s="1971">
        <v>7.5</v>
      </c>
      <c r="D38" s="1974" t="e">
        <f>#N/A</f>
        <v>#N/A</v>
      </c>
      <c r="E38" s="1971">
        <v>200</v>
      </c>
      <c r="F38" s="1974" t="e">
        <f>D38*E38/100</f>
        <v>#N/A</v>
      </c>
      <c r="G38" s="1964" t="e">
        <f>('[10]Interest Rate Sensitivity'!N51+'[10]Interest Rate Sensitivity'!N52+'[10]Interest Rate Sensitivity'!N55+'[10]Interest Rate Sensitivity'!N56+'[10]Interest Rate Sensitivity'!N59+'[10]Interest Rate Sensitivity'!N60+'[10]Interest Rate Sensitivity'!N63+'[10]Interest Rate Sensitivity'!N64+'[10]Interest Rate Sensitivity'!N67+'[10]Interest Rate Sensitivity'!N68+'[10]Interest Rate Sensitivity'!N71+'[10]Interest Rate Sensitivity'!N72+'[10]Interest Rate Sensitivity'!N75+'[10]Interest Rate Sensitivity'!N76+'[10]Interest Rate Sensitivity'!N79+'[10]Interest Rate Sensitivity'!N80)-('[10]Interest Rate Sensitivity'!N17+'[10]Interest Rate Sensitivity'!N18+'[10]Interest Rate Sensitivity'!N21+'[10]Interest Rate Sensitivity'!N22+'[10]Interest Rate Sensitivity'!N25+'[10]Interest Rate Sensitivity'!N26+'[10]Interest Rate Sensitivity'!N29+'[10]Interest Rate Sensitivity'!N30+'[10]Interest Rate Sensitivity'!N33+'[10]Interest Rate Sensitivity'!N34+'[10]Interest Rate Sensitivity'!N37+'[10]Interest Rate Sensitivity'!N38+'[10]Interest Rate Sensitivity'!N41+'[10]Interest Rate Sensitivity'!N42)</f>
        <v>#REF!</v>
      </c>
      <c r="H38" s="1964" t="e">
        <f>F38%*G38</f>
        <v>#N/A</v>
      </c>
      <c r="I38" s="2031"/>
    </row>
    <row r="39" spans="1:9" x14ac:dyDescent="0.3">
      <c r="A39" s="2030"/>
      <c r="B39" s="1975" t="s">
        <v>97</v>
      </c>
      <c r="C39" s="1976"/>
      <c r="D39" s="1976"/>
      <c r="E39" s="1976"/>
      <c r="F39" s="1976"/>
      <c r="G39" s="1977"/>
      <c r="H39" s="1978">
        <f>SUM(H40:H41)</f>
        <v>0</v>
      </c>
      <c r="I39" s="2031"/>
    </row>
    <row r="40" spans="1:9" x14ac:dyDescent="0.3">
      <c r="A40" s="2030"/>
      <c r="B40" s="1979" t="s">
        <v>561</v>
      </c>
      <c r="C40" s="1980"/>
      <c r="D40" s="1980"/>
      <c r="E40" s="1980"/>
      <c r="F40" s="1981"/>
      <c r="G40" s="1982"/>
      <c r="H40" s="1983">
        <f>SUM(H16,H19,H22,H25,H28,H31,H34)</f>
        <v>0</v>
      </c>
      <c r="I40" s="2031"/>
    </row>
    <row r="41" spans="1:9" x14ac:dyDescent="0.3">
      <c r="A41" s="2030"/>
      <c r="B41" s="1979" t="s">
        <v>1114</v>
      </c>
      <c r="C41" s="1980"/>
      <c r="D41" s="1980"/>
      <c r="E41" s="1980"/>
      <c r="F41" s="1981"/>
      <c r="G41" s="1982"/>
      <c r="H41" s="1983">
        <f>SUM(H17,H20,H23,H26,H29,H32,H35)</f>
        <v>0</v>
      </c>
      <c r="I41" s="2031"/>
    </row>
    <row r="42" spans="1:9" x14ac:dyDescent="0.3">
      <c r="A42" s="2030"/>
      <c r="B42" s="1984"/>
      <c r="C42" s="1985"/>
      <c r="D42" s="1985"/>
      <c r="E42" s="1985"/>
      <c r="F42" s="1986"/>
      <c r="G42" s="1987"/>
      <c r="H42" s="1988"/>
      <c r="I42" s="2031"/>
    </row>
    <row r="43" spans="1:9" x14ac:dyDescent="0.3">
      <c r="A43" s="2030"/>
      <c r="B43" s="1989" t="s">
        <v>2453</v>
      </c>
      <c r="C43" s="1985"/>
      <c r="D43" s="1985"/>
      <c r="E43" s="1985"/>
      <c r="F43" s="1986"/>
      <c r="G43" s="1990"/>
      <c r="H43" s="1988">
        <f>CapSum!$H$18</f>
        <v>0</v>
      </c>
      <c r="I43" s="2031"/>
    </row>
    <row r="44" spans="1:9" x14ac:dyDescent="0.3">
      <c r="A44" s="2030"/>
      <c r="B44" s="1991" t="s">
        <v>2454</v>
      </c>
      <c r="C44" s="1985"/>
      <c r="D44" s="1985"/>
      <c r="E44" s="1985"/>
      <c r="F44" s="1986"/>
      <c r="G44" s="1990"/>
      <c r="H44" s="1992">
        <f>H39</f>
        <v>0</v>
      </c>
      <c r="I44" s="2031"/>
    </row>
    <row r="45" spans="1:9" x14ac:dyDescent="0.3">
      <c r="A45" s="2030"/>
      <c r="B45" s="1989" t="s">
        <v>2455</v>
      </c>
      <c r="C45" s="1985"/>
      <c r="D45" s="1985"/>
      <c r="E45" s="1985"/>
      <c r="F45" s="1986"/>
      <c r="G45" s="1990"/>
      <c r="H45" s="1988">
        <f>H43+H44</f>
        <v>0</v>
      </c>
      <c r="I45" s="2031"/>
    </row>
    <row r="46" spans="1:9" x14ac:dyDescent="0.3">
      <c r="A46" s="2030"/>
      <c r="B46" s="2048" t="s">
        <v>2456</v>
      </c>
      <c r="C46" s="2038"/>
      <c r="D46" s="2038"/>
      <c r="E46" s="2038"/>
      <c r="F46" s="2038"/>
      <c r="G46" s="2038"/>
      <c r="H46" s="2038"/>
      <c r="I46" s="2031"/>
    </row>
    <row r="47" spans="1:9" x14ac:dyDescent="0.3">
      <c r="A47" s="2030"/>
      <c r="B47" s="2048" t="s">
        <v>2457</v>
      </c>
      <c r="C47" s="2038"/>
      <c r="D47" s="2038"/>
      <c r="E47" s="2038"/>
      <c r="F47" s="2038"/>
      <c r="G47" s="2038"/>
      <c r="H47" s="2038"/>
      <c r="I47" s="2031"/>
    </row>
    <row r="48" spans="1:9" x14ac:dyDescent="0.3">
      <c r="A48" s="2030"/>
      <c r="B48" s="2048" t="s">
        <v>2458</v>
      </c>
      <c r="C48" s="2038"/>
      <c r="D48" s="2038"/>
      <c r="E48" s="2038"/>
      <c r="F48" s="2038"/>
      <c r="G48" s="2038"/>
      <c r="H48" s="2038"/>
      <c r="I48" s="2031"/>
    </row>
    <row r="49" spans="1:9" x14ac:dyDescent="0.3">
      <c r="A49" s="2030"/>
      <c r="B49" s="2048"/>
      <c r="C49" s="2038"/>
      <c r="D49" s="2038"/>
      <c r="E49" s="2038"/>
      <c r="F49" s="2038"/>
      <c r="G49" s="2038"/>
      <c r="H49" s="2038"/>
      <c r="I49" s="2031"/>
    </row>
    <row r="50" spans="1:9" x14ac:dyDescent="0.3">
      <c r="A50" s="2030"/>
      <c r="B50" s="2048" t="s">
        <v>2459</v>
      </c>
      <c r="C50" s="2038"/>
      <c r="D50" s="2038"/>
      <c r="E50" s="2038"/>
      <c r="F50" s="2038"/>
      <c r="G50" s="2038"/>
      <c r="H50" s="2038"/>
      <c r="I50" s="2031"/>
    </row>
    <row r="51" spans="1:9" x14ac:dyDescent="0.3">
      <c r="A51" s="2030"/>
      <c r="B51" s="2048" t="s">
        <v>2460</v>
      </c>
      <c r="C51" s="2038"/>
      <c r="D51" s="2038"/>
      <c r="E51" s="2038"/>
      <c r="F51" s="2038"/>
      <c r="G51" s="2038"/>
      <c r="H51" s="2038"/>
      <c r="I51" s="2031"/>
    </row>
    <row r="52" spans="1:9" x14ac:dyDescent="0.3">
      <c r="A52" s="2030"/>
      <c r="B52" s="2048"/>
      <c r="C52" s="2038"/>
      <c r="D52" s="2038"/>
      <c r="E52" s="2038"/>
      <c r="F52" s="2038"/>
      <c r="G52" s="2038"/>
      <c r="H52" s="2038"/>
      <c r="I52" s="2031"/>
    </row>
    <row r="53" spans="1:9" x14ac:dyDescent="0.3">
      <c r="A53" s="2030"/>
      <c r="B53" s="2048" t="s">
        <v>2461</v>
      </c>
      <c r="C53" s="2038"/>
      <c r="D53" s="2038"/>
      <c r="E53" s="2038"/>
      <c r="F53" s="2038"/>
      <c r="G53" s="2038"/>
      <c r="H53" s="2038"/>
      <c r="I53" s="2031"/>
    </row>
    <row r="54" spans="1:9" x14ac:dyDescent="0.3">
      <c r="A54" s="2030"/>
      <c r="B54" s="2048" t="s">
        <v>2462</v>
      </c>
      <c r="C54" s="2038"/>
      <c r="D54" s="2038"/>
      <c r="E54" s="2038"/>
      <c r="F54" s="2038"/>
      <c r="G54" s="2038"/>
      <c r="H54" s="2038"/>
      <c r="I54" s="2031"/>
    </row>
    <row r="55" spans="1:9" x14ac:dyDescent="0.3">
      <c r="A55" s="2030"/>
      <c r="B55" s="2038"/>
      <c r="C55" s="2038"/>
      <c r="D55" s="2038"/>
      <c r="E55" s="2038"/>
      <c r="F55" s="2038"/>
      <c r="G55" s="2038"/>
      <c r="H55" s="2038"/>
      <c r="I55" s="2031"/>
    </row>
    <row r="56" spans="1:9" x14ac:dyDescent="0.3">
      <c r="A56" s="2030"/>
      <c r="B56" s="2038"/>
      <c r="C56" s="2038"/>
      <c r="D56" s="2038"/>
      <c r="E56" s="2038"/>
      <c r="F56" s="2038"/>
      <c r="G56" s="2038"/>
      <c r="H56" s="2038"/>
      <c r="I56" s="2031"/>
    </row>
    <row r="57" spans="1:9" ht="15" thickBot="1" x14ac:dyDescent="0.35">
      <c r="A57" s="2047"/>
      <c r="B57" s="2049"/>
      <c r="C57" s="2049"/>
      <c r="D57" s="2049"/>
      <c r="E57" s="2049"/>
      <c r="F57" s="2049"/>
      <c r="G57" s="2049"/>
      <c r="H57" s="2049"/>
      <c r="I57" s="2050"/>
    </row>
  </sheetData>
  <mergeCells count="1">
    <mergeCell ref="B2:H2"/>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A1:K6981"/>
  <sheetViews>
    <sheetView workbookViewId="0">
      <selection activeCell="C2644" sqref="C2644:E2644"/>
    </sheetView>
  </sheetViews>
  <sheetFormatPr defaultRowHeight="14.4" x14ac:dyDescent="0.3"/>
  <cols>
    <col min="1" max="1" width="2.6640625" style="249" customWidth="1"/>
    <col min="2" max="2" width="8.6640625" style="249" customWidth="1"/>
    <col min="3" max="3" width="50.6640625" customWidth="1"/>
    <col min="4" max="6" width="15.6640625" customWidth="1"/>
    <col min="7" max="7" width="11.33203125" hidden="1" customWidth="1"/>
    <col min="8" max="8" width="20.6640625" style="250" customWidth="1"/>
    <col min="9" max="9" width="15.6640625" style="250" customWidth="1"/>
    <col min="10" max="10" width="2.6640625" style="250" customWidth="1"/>
  </cols>
  <sheetData>
    <row r="1" spans="1:11" ht="15" customHeight="1" x14ac:dyDescent="0.25">
      <c r="A1" s="508"/>
      <c r="B1" s="237"/>
      <c r="C1" s="237"/>
      <c r="D1" s="237"/>
      <c r="E1" s="237"/>
      <c r="F1" s="237"/>
      <c r="G1" s="237"/>
      <c r="H1" s="237"/>
      <c r="I1" s="237"/>
      <c r="J1" s="238"/>
    </row>
    <row r="2" spans="1:11" ht="15" customHeight="1" x14ac:dyDescent="0.3">
      <c r="A2" s="509"/>
      <c r="B2" s="2215"/>
      <c r="C2" s="2165" t="s">
        <v>2107</v>
      </c>
      <c r="D2" s="2165"/>
      <c r="E2" s="2165"/>
      <c r="F2" s="2165"/>
      <c r="G2" s="505"/>
      <c r="H2" s="811"/>
      <c r="I2" s="232"/>
      <c r="J2" s="233"/>
      <c r="K2" s="234"/>
    </row>
    <row r="3" spans="1:11" ht="15" customHeight="1" x14ac:dyDescent="0.3">
      <c r="A3" s="510"/>
      <c r="B3" s="2215"/>
      <c r="C3" s="2165"/>
      <c r="D3" s="2165"/>
      <c r="E3" s="2165"/>
      <c r="F3" s="2165"/>
      <c r="G3" s="232"/>
      <c r="H3" s="812"/>
      <c r="I3" s="232"/>
      <c r="J3" s="233"/>
      <c r="K3" s="234"/>
    </row>
    <row r="4" spans="1:11" ht="15" customHeight="1" x14ac:dyDescent="0.25">
      <c r="A4" s="511"/>
      <c r="B4" s="1731"/>
      <c r="C4" s="1731"/>
      <c r="D4" s="1731"/>
      <c r="E4" s="1733"/>
      <c r="F4" s="1733" t="s">
        <v>1111</v>
      </c>
      <c r="G4" s="235"/>
      <c r="H4" s="813"/>
      <c r="I4" s="235"/>
      <c r="J4" s="236"/>
      <c r="K4" s="113"/>
    </row>
    <row r="5" spans="1:11" ht="15" customHeight="1" x14ac:dyDescent="0.3">
      <c r="A5" s="518"/>
      <c r="B5" s="2207"/>
      <c r="C5" s="2208"/>
      <c r="D5" s="2211" t="s">
        <v>918</v>
      </c>
      <c r="E5" s="2213" t="s">
        <v>919</v>
      </c>
      <c r="F5" s="2211" t="s">
        <v>97</v>
      </c>
      <c r="G5" s="240"/>
      <c r="H5" s="240"/>
      <c r="I5" s="814"/>
      <c r="J5" s="512"/>
    </row>
    <row r="6" spans="1:11" ht="15" customHeight="1" thickBot="1" x14ac:dyDescent="0.35">
      <c r="A6" s="518"/>
      <c r="B6" s="2209"/>
      <c r="C6" s="2210"/>
      <c r="D6" s="2212"/>
      <c r="E6" s="2214"/>
      <c r="F6" s="2212"/>
      <c r="G6" s="239"/>
      <c r="H6" s="240"/>
      <c r="I6" s="814"/>
      <c r="J6" s="512"/>
    </row>
    <row r="7" spans="1:11" ht="15" customHeight="1" thickBot="1" x14ac:dyDescent="0.3">
      <c r="A7" s="518"/>
      <c r="B7" s="1114" t="s">
        <v>20</v>
      </c>
      <c r="C7" s="546" t="s">
        <v>1187</v>
      </c>
      <c r="D7" s="1056">
        <f>SUM(D8+D109+D210+D311+D412+D513+D614)</f>
        <v>0</v>
      </c>
      <c r="E7" s="1056">
        <f>SUM(E8+E109+E210+E311+E412+E513+E614)</f>
        <v>0</v>
      </c>
      <c r="F7" s="1120">
        <f>D7+E7</f>
        <v>0</v>
      </c>
      <c r="G7" s="239"/>
      <c r="H7" s="517" t="s">
        <v>979</v>
      </c>
      <c r="I7" s="815">
        <f>Form3!G12+Form3!H12</f>
        <v>0</v>
      </c>
      <c r="J7" s="244"/>
    </row>
    <row r="8" spans="1:11" ht="15" customHeight="1" thickBot="1" x14ac:dyDescent="0.3">
      <c r="A8" s="518"/>
      <c r="B8" s="1114"/>
      <c r="C8" s="129" t="s">
        <v>1925</v>
      </c>
      <c r="D8" s="1127">
        <f>SUM(D9:D108)</f>
        <v>0</v>
      </c>
      <c r="E8" s="1127">
        <f>SUM(E9:E108)</f>
        <v>0</v>
      </c>
      <c r="F8" s="1056">
        <f>SUM(F9:F108)</f>
        <v>0</v>
      </c>
      <c r="G8" s="239"/>
      <c r="H8" s="517" t="s">
        <v>979</v>
      </c>
      <c r="I8" s="815">
        <f>Form3!G13+Form3!H13</f>
        <v>0</v>
      </c>
      <c r="J8" s="519"/>
    </row>
    <row r="9" spans="1:11" ht="15" customHeight="1" x14ac:dyDescent="0.25">
      <c r="A9" s="518"/>
      <c r="B9" s="1114"/>
      <c r="C9" s="1692"/>
      <c r="D9" s="696"/>
      <c r="E9" s="697"/>
      <c r="F9" s="1120">
        <f t="shared" ref="F9:F72" si="0">D9+E9</f>
        <v>0</v>
      </c>
      <c r="G9" s="239"/>
      <c r="H9" s="517"/>
      <c r="I9" s="814"/>
      <c r="J9" s="519"/>
    </row>
    <row r="10" spans="1:11" ht="15" customHeight="1" x14ac:dyDescent="0.25">
      <c r="A10" s="518"/>
      <c r="B10" s="1114"/>
      <c r="C10" s="1692"/>
      <c r="D10" s="696"/>
      <c r="E10" s="697"/>
      <c r="F10" s="1120">
        <f t="shared" si="0"/>
        <v>0</v>
      </c>
      <c r="G10" s="239"/>
      <c r="H10" s="517"/>
      <c r="I10" s="814"/>
      <c r="J10" s="519"/>
    </row>
    <row r="11" spans="1:11" ht="15" customHeight="1" x14ac:dyDescent="0.25">
      <c r="A11" s="518"/>
      <c r="B11" s="1114"/>
      <c r="C11" s="1692"/>
      <c r="D11" s="696"/>
      <c r="E11" s="697"/>
      <c r="F11" s="1120">
        <f t="shared" si="0"/>
        <v>0</v>
      </c>
      <c r="G11" s="239"/>
      <c r="H11" s="517"/>
      <c r="I11" s="814"/>
      <c r="J11" s="519"/>
    </row>
    <row r="12" spans="1:11" ht="15" customHeight="1" x14ac:dyDescent="0.25">
      <c r="A12" s="518"/>
      <c r="B12" s="1114"/>
      <c r="C12" s="1692"/>
      <c r="D12" s="696"/>
      <c r="E12" s="697"/>
      <c r="F12" s="1120">
        <f t="shared" si="0"/>
        <v>0</v>
      </c>
      <c r="G12" s="239"/>
      <c r="H12" s="517"/>
      <c r="I12" s="814"/>
      <c r="J12" s="519"/>
    </row>
    <row r="13" spans="1:11" ht="15" customHeight="1" x14ac:dyDescent="0.25">
      <c r="A13" s="518"/>
      <c r="B13" s="1114"/>
      <c r="C13" s="1692"/>
      <c r="D13" s="696"/>
      <c r="E13" s="697"/>
      <c r="F13" s="1120">
        <f>D13+E13</f>
        <v>0</v>
      </c>
      <c r="G13" s="239"/>
      <c r="H13" s="517"/>
      <c r="I13" s="814"/>
      <c r="J13" s="519"/>
    </row>
    <row r="14" spans="1:11" ht="15" customHeight="1" x14ac:dyDescent="0.25">
      <c r="A14" s="518"/>
      <c r="B14" s="1114"/>
      <c r="C14" s="1692"/>
      <c r="D14" s="696"/>
      <c r="E14" s="697"/>
      <c r="F14" s="1120">
        <f>D14+E14</f>
        <v>0</v>
      </c>
      <c r="G14" s="239"/>
      <c r="H14" s="517"/>
      <c r="I14" s="814"/>
      <c r="J14" s="519"/>
    </row>
    <row r="15" spans="1:11" ht="15" customHeight="1" x14ac:dyDescent="0.25">
      <c r="A15" s="518"/>
      <c r="B15" s="1114"/>
      <c r="C15" s="1692"/>
      <c r="D15" s="696"/>
      <c r="E15" s="697"/>
      <c r="F15" s="1120">
        <f t="shared" si="0"/>
        <v>0</v>
      </c>
      <c r="G15" s="239"/>
      <c r="H15" s="517"/>
      <c r="I15" s="814"/>
      <c r="J15" s="519"/>
    </row>
    <row r="16" spans="1:11" ht="15" customHeight="1" x14ac:dyDescent="0.25">
      <c r="A16" s="518"/>
      <c r="B16" s="1114"/>
      <c r="C16" s="1692"/>
      <c r="D16" s="696"/>
      <c r="E16" s="697"/>
      <c r="F16" s="1120">
        <f t="shared" si="0"/>
        <v>0</v>
      </c>
      <c r="G16" s="239"/>
      <c r="H16" s="517"/>
      <c r="I16" s="814"/>
      <c r="J16" s="519"/>
    </row>
    <row r="17" spans="1:10" ht="15" customHeight="1" x14ac:dyDescent="0.25">
      <c r="A17" s="518"/>
      <c r="B17" s="1114"/>
      <c r="C17" s="1692"/>
      <c r="D17" s="696"/>
      <c r="E17" s="697"/>
      <c r="F17" s="1120">
        <f t="shared" si="0"/>
        <v>0</v>
      </c>
      <c r="G17" s="239"/>
      <c r="H17" s="517"/>
      <c r="I17" s="814"/>
      <c r="J17" s="519"/>
    </row>
    <row r="18" spans="1:10" ht="15" customHeight="1" thickBot="1" x14ac:dyDescent="0.3">
      <c r="A18" s="518"/>
      <c r="B18" s="1114"/>
      <c r="C18" s="1692"/>
      <c r="D18" s="696"/>
      <c r="E18" s="697"/>
      <c r="F18" s="1120">
        <f t="shared" si="0"/>
        <v>0</v>
      </c>
      <c r="G18" s="239"/>
      <c r="H18" s="517"/>
      <c r="I18" s="814"/>
      <c r="J18" s="519"/>
    </row>
    <row r="19" spans="1:10" ht="15" hidden="1" customHeight="1" x14ac:dyDescent="0.25">
      <c r="A19" s="518"/>
      <c r="B19" s="1114"/>
      <c r="C19" s="101"/>
      <c r="D19" s="696"/>
      <c r="E19" s="697"/>
      <c r="F19" s="1120">
        <f t="shared" si="0"/>
        <v>0</v>
      </c>
      <c r="G19" s="239"/>
      <c r="H19" s="517"/>
      <c r="I19" s="814"/>
      <c r="J19" s="519"/>
    </row>
    <row r="20" spans="1:10" ht="15" hidden="1" customHeight="1" x14ac:dyDescent="0.25">
      <c r="A20" s="518"/>
      <c r="B20" s="1114"/>
      <c r="C20" s="101"/>
      <c r="D20" s="696"/>
      <c r="E20" s="697"/>
      <c r="F20" s="1120">
        <f>D20+E20</f>
        <v>0</v>
      </c>
      <c r="G20" s="239"/>
      <c r="H20" s="517"/>
      <c r="I20" s="814"/>
      <c r="J20" s="519"/>
    </row>
    <row r="21" spans="1:10" ht="15" hidden="1" customHeight="1" x14ac:dyDescent="0.25">
      <c r="A21" s="518"/>
      <c r="B21" s="1114"/>
      <c r="C21" s="101"/>
      <c r="D21" s="696"/>
      <c r="E21" s="697"/>
      <c r="F21" s="1120">
        <f>D21+E21</f>
        <v>0</v>
      </c>
      <c r="G21" s="239"/>
      <c r="H21" s="517"/>
      <c r="I21" s="814"/>
      <c r="J21" s="519"/>
    </row>
    <row r="22" spans="1:10" ht="15" hidden="1" customHeight="1" x14ac:dyDescent="0.25">
      <c r="A22" s="518"/>
      <c r="B22" s="1114"/>
      <c r="C22" s="101"/>
      <c r="D22" s="696"/>
      <c r="E22" s="697"/>
      <c r="F22" s="1120">
        <f t="shared" si="0"/>
        <v>0</v>
      </c>
      <c r="G22" s="239"/>
      <c r="H22" s="517"/>
      <c r="I22" s="814"/>
      <c r="J22" s="519"/>
    </row>
    <row r="23" spans="1:10" ht="15" hidden="1" customHeight="1" x14ac:dyDescent="0.25">
      <c r="A23" s="518"/>
      <c r="B23" s="1114"/>
      <c r="C23" s="101"/>
      <c r="D23" s="696"/>
      <c r="E23" s="697"/>
      <c r="F23" s="1120">
        <f t="shared" si="0"/>
        <v>0</v>
      </c>
      <c r="G23" s="239"/>
      <c r="H23" s="517"/>
      <c r="I23" s="814"/>
      <c r="J23" s="519"/>
    </row>
    <row r="24" spans="1:10" ht="15" hidden="1" customHeight="1" x14ac:dyDescent="0.25">
      <c r="A24" s="518"/>
      <c r="B24" s="1114"/>
      <c r="C24" s="101"/>
      <c r="D24" s="696"/>
      <c r="E24" s="697"/>
      <c r="F24" s="1120">
        <f t="shared" si="0"/>
        <v>0</v>
      </c>
      <c r="G24" s="239"/>
      <c r="H24" s="517"/>
      <c r="I24" s="814"/>
      <c r="J24" s="519"/>
    </row>
    <row r="25" spans="1:10" ht="15" hidden="1" customHeight="1" x14ac:dyDescent="0.25">
      <c r="A25" s="518"/>
      <c r="B25" s="1114"/>
      <c r="C25" s="101"/>
      <c r="D25" s="696"/>
      <c r="E25" s="697"/>
      <c r="F25" s="1120">
        <f t="shared" si="0"/>
        <v>0</v>
      </c>
      <c r="G25" s="239"/>
      <c r="H25" s="517"/>
      <c r="I25" s="814"/>
      <c r="J25" s="519"/>
    </row>
    <row r="26" spans="1:10" ht="15" hidden="1" customHeight="1" x14ac:dyDescent="0.25">
      <c r="A26" s="518"/>
      <c r="B26" s="1114"/>
      <c r="C26" s="101"/>
      <c r="D26" s="696"/>
      <c r="E26" s="697"/>
      <c r="F26" s="1120">
        <f t="shared" si="0"/>
        <v>0</v>
      </c>
      <c r="G26" s="239"/>
      <c r="H26" s="517"/>
      <c r="I26" s="814"/>
      <c r="J26" s="519"/>
    </row>
    <row r="27" spans="1:10" ht="15" hidden="1" customHeight="1" x14ac:dyDescent="0.25">
      <c r="A27" s="518"/>
      <c r="B27" s="1114"/>
      <c r="C27" s="101"/>
      <c r="D27" s="696"/>
      <c r="E27" s="697"/>
      <c r="F27" s="1120">
        <f t="shared" si="0"/>
        <v>0</v>
      </c>
      <c r="G27" s="239"/>
      <c r="H27" s="517"/>
      <c r="I27" s="814"/>
      <c r="J27" s="519"/>
    </row>
    <row r="28" spans="1:10" ht="15" hidden="1" customHeight="1" x14ac:dyDescent="0.25">
      <c r="A28" s="518"/>
      <c r="B28" s="1114"/>
      <c r="C28" s="101"/>
      <c r="D28" s="696"/>
      <c r="E28" s="697"/>
      <c r="F28" s="1120">
        <f t="shared" si="0"/>
        <v>0</v>
      </c>
      <c r="G28" s="239"/>
      <c r="H28" s="517"/>
      <c r="I28" s="814"/>
      <c r="J28" s="519"/>
    </row>
    <row r="29" spans="1:10" ht="15" hidden="1" customHeight="1" x14ac:dyDescent="0.25">
      <c r="A29" s="518"/>
      <c r="B29" s="1114"/>
      <c r="C29" s="101"/>
      <c r="D29" s="696"/>
      <c r="E29" s="697"/>
      <c r="F29" s="1120">
        <f t="shared" si="0"/>
        <v>0</v>
      </c>
      <c r="G29" s="239"/>
      <c r="H29" s="517"/>
      <c r="I29" s="814"/>
      <c r="J29" s="519"/>
    </row>
    <row r="30" spans="1:10" ht="15" hidden="1" customHeight="1" x14ac:dyDescent="0.25">
      <c r="A30" s="518"/>
      <c r="B30" s="1114"/>
      <c r="C30" s="101"/>
      <c r="D30" s="696"/>
      <c r="E30" s="697"/>
      <c r="F30" s="1120">
        <f t="shared" si="0"/>
        <v>0</v>
      </c>
      <c r="G30" s="239"/>
      <c r="H30" s="517"/>
      <c r="I30" s="814"/>
      <c r="J30" s="519"/>
    </row>
    <row r="31" spans="1:10" ht="15" hidden="1" customHeight="1" x14ac:dyDescent="0.25">
      <c r="A31" s="518"/>
      <c r="B31" s="1114"/>
      <c r="C31" s="101"/>
      <c r="D31" s="696"/>
      <c r="E31" s="697"/>
      <c r="F31" s="1120">
        <f t="shared" si="0"/>
        <v>0</v>
      </c>
      <c r="G31" s="239"/>
      <c r="H31" s="517"/>
      <c r="I31" s="814"/>
      <c r="J31" s="519"/>
    </row>
    <row r="32" spans="1:10" ht="15" hidden="1" customHeight="1" x14ac:dyDescent="0.25">
      <c r="A32" s="518"/>
      <c r="B32" s="1114"/>
      <c r="C32" s="101"/>
      <c r="D32" s="696"/>
      <c r="E32" s="697"/>
      <c r="F32" s="1120">
        <f t="shared" si="0"/>
        <v>0</v>
      </c>
      <c r="G32" s="239"/>
      <c r="H32" s="517"/>
      <c r="I32" s="814"/>
      <c r="J32" s="519"/>
    </row>
    <row r="33" spans="1:10" ht="15" hidden="1" customHeight="1" x14ac:dyDescent="0.25">
      <c r="A33" s="518"/>
      <c r="B33" s="1114"/>
      <c r="C33" s="101"/>
      <c r="D33" s="696"/>
      <c r="E33" s="697"/>
      <c r="F33" s="1120">
        <f t="shared" si="0"/>
        <v>0</v>
      </c>
      <c r="G33" s="239"/>
      <c r="H33" s="517"/>
      <c r="I33" s="814"/>
      <c r="J33" s="519"/>
    </row>
    <row r="34" spans="1:10" ht="15" hidden="1" customHeight="1" x14ac:dyDescent="0.25">
      <c r="A34" s="518"/>
      <c r="B34" s="1114"/>
      <c r="C34" s="101"/>
      <c r="D34" s="696"/>
      <c r="E34" s="697"/>
      <c r="F34" s="1120">
        <f t="shared" si="0"/>
        <v>0</v>
      </c>
      <c r="G34" s="239"/>
      <c r="H34" s="517"/>
      <c r="I34" s="814"/>
      <c r="J34" s="519"/>
    </row>
    <row r="35" spans="1:10" ht="15" hidden="1" customHeight="1" x14ac:dyDescent="0.25">
      <c r="A35" s="518"/>
      <c r="B35" s="1114"/>
      <c r="C35" s="101"/>
      <c r="D35" s="696"/>
      <c r="E35" s="697"/>
      <c r="F35" s="1120">
        <f t="shared" si="0"/>
        <v>0</v>
      </c>
      <c r="G35" s="239"/>
      <c r="H35" s="517"/>
      <c r="I35" s="814"/>
      <c r="J35" s="519"/>
    </row>
    <row r="36" spans="1:10" ht="15" hidden="1" customHeight="1" x14ac:dyDescent="0.25">
      <c r="A36" s="518"/>
      <c r="B36" s="1114"/>
      <c r="C36" s="101"/>
      <c r="D36" s="696"/>
      <c r="E36" s="697"/>
      <c r="F36" s="1120">
        <f t="shared" si="0"/>
        <v>0</v>
      </c>
      <c r="G36" s="239"/>
      <c r="H36" s="517"/>
      <c r="I36" s="814"/>
      <c r="J36" s="519"/>
    </row>
    <row r="37" spans="1:10" ht="15" hidden="1" customHeight="1" x14ac:dyDescent="0.25">
      <c r="A37" s="518"/>
      <c r="B37" s="1114"/>
      <c r="C37" s="101"/>
      <c r="D37" s="696"/>
      <c r="E37" s="697"/>
      <c r="F37" s="1120">
        <f t="shared" si="0"/>
        <v>0</v>
      </c>
      <c r="G37" s="239"/>
      <c r="H37" s="517"/>
      <c r="I37" s="814"/>
      <c r="J37" s="519"/>
    </row>
    <row r="38" spans="1:10" ht="15" hidden="1" customHeight="1" x14ac:dyDescent="0.25">
      <c r="A38" s="518"/>
      <c r="B38" s="1114"/>
      <c r="C38" s="101"/>
      <c r="D38" s="696"/>
      <c r="E38" s="697"/>
      <c r="F38" s="1120">
        <f t="shared" si="0"/>
        <v>0</v>
      </c>
      <c r="G38" s="239"/>
      <c r="H38" s="517"/>
      <c r="I38" s="814"/>
      <c r="J38" s="519"/>
    </row>
    <row r="39" spans="1:10" ht="15" hidden="1" customHeight="1" x14ac:dyDescent="0.25">
      <c r="A39" s="518"/>
      <c r="B39" s="1114"/>
      <c r="C39" s="101"/>
      <c r="D39" s="696"/>
      <c r="E39" s="697"/>
      <c r="F39" s="1120">
        <f t="shared" si="0"/>
        <v>0</v>
      </c>
      <c r="G39" s="239"/>
      <c r="H39" s="517"/>
      <c r="I39" s="814"/>
      <c r="J39" s="519"/>
    </row>
    <row r="40" spans="1:10" ht="15" hidden="1" customHeight="1" x14ac:dyDescent="0.25">
      <c r="A40" s="518"/>
      <c r="B40" s="1114"/>
      <c r="C40" s="101"/>
      <c r="D40" s="696"/>
      <c r="E40" s="697"/>
      <c r="F40" s="1120">
        <f t="shared" si="0"/>
        <v>0</v>
      </c>
      <c r="G40" s="239"/>
      <c r="H40" s="517"/>
      <c r="I40" s="814"/>
      <c r="J40" s="519"/>
    </row>
    <row r="41" spans="1:10" ht="15" hidden="1" customHeight="1" x14ac:dyDescent="0.25">
      <c r="A41" s="518"/>
      <c r="B41" s="1114"/>
      <c r="C41" s="101"/>
      <c r="D41" s="696"/>
      <c r="E41" s="697"/>
      <c r="F41" s="1120">
        <f t="shared" si="0"/>
        <v>0</v>
      </c>
      <c r="G41" s="239"/>
      <c r="H41" s="517"/>
      <c r="I41" s="814"/>
      <c r="J41" s="519"/>
    </row>
    <row r="42" spans="1:10" ht="15" hidden="1" customHeight="1" x14ac:dyDescent="0.25">
      <c r="A42" s="518"/>
      <c r="B42" s="1114"/>
      <c r="C42" s="101"/>
      <c r="D42" s="696"/>
      <c r="E42" s="697"/>
      <c r="F42" s="1120">
        <f t="shared" si="0"/>
        <v>0</v>
      </c>
      <c r="G42" s="239"/>
      <c r="H42" s="517"/>
      <c r="I42" s="814"/>
      <c r="J42" s="519"/>
    </row>
    <row r="43" spans="1:10" ht="15" hidden="1" customHeight="1" x14ac:dyDescent="0.25">
      <c r="A43" s="518"/>
      <c r="B43" s="1114"/>
      <c r="C43" s="101"/>
      <c r="D43" s="696"/>
      <c r="E43" s="697"/>
      <c r="F43" s="1120">
        <f t="shared" si="0"/>
        <v>0</v>
      </c>
      <c r="G43" s="239"/>
      <c r="H43" s="517"/>
      <c r="I43" s="814"/>
      <c r="J43" s="519"/>
    </row>
    <row r="44" spans="1:10" ht="15" hidden="1" customHeight="1" x14ac:dyDescent="0.25">
      <c r="A44" s="518"/>
      <c r="B44" s="1114"/>
      <c r="C44" s="101"/>
      <c r="D44" s="696"/>
      <c r="E44" s="697"/>
      <c r="F44" s="1120">
        <f t="shared" si="0"/>
        <v>0</v>
      </c>
      <c r="G44" s="239"/>
      <c r="H44" s="517"/>
      <c r="I44" s="814"/>
      <c r="J44" s="519"/>
    </row>
    <row r="45" spans="1:10" ht="15" hidden="1" customHeight="1" x14ac:dyDescent="0.25">
      <c r="A45" s="518"/>
      <c r="B45" s="1114"/>
      <c r="C45" s="101"/>
      <c r="D45" s="696"/>
      <c r="E45" s="697"/>
      <c r="F45" s="1120">
        <f t="shared" si="0"/>
        <v>0</v>
      </c>
      <c r="G45" s="239"/>
      <c r="H45" s="517"/>
      <c r="I45" s="814"/>
      <c r="J45" s="519"/>
    </row>
    <row r="46" spans="1:10" ht="15" hidden="1" customHeight="1" x14ac:dyDescent="0.25">
      <c r="A46" s="518"/>
      <c r="B46" s="1114"/>
      <c r="C46" s="101"/>
      <c r="D46" s="696"/>
      <c r="E46" s="697"/>
      <c r="F46" s="1120">
        <f t="shared" si="0"/>
        <v>0</v>
      </c>
      <c r="G46" s="239"/>
      <c r="H46" s="517"/>
      <c r="I46" s="814"/>
      <c r="J46" s="519"/>
    </row>
    <row r="47" spans="1:10" ht="15" hidden="1" customHeight="1" x14ac:dyDescent="0.25">
      <c r="A47" s="518"/>
      <c r="B47" s="1114"/>
      <c r="C47" s="101"/>
      <c r="D47" s="696"/>
      <c r="E47" s="697"/>
      <c r="F47" s="1120">
        <f t="shared" si="0"/>
        <v>0</v>
      </c>
      <c r="G47" s="239"/>
      <c r="H47" s="517"/>
      <c r="I47" s="814"/>
      <c r="J47" s="519"/>
    </row>
    <row r="48" spans="1:10" ht="15" hidden="1" customHeight="1" x14ac:dyDescent="0.25">
      <c r="A48" s="518"/>
      <c r="B48" s="1114"/>
      <c r="C48" s="101"/>
      <c r="D48" s="696"/>
      <c r="E48" s="697"/>
      <c r="F48" s="1120">
        <f t="shared" si="0"/>
        <v>0</v>
      </c>
      <c r="G48" s="239"/>
      <c r="H48" s="517"/>
      <c r="I48" s="814"/>
      <c r="J48" s="519"/>
    </row>
    <row r="49" spans="1:10" ht="15" hidden="1" customHeight="1" x14ac:dyDescent="0.25">
      <c r="A49" s="518"/>
      <c r="B49" s="1114"/>
      <c r="C49" s="101"/>
      <c r="D49" s="696"/>
      <c r="E49" s="697"/>
      <c r="F49" s="1120">
        <f t="shared" si="0"/>
        <v>0</v>
      </c>
      <c r="G49" s="239"/>
      <c r="H49" s="517"/>
      <c r="I49" s="814"/>
      <c r="J49" s="519"/>
    </row>
    <row r="50" spans="1:10" ht="15" hidden="1" customHeight="1" x14ac:dyDescent="0.25">
      <c r="A50" s="518"/>
      <c r="B50" s="1114"/>
      <c r="C50" s="101"/>
      <c r="D50" s="696"/>
      <c r="E50" s="697"/>
      <c r="F50" s="1120">
        <f t="shared" si="0"/>
        <v>0</v>
      </c>
      <c r="G50" s="239"/>
      <c r="H50" s="517"/>
      <c r="I50" s="814"/>
      <c r="J50" s="519"/>
    </row>
    <row r="51" spans="1:10" ht="15" hidden="1" customHeight="1" x14ac:dyDescent="0.25">
      <c r="A51" s="518"/>
      <c r="B51" s="1114"/>
      <c r="C51" s="101"/>
      <c r="D51" s="696"/>
      <c r="E51" s="697"/>
      <c r="F51" s="1120">
        <f t="shared" si="0"/>
        <v>0</v>
      </c>
      <c r="G51" s="239"/>
      <c r="H51" s="517"/>
      <c r="I51" s="814"/>
      <c r="J51" s="519"/>
    </row>
    <row r="52" spans="1:10" ht="15" hidden="1" customHeight="1" x14ac:dyDescent="0.25">
      <c r="A52" s="518"/>
      <c r="B52" s="1114"/>
      <c r="C52" s="101"/>
      <c r="D52" s="696"/>
      <c r="E52" s="697"/>
      <c r="F52" s="1120">
        <f t="shared" si="0"/>
        <v>0</v>
      </c>
      <c r="G52" s="239"/>
      <c r="H52" s="517"/>
      <c r="I52" s="814"/>
      <c r="J52" s="519"/>
    </row>
    <row r="53" spans="1:10" ht="15" hidden="1" customHeight="1" x14ac:dyDescent="0.25">
      <c r="A53" s="518"/>
      <c r="B53" s="1114"/>
      <c r="C53" s="101"/>
      <c r="D53" s="696"/>
      <c r="E53" s="697"/>
      <c r="F53" s="1120">
        <f t="shared" si="0"/>
        <v>0</v>
      </c>
      <c r="G53" s="239"/>
      <c r="H53" s="517"/>
      <c r="I53" s="814"/>
      <c r="J53" s="519"/>
    </row>
    <row r="54" spans="1:10" ht="15" hidden="1" customHeight="1" x14ac:dyDescent="0.25">
      <c r="A54" s="518"/>
      <c r="B54" s="1114"/>
      <c r="C54" s="101"/>
      <c r="D54" s="696"/>
      <c r="E54" s="697"/>
      <c r="F54" s="1120">
        <f t="shared" si="0"/>
        <v>0</v>
      </c>
      <c r="G54" s="239"/>
      <c r="H54" s="517"/>
      <c r="I54" s="814"/>
      <c r="J54" s="519"/>
    </row>
    <row r="55" spans="1:10" ht="15" hidden="1" customHeight="1" x14ac:dyDescent="0.25">
      <c r="A55" s="518"/>
      <c r="B55" s="1114"/>
      <c r="C55" s="101"/>
      <c r="D55" s="696"/>
      <c r="E55" s="697"/>
      <c r="F55" s="1120">
        <f t="shared" si="0"/>
        <v>0</v>
      </c>
      <c r="G55" s="239"/>
      <c r="H55" s="517"/>
      <c r="I55" s="814"/>
      <c r="J55" s="519"/>
    </row>
    <row r="56" spans="1:10" ht="15" hidden="1" customHeight="1" x14ac:dyDescent="0.25">
      <c r="A56" s="518"/>
      <c r="B56" s="1114"/>
      <c r="C56" s="101"/>
      <c r="D56" s="696"/>
      <c r="E56" s="697"/>
      <c r="F56" s="1120">
        <f t="shared" si="0"/>
        <v>0</v>
      </c>
      <c r="G56" s="239"/>
      <c r="H56" s="517"/>
      <c r="I56" s="814"/>
      <c r="J56" s="519"/>
    </row>
    <row r="57" spans="1:10" ht="15" hidden="1" customHeight="1" x14ac:dyDescent="0.25">
      <c r="A57" s="518"/>
      <c r="B57" s="1114"/>
      <c r="C57" s="101"/>
      <c r="D57" s="696"/>
      <c r="E57" s="697"/>
      <c r="F57" s="1120">
        <f t="shared" si="0"/>
        <v>0</v>
      </c>
      <c r="G57" s="239"/>
      <c r="H57" s="517"/>
      <c r="I57" s="814"/>
      <c r="J57" s="519"/>
    </row>
    <row r="58" spans="1:10" ht="15" hidden="1" customHeight="1" x14ac:dyDescent="0.25">
      <c r="A58" s="518"/>
      <c r="B58" s="1114"/>
      <c r="C58" s="101"/>
      <c r="D58" s="696"/>
      <c r="E58" s="697"/>
      <c r="F58" s="1120">
        <f t="shared" si="0"/>
        <v>0</v>
      </c>
      <c r="G58" s="239"/>
      <c r="H58" s="517"/>
      <c r="I58" s="814"/>
      <c r="J58" s="519"/>
    </row>
    <row r="59" spans="1:10" ht="15" hidden="1" customHeight="1" x14ac:dyDescent="0.25">
      <c r="A59" s="518"/>
      <c r="B59" s="1114"/>
      <c r="C59" s="101"/>
      <c r="D59" s="696"/>
      <c r="E59" s="697"/>
      <c r="F59" s="1120">
        <f t="shared" si="0"/>
        <v>0</v>
      </c>
      <c r="G59" s="239"/>
      <c r="H59" s="517"/>
      <c r="I59" s="814"/>
      <c r="J59" s="519"/>
    </row>
    <row r="60" spans="1:10" ht="15" hidden="1" customHeight="1" x14ac:dyDescent="0.25">
      <c r="A60" s="518"/>
      <c r="B60" s="1114"/>
      <c r="C60" s="101"/>
      <c r="D60" s="696"/>
      <c r="E60" s="697"/>
      <c r="F60" s="1120">
        <f t="shared" si="0"/>
        <v>0</v>
      </c>
      <c r="G60" s="239"/>
      <c r="H60" s="517"/>
      <c r="I60" s="814"/>
      <c r="J60" s="519"/>
    </row>
    <row r="61" spans="1:10" ht="15" hidden="1" customHeight="1" x14ac:dyDescent="0.25">
      <c r="A61" s="518"/>
      <c r="B61" s="1114"/>
      <c r="C61" s="101"/>
      <c r="D61" s="696"/>
      <c r="E61" s="697"/>
      <c r="F61" s="1120">
        <f t="shared" si="0"/>
        <v>0</v>
      </c>
      <c r="G61" s="239"/>
      <c r="H61" s="517"/>
      <c r="I61" s="814"/>
      <c r="J61" s="519"/>
    </row>
    <row r="62" spans="1:10" ht="15" hidden="1" customHeight="1" x14ac:dyDescent="0.25">
      <c r="A62" s="518"/>
      <c r="B62" s="1114"/>
      <c r="C62" s="101"/>
      <c r="D62" s="696"/>
      <c r="E62" s="697"/>
      <c r="F62" s="1120">
        <f t="shared" si="0"/>
        <v>0</v>
      </c>
      <c r="G62" s="239"/>
      <c r="H62" s="517"/>
      <c r="I62" s="814"/>
      <c r="J62" s="519"/>
    </row>
    <row r="63" spans="1:10" ht="15" hidden="1" customHeight="1" x14ac:dyDescent="0.25">
      <c r="A63" s="518"/>
      <c r="B63" s="1114"/>
      <c r="C63" s="101"/>
      <c r="D63" s="696"/>
      <c r="E63" s="697"/>
      <c r="F63" s="1120">
        <f t="shared" si="0"/>
        <v>0</v>
      </c>
      <c r="G63" s="239"/>
      <c r="H63" s="517"/>
      <c r="I63" s="814"/>
      <c r="J63" s="519"/>
    </row>
    <row r="64" spans="1:10" ht="15" hidden="1" customHeight="1" x14ac:dyDescent="0.25">
      <c r="A64" s="518"/>
      <c r="B64" s="1114"/>
      <c r="C64" s="101"/>
      <c r="D64" s="696"/>
      <c r="E64" s="697"/>
      <c r="F64" s="1120">
        <f t="shared" si="0"/>
        <v>0</v>
      </c>
      <c r="G64" s="239"/>
      <c r="H64" s="517"/>
      <c r="I64" s="814"/>
      <c r="J64" s="519"/>
    </row>
    <row r="65" spans="1:10" ht="15" hidden="1" customHeight="1" x14ac:dyDescent="0.25">
      <c r="A65" s="518"/>
      <c r="B65" s="1114"/>
      <c r="C65" s="101"/>
      <c r="D65" s="696"/>
      <c r="E65" s="697"/>
      <c r="F65" s="1120">
        <f t="shared" si="0"/>
        <v>0</v>
      </c>
      <c r="G65" s="239"/>
      <c r="H65" s="517"/>
      <c r="I65" s="814"/>
      <c r="J65" s="519"/>
    </row>
    <row r="66" spans="1:10" ht="15" hidden="1" customHeight="1" x14ac:dyDescent="0.25">
      <c r="A66" s="518"/>
      <c r="B66" s="1114"/>
      <c r="C66" s="101"/>
      <c r="D66" s="696"/>
      <c r="E66" s="697"/>
      <c r="F66" s="1120">
        <f t="shared" si="0"/>
        <v>0</v>
      </c>
      <c r="G66" s="239"/>
      <c r="H66" s="517"/>
      <c r="I66" s="814"/>
      <c r="J66" s="519"/>
    </row>
    <row r="67" spans="1:10" ht="15" hidden="1" customHeight="1" x14ac:dyDescent="0.25">
      <c r="A67" s="518"/>
      <c r="B67" s="1114"/>
      <c r="C67" s="101"/>
      <c r="D67" s="696"/>
      <c r="E67" s="697"/>
      <c r="F67" s="1120">
        <f t="shared" si="0"/>
        <v>0</v>
      </c>
      <c r="G67" s="239"/>
      <c r="H67" s="517"/>
      <c r="I67" s="814"/>
      <c r="J67" s="519"/>
    </row>
    <row r="68" spans="1:10" ht="15" hidden="1" customHeight="1" x14ac:dyDescent="0.25">
      <c r="A68" s="518"/>
      <c r="B68" s="1114"/>
      <c r="C68" s="101"/>
      <c r="D68" s="696"/>
      <c r="E68" s="697"/>
      <c r="F68" s="1120">
        <f t="shared" si="0"/>
        <v>0</v>
      </c>
      <c r="G68" s="239"/>
      <c r="H68" s="517"/>
      <c r="I68" s="814"/>
      <c r="J68" s="519"/>
    </row>
    <row r="69" spans="1:10" ht="15" hidden="1" customHeight="1" x14ac:dyDescent="0.25">
      <c r="A69" s="518"/>
      <c r="B69" s="1114"/>
      <c r="C69" s="101"/>
      <c r="D69" s="696"/>
      <c r="E69" s="697"/>
      <c r="F69" s="1120">
        <f t="shared" si="0"/>
        <v>0</v>
      </c>
      <c r="G69" s="239"/>
      <c r="H69" s="517"/>
      <c r="I69" s="814"/>
      <c r="J69" s="519"/>
    </row>
    <row r="70" spans="1:10" ht="15" hidden="1" customHeight="1" x14ac:dyDescent="0.25">
      <c r="A70" s="518"/>
      <c r="B70" s="1114"/>
      <c r="C70" s="101"/>
      <c r="D70" s="696"/>
      <c r="E70" s="697"/>
      <c r="F70" s="1120">
        <f t="shared" si="0"/>
        <v>0</v>
      </c>
      <c r="G70" s="239"/>
      <c r="H70" s="517"/>
      <c r="I70" s="814"/>
      <c r="J70" s="519"/>
    </row>
    <row r="71" spans="1:10" ht="15" hidden="1" customHeight="1" x14ac:dyDescent="0.25">
      <c r="A71" s="518"/>
      <c r="B71" s="1114"/>
      <c r="C71" s="101"/>
      <c r="D71" s="696"/>
      <c r="E71" s="697"/>
      <c r="F71" s="1120">
        <f t="shared" si="0"/>
        <v>0</v>
      </c>
      <c r="G71" s="239"/>
      <c r="H71" s="517"/>
      <c r="I71" s="814"/>
      <c r="J71" s="519"/>
    </row>
    <row r="72" spans="1:10" ht="15" hidden="1" customHeight="1" x14ac:dyDescent="0.25">
      <c r="A72" s="518"/>
      <c r="B72" s="1114"/>
      <c r="C72" s="101"/>
      <c r="D72" s="696"/>
      <c r="E72" s="697"/>
      <c r="F72" s="1120">
        <f t="shared" si="0"/>
        <v>0</v>
      </c>
      <c r="G72" s="239"/>
      <c r="H72" s="517"/>
      <c r="I72" s="814"/>
      <c r="J72" s="519"/>
    </row>
    <row r="73" spans="1:10" ht="15" hidden="1" customHeight="1" x14ac:dyDescent="0.25">
      <c r="A73" s="518"/>
      <c r="B73" s="1114"/>
      <c r="C73" s="101"/>
      <c r="D73" s="696"/>
      <c r="E73" s="697"/>
      <c r="F73" s="1120">
        <f t="shared" ref="F73:F136" si="1">D73+E73</f>
        <v>0</v>
      </c>
      <c r="G73" s="239"/>
      <c r="H73" s="517"/>
      <c r="I73" s="814"/>
      <c r="J73" s="519"/>
    </row>
    <row r="74" spans="1:10" ht="15" hidden="1" customHeight="1" x14ac:dyDescent="0.25">
      <c r="A74" s="518"/>
      <c r="B74" s="1114"/>
      <c r="C74" s="101"/>
      <c r="D74" s="696"/>
      <c r="E74" s="697"/>
      <c r="F74" s="1120">
        <f t="shared" si="1"/>
        <v>0</v>
      </c>
      <c r="G74" s="239"/>
      <c r="H74" s="517"/>
      <c r="I74" s="814"/>
      <c r="J74" s="519"/>
    </row>
    <row r="75" spans="1:10" ht="15" hidden="1" customHeight="1" x14ac:dyDescent="0.25">
      <c r="A75" s="518"/>
      <c r="B75" s="1114"/>
      <c r="C75" s="101"/>
      <c r="D75" s="696"/>
      <c r="E75" s="697"/>
      <c r="F75" s="1120">
        <f t="shared" si="1"/>
        <v>0</v>
      </c>
      <c r="G75" s="239"/>
      <c r="H75" s="517"/>
      <c r="I75" s="814"/>
      <c r="J75" s="519"/>
    </row>
    <row r="76" spans="1:10" ht="15" hidden="1" customHeight="1" x14ac:dyDescent="0.25">
      <c r="A76" s="518"/>
      <c r="B76" s="1114"/>
      <c r="C76" s="101"/>
      <c r="D76" s="696"/>
      <c r="E76" s="697"/>
      <c r="F76" s="1120">
        <f t="shared" si="1"/>
        <v>0</v>
      </c>
      <c r="G76" s="239"/>
      <c r="H76" s="517"/>
      <c r="I76" s="814"/>
      <c r="J76" s="519"/>
    </row>
    <row r="77" spans="1:10" ht="15" hidden="1" customHeight="1" x14ac:dyDescent="0.25">
      <c r="A77" s="518"/>
      <c r="B77" s="1114"/>
      <c r="C77" s="101"/>
      <c r="D77" s="696"/>
      <c r="E77" s="697"/>
      <c r="F77" s="1120">
        <f t="shared" si="1"/>
        <v>0</v>
      </c>
      <c r="G77" s="239"/>
      <c r="H77" s="517"/>
      <c r="I77" s="814"/>
      <c r="J77" s="519"/>
    </row>
    <row r="78" spans="1:10" ht="15" hidden="1" customHeight="1" x14ac:dyDescent="0.25">
      <c r="A78" s="518"/>
      <c r="B78" s="1114"/>
      <c r="C78" s="101"/>
      <c r="D78" s="696"/>
      <c r="E78" s="697"/>
      <c r="F78" s="1120">
        <f t="shared" si="1"/>
        <v>0</v>
      </c>
      <c r="G78" s="239"/>
      <c r="H78" s="517"/>
      <c r="I78" s="814"/>
      <c r="J78" s="519"/>
    </row>
    <row r="79" spans="1:10" ht="15" hidden="1" customHeight="1" x14ac:dyDescent="0.25">
      <c r="A79" s="518"/>
      <c r="B79" s="1114"/>
      <c r="C79" s="101"/>
      <c r="D79" s="696"/>
      <c r="E79" s="697"/>
      <c r="F79" s="1120">
        <f t="shared" si="1"/>
        <v>0</v>
      </c>
      <c r="G79" s="239"/>
      <c r="H79" s="517"/>
      <c r="I79" s="814"/>
      <c r="J79" s="519"/>
    </row>
    <row r="80" spans="1:10" ht="15" hidden="1" customHeight="1" x14ac:dyDescent="0.25">
      <c r="A80" s="518"/>
      <c r="B80" s="1114"/>
      <c r="C80" s="101"/>
      <c r="D80" s="696"/>
      <c r="E80" s="697"/>
      <c r="F80" s="1120">
        <f t="shared" si="1"/>
        <v>0</v>
      </c>
      <c r="G80" s="239"/>
      <c r="H80" s="517"/>
      <c r="I80" s="814"/>
      <c r="J80" s="519"/>
    </row>
    <row r="81" spans="1:10" ht="15" hidden="1" customHeight="1" x14ac:dyDescent="0.25">
      <c r="A81" s="518"/>
      <c r="B81" s="1114"/>
      <c r="C81" s="101"/>
      <c r="D81" s="696"/>
      <c r="E81" s="697"/>
      <c r="F81" s="1120">
        <f t="shared" si="1"/>
        <v>0</v>
      </c>
      <c r="G81" s="239"/>
      <c r="H81" s="517"/>
      <c r="I81" s="814"/>
      <c r="J81" s="519"/>
    </row>
    <row r="82" spans="1:10" ht="15" hidden="1" customHeight="1" x14ac:dyDescent="0.25">
      <c r="A82" s="518"/>
      <c r="B82" s="1114"/>
      <c r="C82" s="101"/>
      <c r="D82" s="696"/>
      <c r="E82" s="697"/>
      <c r="F82" s="1120">
        <f t="shared" si="1"/>
        <v>0</v>
      </c>
      <c r="G82" s="239"/>
      <c r="H82" s="517"/>
      <c r="I82" s="814"/>
      <c r="J82" s="519"/>
    </row>
    <row r="83" spans="1:10" ht="15" hidden="1" customHeight="1" x14ac:dyDescent="0.25">
      <c r="A83" s="518"/>
      <c r="B83" s="1114"/>
      <c r="C83" s="101"/>
      <c r="D83" s="696"/>
      <c r="E83" s="697"/>
      <c r="F83" s="1120">
        <f t="shared" si="1"/>
        <v>0</v>
      </c>
      <c r="G83" s="239"/>
      <c r="H83" s="517"/>
      <c r="I83" s="814"/>
      <c r="J83" s="519"/>
    </row>
    <row r="84" spans="1:10" ht="15" hidden="1" customHeight="1" x14ac:dyDescent="0.25">
      <c r="A84" s="518"/>
      <c r="B84" s="1114"/>
      <c r="C84" s="101"/>
      <c r="D84" s="696"/>
      <c r="E84" s="697"/>
      <c r="F84" s="1120">
        <f t="shared" si="1"/>
        <v>0</v>
      </c>
      <c r="G84" s="239"/>
      <c r="H84" s="517"/>
      <c r="I84" s="814"/>
      <c r="J84" s="519"/>
    </row>
    <row r="85" spans="1:10" ht="15" hidden="1" customHeight="1" x14ac:dyDescent="0.25">
      <c r="A85" s="518"/>
      <c r="B85" s="1114"/>
      <c r="C85" s="101"/>
      <c r="D85" s="696"/>
      <c r="E85" s="697"/>
      <c r="F85" s="1120">
        <f t="shared" si="1"/>
        <v>0</v>
      </c>
      <c r="G85" s="239"/>
      <c r="H85" s="517"/>
      <c r="I85" s="814"/>
      <c r="J85" s="519"/>
    </row>
    <row r="86" spans="1:10" ht="15" hidden="1" customHeight="1" x14ac:dyDescent="0.25">
      <c r="A86" s="518"/>
      <c r="B86" s="1114"/>
      <c r="C86" s="101"/>
      <c r="D86" s="696"/>
      <c r="E86" s="697"/>
      <c r="F86" s="1120">
        <f t="shared" si="1"/>
        <v>0</v>
      </c>
      <c r="G86" s="239"/>
      <c r="H86" s="517"/>
      <c r="I86" s="814"/>
      <c r="J86" s="519"/>
    </row>
    <row r="87" spans="1:10" ht="15" hidden="1" customHeight="1" x14ac:dyDescent="0.25">
      <c r="A87" s="518"/>
      <c r="B87" s="1114"/>
      <c r="C87" s="101"/>
      <c r="D87" s="696"/>
      <c r="E87" s="697"/>
      <c r="F87" s="1120">
        <f t="shared" si="1"/>
        <v>0</v>
      </c>
      <c r="G87" s="239"/>
      <c r="H87" s="517"/>
      <c r="I87" s="814"/>
      <c r="J87" s="519"/>
    </row>
    <row r="88" spans="1:10" ht="15" hidden="1" customHeight="1" x14ac:dyDescent="0.25">
      <c r="A88" s="518"/>
      <c r="B88" s="1114"/>
      <c r="C88" s="101"/>
      <c r="D88" s="696"/>
      <c r="E88" s="697"/>
      <c r="F88" s="1120">
        <f t="shared" si="1"/>
        <v>0</v>
      </c>
      <c r="G88" s="239"/>
      <c r="H88" s="517"/>
      <c r="I88" s="814"/>
      <c r="J88" s="519"/>
    </row>
    <row r="89" spans="1:10" ht="15" hidden="1" customHeight="1" x14ac:dyDescent="0.25">
      <c r="A89" s="518"/>
      <c r="B89" s="1114"/>
      <c r="C89" s="101"/>
      <c r="D89" s="696"/>
      <c r="E89" s="697"/>
      <c r="F89" s="1120">
        <f t="shared" si="1"/>
        <v>0</v>
      </c>
      <c r="G89" s="239"/>
      <c r="H89" s="517"/>
      <c r="I89" s="814"/>
      <c r="J89" s="519"/>
    </row>
    <row r="90" spans="1:10" ht="15" hidden="1" customHeight="1" x14ac:dyDescent="0.25">
      <c r="A90" s="518"/>
      <c r="B90" s="1114"/>
      <c r="C90" s="101"/>
      <c r="D90" s="696"/>
      <c r="E90" s="697"/>
      <c r="F90" s="1120">
        <f t="shared" si="1"/>
        <v>0</v>
      </c>
      <c r="G90" s="239"/>
      <c r="H90" s="517"/>
      <c r="I90" s="814"/>
      <c r="J90" s="519"/>
    </row>
    <row r="91" spans="1:10" ht="15" hidden="1" customHeight="1" x14ac:dyDescent="0.25">
      <c r="A91" s="518"/>
      <c r="B91" s="1114"/>
      <c r="C91" s="101"/>
      <c r="D91" s="696"/>
      <c r="E91" s="697"/>
      <c r="F91" s="1120">
        <f t="shared" si="1"/>
        <v>0</v>
      </c>
      <c r="G91" s="239"/>
      <c r="H91" s="517"/>
      <c r="I91" s="814"/>
      <c r="J91" s="519"/>
    </row>
    <row r="92" spans="1:10" ht="15" hidden="1" customHeight="1" x14ac:dyDescent="0.25">
      <c r="A92" s="518"/>
      <c r="B92" s="1114"/>
      <c r="C92" s="101"/>
      <c r="D92" s="696"/>
      <c r="E92" s="697"/>
      <c r="F92" s="1120">
        <f t="shared" si="1"/>
        <v>0</v>
      </c>
      <c r="G92" s="239"/>
      <c r="H92" s="517"/>
      <c r="I92" s="814"/>
      <c r="J92" s="519"/>
    </row>
    <row r="93" spans="1:10" ht="15" hidden="1" customHeight="1" x14ac:dyDescent="0.25">
      <c r="A93" s="518"/>
      <c r="B93" s="1114"/>
      <c r="C93" s="101"/>
      <c r="D93" s="696"/>
      <c r="E93" s="697"/>
      <c r="F93" s="1120">
        <f t="shared" si="1"/>
        <v>0</v>
      </c>
      <c r="G93" s="239"/>
      <c r="H93" s="517"/>
      <c r="I93" s="814"/>
      <c r="J93" s="519"/>
    </row>
    <row r="94" spans="1:10" ht="15" hidden="1" customHeight="1" x14ac:dyDescent="0.25">
      <c r="A94" s="518"/>
      <c r="B94" s="1114"/>
      <c r="C94" s="101"/>
      <c r="D94" s="696"/>
      <c r="E94" s="697"/>
      <c r="F94" s="1120">
        <f t="shared" si="1"/>
        <v>0</v>
      </c>
      <c r="G94" s="239"/>
      <c r="H94" s="517"/>
      <c r="I94" s="814"/>
      <c r="J94" s="519"/>
    </row>
    <row r="95" spans="1:10" ht="15" hidden="1" customHeight="1" x14ac:dyDescent="0.25">
      <c r="A95" s="518"/>
      <c r="B95" s="1114"/>
      <c r="C95" s="101"/>
      <c r="D95" s="696"/>
      <c r="E95" s="697"/>
      <c r="F95" s="1120">
        <f t="shared" si="1"/>
        <v>0</v>
      </c>
      <c r="G95" s="239"/>
      <c r="H95" s="517"/>
      <c r="I95" s="814"/>
      <c r="J95" s="519"/>
    </row>
    <row r="96" spans="1:10" ht="15" hidden="1" customHeight="1" x14ac:dyDescent="0.25">
      <c r="A96" s="518"/>
      <c r="B96" s="1114"/>
      <c r="C96" s="101"/>
      <c r="D96" s="696"/>
      <c r="E96" s="697"/>
      <c r="F96" s="1120">
        <f t="shared" si="1"/>
        <v>0</v>
      </c>
      <c r="G96" s="239"/>
      <c r="H96" s="517"/>
      <c r="I96" s="814"/>
      <c r="J96" s="519"/>
    </row>
    <row r="97" spans="1:10" ht="15" hidden="1" customHeight="1" x14ac:dyDescent="0.25">
      <c r="A97" s="518"/>
      <c r="B97" s="1114"/>
      <c r="C97" s="101"/>
      <c r="D97" s="696"/>
      <c r="E97" s="697"/>
      <c r="F97" s="1120">
        <f t="shared" si="1"/>
        <v>0</v>
      </c>
      <c r="G97" s="239"/>
      <c r="H97" s="517"/>
      <c r="I97" s="814"/>
      <c r="J97" s="519"/>
    </row>
    <row r="98" spans="1:10" ht="15" hidden="1" customHeight="1" x14ac:dyDescent="0.25">
      <c r="A98" s="518"/>
      <c r="B98" s="1114"/>
      <c r="C98" s="101"/>
      <c r="D98" s="696"/>
      <c r="E98" s="697"/>
      <c r="F98" s="1120">
        <f t="shared" si="1"/>
        <v>0</v>
      </c>
      <c r="G98" s="239"/>
      <c r="H98" s="517"/>
      <c r="I98" s="814"/>
      <c r="J98" s="519"/>
    </row>
    <row r="99" spans="1:10" ht="15" hidden="1" customHeight="1" x14ac:dyDescent="0.25">
      <c r="A99" s="518"/>
      <c r="B99" s="1114"/>
      <c r="C99" s="101"/>
      <c r="D99" s="696"/>
      <c r="E99" s="697"/>
      <c r="F99" s="1120">
        <f t="shared" si="1"/>
        <v>0</v>
      </c>
      <c r="G99" s="239"/>
      <c r="H99" s="517"/>
      <c r="I99" s="814"/>
      <c r="J99" s="519"/>
    </row>
    <row r="100" spans="1:10" ht="15" hidden="1" customHeight="1" x14ac:dyDescent="0.25">
      <c r="A100" s="518"/>
      <c r="B100" s="1114"/>
      <c r="C100" s="101"/>
      <c r="D100" s="696"/>
      <c r="E100" s="697"/>
      <c r="F100" s="1120">
        <f t="shared" si="1"/>
        <v>0</v>
      </c>
      <c r="G100" s="239"/>
      <c r="H100" s="517"/>
      <c r="I100" s="814"/>
      <c r="J100" s="519"/>
    </row>
    <row r="101" spans="1:10" ht="15" hidden="1" customHeight="1" x14ac:dyDescent="0.25">
      <c r="A101" s="518"/>
      <c r="B101" s="1114"/>
      <c r="C101" s="101"/>
      <c r="D101" s="696"/>
      <c r="E101" s="697"/>
      <c r="F101" s="1120">
        <f t="shared" si="1"/>
        <v>0</v>
      </c>
      <c r="G101" s="239"/>
      <c r="H101" s="517"/>
      <c r="I101" s="814"/>
      <c r="J101" s="519"/>
    </row>
    <row r="102" spans="1:10" ht="15" hidden="1" customHeight="1" x14ac:dyDescent="0.25">
      <c r="A102" s="518"/>
      <c r="B102" s="1114"/>
      <c r="C102" s="101"/>
      <c r="D102" s="696"/>
      <c r="E102" s="697"/>
      <c r="F102" s="1120"/>
      <c r="G102" s="239"/>
      <c r="H102" s="517"/>
      <c r="I102" s="814"/>
      <c r="J102" s="519"/>
    </row>
    <row r="103" spans="1:10" s="245" customFormat="1" ht="15" hidden="1" customHeight="1" x14ac:dyDescent="0.25">
      <c r="A103" s="520"/>
      <c r="B103" s="1115"/>
      <c r="C103" s="101"/>
      <c r="D103" s="698"/>
      <c r="E103" s="699"/>
      <c r="F103" s="1120">
        <f t="shared" si="1"/>
        <v>0</v>
      </c>
      <c r="G103" s="243"/>
      <c r="H103" s="517"/>
      <c r="I103" s="816"/>
      <c r="J103" s="523"/>
    </row>
    <row r="104" spans="1:10" s="245" customFormat="1" ht="15" hidden="1" customHeight="1" x14ac:dyDescent="0.25">
      <c r="A104" s="520"/>
      <c r="B104" s="1115"/>
      <c r="C104" s="101"/>
      <c r="D104" s="698"/>
      <c r="E104" s="699"/>
      <c r="F104" s="1120">
        <f t="shared" si="1"/>
        <v>0</v>
      </c>
      <c r="G104" s="243"/>
      <c r="H104" s="517"/>
      <c r="I104" s="816"/>
      <c r="J104" s="523"/>
    </row>
    <row r="105" spans="1:10" s="245" customFormat="1" ht="15" hidden="1" customHeight="1" x14ac:dyDescent="0.25">
      <c r="A105" s="520"/>
      <c r="B105" s="1115"/>
      <c r="C105" s="101"/>
      <c r="D105" s="698"/>
      <c r="E105" s="699"/>
      <c r="F105" s="1120">
        <f t="shared" si="1"/>
        <v>0</v>
      </c>
      <c r="G105" s="243"/>
      <c r="H105" s="517"/>
      <c r="I105" s="816"/>
      <c r="J105" s="523"/>
    </row>
    <row r="106" spans="1:10" s="245" customFormat="1" ht="15" hidden="1" customHeight="1" x14ac:dyDescent="0.25">
      <c r="A106" s="520"/>
      <c r="B106" s="1115"/>
      <c r="C106" s="101"/>
      <c r="D106" s="698"/>
      <c r="E106" s="699"/>
      <c r="F106" s="1120">
        <f t="shared" si="1"/>
        <v>0</v>
      </c>
      <c r="G106" s="243"/>
      <c r="H106" s="517"/>
      <c r="I106" s="816"/>
      <c r="J106" s="523"/>
    </row>
    <row r="107" spans="1:10" s="245" customFormat="1" ht="15" hidden="1" customHeight="1" x14ac:dyDescent="0.25">
      <c r="A107" s="520"/>
      <c r="B107" s="1115"/>
      <c r="C107" s="101"/>
      <c r="D107" s="698"/>
      <c r="E107" s="699"/>
      <c r="F107" s="1120">
        <f t="shared" si="1"/>
        <v>0</v>
      </c>
      <c r="G107" s="243"/>
      <c r="H107" s="517"/>
      <c r="I107" s="816"/>
      <c r="J107" s="523"/>
    </row>
    <row r="108" spans="1:10" s="245" customFormat="1" ht="15" hidden="1" customHeight="1" thickBot="1" x14ac:dyDescent="0.3">
      <c r="A108" s="520"/>
      <c r="B108" s="1115"/>
      <c r="C108" s="101"/>
      <c r="D108" s="698"/>
      <c r="E108" s="699"/>
      <c r="F108" s="1120">
        <f t="shared" si="1"/>
        <v>0</v>
      </c>
      <c r="G108" s="243"/>
      <c r="H108" s="517"/>
      <c r="I108" s="816"/>
      <c r="J108" s="523"/>
    </row>
    <row r="109" spans="1:10" ht="15" customHeight="1" thickBot="1" x14ac:dyDescent="0.3">
      <c r="A109" s="518"/>
      <c r="B109" s="1114"/>
      <c r="C109" s="128" t="s">
        <v>1924</v>
      </c>
      <c r="D109" s="1127">
        <f>SUM(D110:D209)</f>
        <v>0</v>
      </c>
      <c r="E109" s="1127">
        <f>SUM(E110:E209)</f>
        <v>0</v>
      </c>
      <c r="F109" s="1056">
        <f>SUM(F110:F209)</f>
        <v>0</v>
      </c>
      <c r="G109" s="239"/>
      <c r="H109" s="517" t="s">
        <v>979</v>
      </c>
      <c r="I109" s="815">
        <f>Form3!G14+Form3!H14</f>
        <v>0</v>
      </c>
      <c r="J109" s="524"/>
    </row>
    <row r="110" spans="1:10" ht="15" customHeight="1" x14ac:dyDescent="0.25">
      <c r="A110" s="518"/>
      <c r="B110" s="1114"/>
      <c r="C110" s="1692"/>
      <c r="D110" s="696"/>
      <c r="E110" s="697"/>
      <c r="F110" s="1120">
        <f t="shared" si="1"/>
        <v>0</v>
      </c>
      <c r="G110" s="239"/>
      <c r="H110" s="517"/>
      <c r="I110" s="814"/>
      <c r="J110" s="519"/>
    </row>
    <row r="111" spans="1:10" ht="15" customHeight="1" x14ac:dyDescent="0.25">
      <c r="A111" s="518"/>
      <c r="B111" s="1114"/>
      <c r="C111" s="1692"/>
      <c r="D111" s="696"/>
      <c r="E111" s="697"/>
      <c r="F111" s="1120">
        <f t="shared" si="1"/>
        <v>0</v>
      </c>
      <c r="G111" s="239"/>
      <c r="H111" s="517"/>
      <c r="I111" s="814"/>
      <c r="J111" s="519"/>
    </row>
    <row r="112" spans="1:10" ht="15" customHeight="1" x14ac:dyDescent="0.25">
      <c r="A112" s="518"/>
      <c r="B112" s="1114"/>
      <c r="C112" s="1692"/>
      <c r="D112" s="696"/>
      <c r="E112" s="697"/>
      <c r="F112" s="1120">
        <f t="shared" si="1"/>
        <v>0</v>
      </c>
      <c r="G112" s="239"/>
      <c r="H112" s="517"/>
      <c r="I112" s="814"/>
      <c r="J112" s="519"/>
    </row>
    <row r="113" spans="1:10" ht="15" customHeight="1" x14ac:dyDescent="0.25">
      <c r="A113" s="518"/>
      <c r="B113" s="1114"/>
      <c r="C113" s="1692"/>
      <c r="D113" s="696"/>
      <c r="E113" s="697"/>
      <c r="F113" s="1120">
        <f t="shared" si="1"/>
        <v>0</v>
      </c>
      <c r="G113" s="239"/>
      <c r="H113" s="517"/>
      <c r="I113" s="814"/>
      <c r="J113" s="519"/>
    </row>
    <row r="114" spans="1:10" ht="15" customHeight="1" x14ac:dyDescent="0.3">
      <c r="A114" s="518"/>
      <c r="B114" s="1114"/>
      <c r="C114" s="1692"/>
      <c r="D114" s="696"/>
      <c r="E114" s="697"/>
      <c r="F114" s="1120">
        <f t="shared" si="1"/>
        <v>0</v>
      </c>
      <c r="G114" s="239"/>
      <c r="H114" s="517"/>
      <c r="I114" s="814"/>
      <c r="J114" s="519"/>
    </row>
    <row r="115" spans="1:10" ht="15" customHeight="1" x14ac:dyDescent="0.3">
      <c r="A115" s="518"/>
      <c r="B115" s="1114"/>
      <c r="C115" s="1692"/>
      <c r="D115" s="696"/>
      <c r="E115" s="697"/>
      <c r="F115" s="1120">
        <f t="shared" si="1"/>
        <v>0</v>
      </c>
      <c r="G115" s="239"/>
      <c r="H115" s="517"/>
      <c r="I115" s="814"/>
      <c r="J115" s="519"/>
    </row>
    <row r="116" spans="1:10" ht="15" customHeight="1" x14ac:dyDescent="0.3">
      <c r="A116" s="518"/>
      <c r="B116" s="1114"/>
      <c r="C116" s="1692"/>
      <c r="D116" s="696"/>
      <c r="E116" s="697"/>
      <c r="F116" s="1120">
        <f t="shared" si="1"/>
        <v>0</v>
      </c>
      <c r="G116" s="239"/>
      <c r="H116" s="517"/>
      <c r="I116" s="814"/>
      <c r="J116" s="519"/>
    </row>
    <row r="117" spans="1:10" ht="15" customHeight="1" x14ac:dyDescent="0.3">
      <c r="A117" s="518"/>
      <c r="B117" s="1114"/>
      <c r="C117" s="1692"/>
      <c r="D117" s="696"/>
      <c r="E117" s="697"/>
      <c r="F117" s="1120">
        <f t="shared" si="1"/>
        <v>0</v>
      </c>
      <c r="G117" s="239"/>
      <c r="H117" s="517"/>
      <c r="I117" s="814"/>
      <c r="J117" s="519"/>
    </row>
    <row r="118" spans="1:10" ht="15" customHeight="1" x14ac:dyDescent="0.3">
      <c r="A118" s="518"/>
      <c r="B118" s="1114"/>
      <c r="C118" s="1692"/>
      <c r="D118" s="696"/>
      <c r="E118" s="697"/>
      <c r="F118" s="1120">
        <f t="shared" si="1"/>
        <v>0</v>
      </c>
      <c r="G118" s="239"/>
      <c r="H118" s="517"/>
      <c r="I118" s="814"/>
      <c r="J118" s="519"/>
    </row>
    <row r="119" spans="1:10" ht="15" customHeight="1" thickBot="1" x14ac:dyDescent="0.35">
      <c r="A119" s="518"/>
      <c r="B119" s="1114"/>
      <c r="C119" s="1692"/>
      <c r="D119" s="696"/>
      <c r="E119" s="697"/>
      <c r="F119" s="1120">
        <f t="shared" si="1"/>
        <v>0</v>
      </c>
      <c r="G119" s="239"/>
      <c r="H119" s="517"/>
      <c r="I119" s="814"/>
      <c r="J119" s="519"/>
    </row>
    <row r="120" spans="1:10" ht="15" hidden="1" customHeight="1" x14ac:dyDescent="0.25">
      <c r="A120" s="518"/>
      <c r="B120" s="1114"/>
      <c r="C120" s="101"/>
      <c r="D120" s="696"/>
      <c r="E120" s="697"/>
      <c r="F120" s="1120">
        <f t="shared" si="1"/>
        <v>0</v>
      </c>
      <c r="G120" s="239"/>
      <c r="H120" s="517"/>
      <c r="I120" s="814"/>
      <c r="J120" s="519"/>
    </row>
    <row r="121" spans="1:10" ht="15" hidden="1" customHeight="1" x14ac:dyDescent="0.25">
      <c r="A121" s="518"/>
      <c r="B121" s="1114"/>
      <c r="C121" s="101"/>
      <c r="D121" s="696"/>
      <c r="E121" s="697"/>
      <c r="F121" s="1120">
        <f t="shared" si="1"/>
        <v>0</v>
      </c>
      <c r="G121" s="239"/>
      <c r="H121" s="517"/>
      <c r="I121" s="814"/>
      <c r="J121" s="519"/>
    </row>
    <row r="122" spans="1:10" ht="15" hidden="1" customHeight="1" x14ac:dyDescent="0.25">
      <c r="A122" s="518"/>
      <c r="B122" s="1114"/>
      <c r="C122" s="101"/>
      <c r="D122" s="696"/>
      <c r="E122" s="697"/>
      <c r="F122" s="1120">
        <f t="shared" si="1"/>
        <v>0</v>
      </c>
      <c r="G122" s="239"/>
      <c r="H122" s="517"/>
      <c r="I122" s="814"/>
      <c r="J122" s="519"/>
    </row>
    <row r="123" spans="1:10" ht="15" hidden="1" customHeight="1" x14ac:dyDescent="0.25">
      <c r="A123" s="518"/>
      <c r="B123" s="1114"/>
      <c r="C123" s="101"/>
      <c r="D123" s="696"/>
      <c r="E123" s="697"/>
      <c r="F123" s="1120">
        <f t="shared" si="1"/>
        <v>0</v>
      </c>
      <c r="G123" s="239"/>
      <c r="H123" s="517"/>
      <c r="I123" s="814"/>
      <c r="J123" s="519"/>
    </row>
    <row r="124" spans="1:10" ht="15" hidden="1" customHeight="1" x14ac:dyDescent="0.25">
      <c r="A124" s="518"/>
      <c r="B124" s="1114"/>
      <c r="C124" s="101"/>
      <c r="D124" s="696"/>
      <c r="E124" s="697"/>
      <c r="F124" s="1120">
        <f t="shared" si="1"/>
        <v>0</v>
      </c>
      <c r="G124" s="239"/>
      <c r="H124" s="517"/>
      <c r="I124" s="814"/>
      <c r="J124" s="519"/>
    </row>
    <row r="125" spans="1:10" ht="15" hidden="1" customHeight="1" x14ac:dyDescent="0.25">
      <c r="A125" s="518"/>
      <c r="B125" s="1114"/>
      <c r="C125" s="101"/>
      <c r="D125" s="696"/>
      <c r="E125" s="697"/>
      <c r="F125" s="1120">
        <f t="shared" si="1"/>
        <v>0</v>
      </c>
      <c r="G125" s="239"/>
      <c r="H125" s="517"/>
      <c r="I125" s="814"/>
      <c r="J125" s="519"/>
    </row>
    <row r="126" spans="1:10" ht="15" hidden="1" customHeight="1" x14ac:dyDescent="0.25">
      <c r="A126" s="518"/>
      <c r="B126" s="1114"/>
      <c r="C126" s="101"/>
      <c r="D126" s="696"/>
      <c r="E126" s="697"/>
      <c r="F126" s="1120">
        <f t="shared" si="1"/>
        <v>0</v>
      </c>
      <c r="G126" s="239"/>
      <c r="H126" s="517"/>
      <c r="I126" s="814"/>
      <c r="J126" s="519"/>
    </row>
    <row r="127" spans="1:10" ht="15" hidden="1" customHeight="1" x14ac:dyDescent="0.25">
      <c r="A127" s="518"/>
      <c r="B127" s="1114"/>
      <c r="C127" s="101"/>
      <c r="D127" s="696"/>
      <c r="E127" s="697"/>
      <c r="F127" s="1120">
        <f t="shared" si="1"/>
        <v>0</v>
      </c>
      <c r="G127" s="239"/>
      <c r="H127" s="517"/>
      <c r="I127" s="814"/>
      <c r="J127" s="519"/>
    </row>
    <row r="128" spans="1:10" ht="15" hidden="1" customHeight="1" x14ac:dyDescent="0.25">
      <c r="A128" s="518"/>
      <c r="B128" s="1114"/>
      <c r="C128" s="101"/>
      <c r="D128" s="696"/>
      <c r="E128" s="697"/>
      <c r="F128" s="1120">
        <f t="shared" si="1"/>
        <v>0</v>
      </c>
      <c r="G128" s="239"/>
      <c r="H128" s="517"/>
      <c r="I128" s="814"/>
      <c r="J128" s="519"/>
    </row>
    <row r="129" spans="1:10" ht="15" hidden="1" customHeight="1" x14ac:dyDescent="0.25">
      <c r="A129" s="518"/>
      <c r="B129" s="1114"/>
      <c r="C129" s="101"/>
      <c r="D129" s="696"/>
      <c r="E129" s="697"/>
      <c r="F129" s="1120">
        <f t="shared" si="1"/>
        <v>0</v>
      </c>
      <c r="G129" s="239"/>
      <c r="H129" s="517"/>
      <c r="I129" s="814"/>
      <c r="J129" s="519"/>
    </row>
    <row r="130" spans="1:10" ht="15" hidden="1" customHeight="1" x14ac:dyDescent="0.25">
      <c r="A130" s="518"/>
      <c r="B130" s="1114"/>
      <c r="C130" s="101"/>
      <c r="D130" s="696"/>
      <c r="E130" s="697"/>
      <c r="F130" s="1120">
        <f t="shared" si="1"/>
        <v>0</v>
      </c>
      <c r="G130" s="239"/>
      <c r="H130" s="517"/>
      <c r="I130" s="814"/>
      <c r="J130" s="519"/>
    </row>
    <row r="131" spans="1:10" ht="15" hidden="1" customHeight="1" x14ac:dyDescent="0.25">
      <c r="A131" s="518"/>
      <c r="B131" s="1114"/>
      <c r="C131" s="101"/>
      <c r="D131" s="696"/>
      <c r="E131" s="697"/>
      <c r="F131" s="1120">
        <f t="shared" si="1"/>
        <v>0</v>
      </c>
      <c r="G131" s="239"/>
      <c r="H131" s="517"/>
      <c r="I131" s="814"/>
      <c r="J131" s="519"/>
    </row>
    <row r="132" spans="1:10" ht="15" hidden="1" customHeight="1" x14ac:dyDescent="0.25">
      <c r="A132" s="518"/>
      <c r="B132" s="1114"/>
      <c r="C132" s="101"/>
      <c r="D132" s="696"/>
      <c r="E132" s="697"/>
      <c r="F132" s="1120">
        <f t="shared" si="1"/>
        <v>0</v>
      </c>
      <c r="G132" s="239"/>
      <c r="H132" s="517"/>
      <c r="I132" s="814"/>
      <c r="J132" s="519"/>
    </row>
    <row r="133" spans="1:10" ht="15" hidden="1" customHeight="1" x14ac:dyDescent="0.25">
      <c r="A133" s="518"/>
      <c r="B133" s="1114"/>
      <c r="C133" s="101"/>
      <c r="D133" s="696"/>
      <c r="E133" s="697"/>
      <c r="F133" s="1120">
        <f t="shared" si="1"/>
        <v>0</v>
      </c>
      <c r="G133" s="239"/>
      <c r="H133" s="517"/>
      <c r="I133" s="814"/>
      <c r="J133" s="519"/>
    </row>
    <row r="134" spans="1:10" ht="15" hidden="1" customHeight="1" x14ac:dyDescent="0.25">
      <c r="A134" s="518"/>
      <c r="B134" s="1114"/>
      <c r="C134" s="101"/>
      <c r="D134" s="696"/>
      <c r="E134" s="697"/>
      <c r="F134" s="1120">
        <f t="shared" si="1"/>
        <v>0</v>
      </c>
      <c r="G134" s="239"/>
      <c r="H134" s="517"/>
      <c r="I134" s="814"/>
      <c r="J134" s="519"/>
    </row>
    <row r="135" spans="1:10" ht="15" hidden="1" customHeight="1" x14ac:dyDescent="0.25">
      <c r="A135" s="518"/>
      <c r="B135" s="1114"/>
      <c r="C135" s="101"/>
      <c r="D135" s="696"/>
      <c r="E135" s="697"/>
      <c r="F135" s="1120">
        <f t="shared" si="1"/>
        <v>0</v>
      </c>
      <c r="G135" s="239"/>
      <c r="H135" s="517"/>
      <c r="I135" s="814"/>
      <c r="J135" s="519"/>
    </row>
    <row r="136" spans="1:10" ht="15" hidden="1" customHeight="1" x14ac:dyDescent="0.25">
      <c r="A136" s="518"/>
      <c r="B136" s="1114"/>
      <c r="C136" s="101"/>
      <c r="D136" s="696"/>
      <c r="E136" s="697"/>
      <c r="F136" s="1120">
        <f t="shared" si="1"/>
        <v>0</v>
      </c>
      <c r="G136" s="239"/>
      <c r="H136" s="517"/>
      <c r="I136" s="814"/>
      <c r="J136" s="519"/>
    </row>
    <row r="137" spans="1:10" ht="15" hidden="1" customHeight="1" x14ac:dyDescent="0.25">
      <c r="A137" s="518"/>
      <c r="B137" s="1114"/>
      <c r="C137" s="101"/>
      <c r="D137" s="696"/>
      <c r="E137" s="697"/>
      <c r="F137" s="1120">
        <f t="shared" ref="F137:F200" si="2">D137+E137</f>
        <v>0</v>
      </c>
      <c r="G137" s="239"/>
      <c r="H137" s="517"/>
      <c r="I137" s="814"/>
      <c r="J137" s="519"/>
    </row>
    <row r="138" spans="1:10" ht="15" hidden="1" customHeight="1" x14ac:dyDescent="0.25">
      <c r="A138" s="518"/>
      <c r="B138" s="1114"/>
      <c r="C138" s="101"/>
      <c r="D138" s="696"/>
      <c r="E138" s="697"/>
      <c r="F138" s="1120">
        <f t="shared" si="2"/>
        <v>0</v>
      </c>
      <c r="G138" s="239"/>
      <c r="H138" s="517"/>
      <c r="I138" s="814"/>
      <c r="J138" s="519"/>
    </row>
    <row r="139" spans="1:10" ht="15" hidden="1" customHeight="1" x14ac:dyDescent="0.25">
      <c r="A139" s="518"/>
      <c r="B139" s="1114"/>
      <c r="C139" s="101"/>
      <c r="D139" s="696"/>
      <c r="E139" s="697"/>
      <c r="F139" s="1120">
        <f t="shared" si="2"/>
        <v>0</v>
      </c>
      <c r="G139" s="239"/>
      <c r="H139" s="517"/>
      <c r="I139" s="814"/>
      <c r="J139" s="519"/>
    </row>
    <row r="140" spans="1:10" ht="15" hidden="1" customHeight="1" x14ac:dyDescent="0.25">
      <c r="A140" s="518"/>
      <c r="B140" s="1114"/>
      <c r="C140" s="101"/>
      <c r="D140" s="696"/>
      <c r="E140" s="697"/>
      <c r="F140" s="1120">
        <f t="shared" si="2"/>
        <v>0</v>
      </c>
      <c r="G140" s="239"/>
      <c r="H140" s="517"/>
      <c r="I140" s="814"/>
      <c r="J140" s="519"/>
    </row>
    <row r="141" spans="1:10" ht="15" hidden="1" customHeight="1" x14ac:dyDescent="0.25">
      <c r="A141" s="518"/>
      <c r="B141" s="1114"/>
      <c r="C141" s="101"/>
      <c r="D141" s="696"/>
      <c r="E141" s="697"/>
      <c r="F141" s="1120">
        <f t="shared" si="2"/>
        <v>0</v>
      </c>
      <c r="G141" s="239"/>
      <c r="H141" s="517"/>
      <c r="I141" s="814"/>
      <c r="J141" s="519"/>
    </row>
    <row r="142" spans="1:10" ht="15" hidden="1" customHeight="1" x14ac:dyDescent="0.25">
      <c r="A142" s="518"/>
      <c r="B142" s="1114"/>
      <c r="C142" s="101"/>
      <c r="D142" s="696"/>
      <c r="E142" s="697"/>
      <c r="F142" s="1120">
        <f t="shared" si="2"/>
        <v>0</v>
      </c>
      <c r="G142" s="239"/>
      <c r="H142" s="517"/>
      <c r="I142" s="814"/>
      <c r="J142" s="519"/>
    </row>
    <row r="143" spans="1:10" ht="15" hidden="1" customHeight="1" x14ac:dyDescent="0.25">
      <c r="A143" s="518"/>
      <c r="B143" s="1114"/>
      <c r="C143" s="101"/>
      <c r="D143" s="696"/>
      <c r="E143" s="697"/>
      <c r="F143" s="1120">
        <f t="shared" si="2"/>
        <v>0</v>
      </c>
      <c r="G143" s="239"/>
      <c r="H143" s="517"/>
      <c r="I143" s="814"/>
      <c r="J143" s="519"/>
    </row>
    <row r="144" spans="1:10" ht="15" hidden="1" customHeight="1" x14ac:dyDescent="0.25">
      <c r="A144" s="518"/>
      <c r="B144" s="1114"/>
      <c r="C144" s="101"/>
      <c r="D144" s="696"/>
      <c r="E144" s="697"/>
      <c r="F144" s="1120">
        <f t="shared" si="2"/>
        <v>0</v>
      </c>
      <c r="G144" s="239"/>
      <c r="H144" s="517"/>
      <c r="I144" s="814"/>
      <c r="J144" s="519"/>
    </row>
    <row r="145" spans="1:10" ht="15" hidden="1" customHeight="1" x14ac:dyDescent="0.25">
      <c r="A145" s="518"/>
      <c r="B145" s="1114"/>
      <c r="C145" s="101"/>
      <c r="D145" s="696"/>
      <c r="E145" s="697"/>
      <c r="F145" s="1120">
        <f t="shared" si="2"/>
        <v>0</v>
      </c>
      <c r="G145" s="239"/>
      <c r="H145" s="517"/>
      <c r="I145" s="814"/>
      <c r="J145" s="519"/>
    </row>
    <row r="146" spans="1:10" ht="15" hidden="1" customHeight="1" x14ac:dyDescent="0.25">
      <c r="A146" s="518"/>
      <c r="B146" s="1114"/>
      <c r="C146" s="101"/>
      <c r="D146" s="696"/>
      <c r="E146" s="697"/>
      <c r="F146" s="1120">
        <f t="shared" si="2"/>
        <v>0</v>
      </c>
      <c r="G146" s="239"/>
      <c r="H146" s="517"/>
      <c r="I146" s="814"/>
      <c r="J146" s="519"/>
    </row>
    <row r="147" spans="1:10" ht="15" hidden="1" customHeight="1" x14ac:dyDescent="0.25">
      <c r="A147" s="518"/>
      <c r="B147" s="1114"/>
      <c r="C147" s="101"/>
      <c r="D147" s="696"/>
      <c r="E147" s="697"/>
      <c r="F147" s="1120">
        <f t="shared" si="2"/>
        <v>0</v>
      </c>
      <c r="G147" s="239"/>
      <c r="H147" s="517"/>
      <c r="I147" s="814"/>
      <c r="J147" s="519"/>
    </row>
    <row r="148" spans="1:10" ht="15" hidden="1" customHeight="1" x14ac:dyDescent="0.25">
      <c r="A148" s="518"/>
      <c r="B148" s="1114"/>
      <c r="C148" s="101"/>
      <c r="D148" s="696"/>
      <c r="E148" s="697"/>
      <c r="F148" s="1120">
        <f t="shared" si="2"/>
        <v>0</v>
      </c>
      <c r="G148" s="239"/>
      <c r="H148" s="517"/>
      <c r="I148" s="814"/>
      <c r="J148" s="519"/>
    </row>
    <row r="149" spans="1:10" ht="15" hidden="1" customHeight="1" x14ac:dyDescent="0.25">
      <c r="A149" s="518"/>
      <c r="B149" s="1114"/>
      <c r="C149" s="101"/>
      <c r="D149" s="696"/>
      <c r="E149" s="697"/>
      <c r="F149" s="1120">
        <f t="shared" si="2"/>
        <v>0</v>
      </c>
      <c r="G149" s="239"/>
      <c r="H149" s="517"/>
      <c r="I149" s="814"/>
      <c r="J149" s="519"/>
    </row>
    <row r="150" spans="1:10" ht="15" hidden="1" customHeight="1" x14ac:dyDescent="0.25">
      <c r="A150" s="518"/>
      <c r="B150" s="1114"/>
      <c r="C150" s="101"/>
      <c r="D150" s="696"/>
      <c r="E150" s="697"/>
      <c r="F150" s="1120">
        <f t="shared" si="2"/>
        <v>0</v>
      </c>
      <c r="G150" s="239"/>
      <c r="H150" s="517"/>
      <c r="I150" s="814"/>
      <c r="J150" s="519"/>
    </row>
    <row r="151" spans="1:10" ht="15" hidden="1" customHeight="1" x14ac:dyDescent="0.25">
      <c r="A151" s="518"/>
      <c r="B151" s="1114"/>
      <c r="C151" s="101"/>
      <c r="D151" s="696"/>
      <c r="E151" s="697"/>
      <c r="F151" s="1120">
        <f t="shared" si="2"/>
        <v>0</v>
      </c>
      <c r="G151" s="239"/>
      <c r="H151" s="517"/>
      <c r="I151" s="814"/>
      <c r="J151" s="519"/>
    </row>
    <row r="152" spans="1:10" ht="15" hidden="1" customHeight="1" x14ac:dyDescent="0.25">
      <c r="A152" s="518"/>
      <c r="B152" s="1114"/>
      <c r="C152" s="101"/>
      <c r="D152" s="696"/>
      <c r="E152" s="697"/>
      <c r="F152" s="1120">
        <f t="shared" si="2"/>
        <v>0</v>
      </c>
      <c r="G152" s="239"/>
      <c r="H152" s="517"/>
      <c r="I152" s="814"/>
      <c r="J152" s="519"/>
    </row>
    <row r="153" spans="1:10" ht="15" hidden="1" customHeight="1" x14ac:dyDescent="0.25">
      <c r="A153" s="518"/>
      <c r="B153" s="1114"/>
      <c r="C153" s="101"/>
      <c r="D153" s="696"/>
      <c r="E153" s="697"/>
      <c r="F153" s="1120">
        <f t="shared" si="2"/>
        <v>0</v>
      </c>
      <c r="G153" s="239"/>
      <c r="H153" s="517"/>
      <c r="I153" s="814"/>
      <c r="J153" s="519"/>
    </row>
    <row r="154" spans="1:10" ht="15" hidden="1" customHeight="1" x14ac:dyDescent="0.25">
      <c r="A154" s="518"/>
      <c r="B154" s="1114"/>
      <c r="C154" s="101"/>
      <c r="D154" s="696"/>
      <c r="E154" s="697"/>
      <c r="F154" s="1120">
        <f t="shared" si="2"/>
        <v>0</v>
      </c>
      <c r="G154" s="239"/>
      <c r="H154" s="517"/>
      <c r="I154" s="814"/>
      <c r="J154" s="519"/>
    </row>
    <row r="155" spans="1:10" ht="15" hidden="1" customHeight="1" x14ac:dyDescent="0.25">
      <c r="A155" s="518"/>
      <c r="B155" s="1114"/>
      <c r="C155" s="101"/>
      <c r="D155" s="696"/>
      <c r="E155" s="697"/>
      <c r="F155" s="1120">
        <f t="shared" si="2"/>
        <v>0</v>
      </c>
      <c r="G155" s="239"/>
      <c r="H155" s="517"/>
      <c r="I155" s="814"/>
      <c r="J155" s="519"/>
    </row>
    <row r="156" spans="1:10" ht="15" hidden="1" customHeight="1" x14ac:dyDescent="0.25">
      <c r="A156" s="518"/>
      <c r="B156" s="1114"/>
      <c r="C156" s="101"/>
      <c r="D156" s="696"/>
      <c r="E156" s="697"/>
      <c r="F156" s="1120">
        <f t="shared" si="2"/>
        <v>0</v>
      </c>
      <c r="G156" s="239"/>
      <c r="H156" s="517"/>
      <c r="I156" s="814"/>
      <c r="J156" s="519"/>
    </row>
    <row r="157" spans="1:10" ht="15" hidden="1" customHeight="1" x14ac:dyDescent="0.25">
      <c r="A157" s="518"/>
      <c r="B157" s="1114"/>
      <c r="C157" s="101"/>
      <c r="D157" s="696"/>
      <c r="E157" s="697"/>
      <c r="F157" s="1120">
        <f t="shared" si="2"/>
        <v>0</v>
      </c>
      <c r="G157" s="239"/>
      <c r="H157" s="517"/>
      <c r="I157" s="814"/>
      <c r="J157" s="519"/>
    </row>
    <row r="158" spans="1:10" ht="15" hidden="1" customHeight="1" x14ac:dyDescent="0.25">
      <c r="A158" s="518"/>
      <c r="B158" s="1114"/>
      <c r="C158" s="101"/>
      <c r="D158" s="696"/>
      <c r="E158" s="697"/>
      <c r="F158" s="1120">
        <f t="shared" si="2"/>
        <v>0</v>
      </c>
      <c r="G158" s="239"/>
      <c r="H158" s="517"/>
      <c r="I158" s="814"/>
      <c r="J158" s="519"/>
    </row>
    <row r="159" spans="1:10" ht="15" hidden="1" customHeight="1" x14ac:dyDescent="0.25">
      <c r="A159" s="518"/>
      <c r="B159" s="1114"/>
      <c r="C159" s="101"/>
      <c r="D159" s="696"/>
      <c r="E159" s="697"/>
      <c r="F159" s="1120">
        <f t="shared" si="2"/>
        <v>0</v>
      </c>
      <c r="G159" s="239"/>
      <c r="H159" s="517"/>
      <c r="I159" s="814"/>
      <c r="J159" s="519"/>
    </row>
    <row r="160" spans="1:10" ht="15" hidden="1" customHeight="1" x14ac:dyDescent="0.25">
      <c r="A160" s="518"/>
      <c r="B160" s="1114"/>
      <c r="C160" s="101"/>
      <c r="D160" s="696"/>
      <c r="E160" s="697"/>
      <c r="F160" s="1120">
        <f t="shared" si="2"/>
        <v>0</v>
      </c>
      <c r="G160" s="239"/>
      <c r="H160" s="517"/>
      <c r="I160" s="814"/>
      <c r="J160" s="519"/>
    </row>
    <row r="161" spans="1:10" ht="15" hidden="1" customHeight="1" x14ac:dyDescent="0.25">
      <c r="A161" s="518"/>
      <c r="B161" s="1114"/>
      <c r="C161" s="101"/>
      <c r="D161" s="696"/>
      <c r="E161" s="697"/>
      <c r="F161" s="1120">
        <f t="shared" si="2"/>
        <v>0</v>
      </c>
      <c r="G161" s="239"/>
      <c r="H161" s="517"/>
      <c r="I161" s="814"/>
      <c r="J161" s="519"/>
    </row>
    <row r="162" spans="1:10" ht="15" hidden="1" customHeight="1" x14ac:dyDescent="0.25">
      <c r="A162" s="518"/>
      <c r="B162" s="1114"/>
      <c r="C162" s="101"/>
      <c r="D162" s="696"/>
      <c r="E162" s="697"/>
      <c r="F162" s="1120">
        <f t="shared" si="2"/>
        <v>0</v>
      </c>
      <c r="G162" s="239"/>
      <c r="H162" s="517"/>
      <c r="I162" s="814"/>
      <c r="J162" s="519"/>
    </row>
    <row r="163" spans="1:10" ht="15" hidden="1" customHeight="1" x14ac:dyDescent="0.25">
      <c r="A163" s="518"/>
      <c r="B163" s="1114"/>
      <c r="C163" s="101"/>
      <c r="D163" s="696"/>
      <c r="E163" s="697"/>
      <c r="F163" s="1120">
        <f t="shared" si="2"/>
        <v>0</v>
      </c>
      <c r="G163" s="239"/>
      <c r="H163" s="517"/>
      <c r="I163" s="814"/>
      <c r="J163" s="519"/>
    </row>
    <row r="164" spans="1:10" ht="15" hidden="1" customHeight="1" x14ac:dyDescent="0.25">
      <c r="A164" s="518"/>
      <c r="B164" s="1114"/>
      <c r="C164" s="101"/>
      <c r="D164" s="696"/>
      <c r="E164" s="697"/>
      <c r="F164" s="1120">
        <f t="shared" si="2"/>
        <v>0</v>
      </c>
      <c r="G164" s="239"/>
      <c r="H164" s="517"/>
      <c r="I164" s="814"/>
      <c r="J164" s="519"/>
    </row>
    <row r="165" spans="1:10" ht="15" hidden="1" customHeight="1" x14ac:dyDescent="0.25">
      <c r="A165" s="518"/>
      <c r="B165" s="1114"/>
      <c r="C165" s="101"/>
      <c r="D165" s="696"/>
      <c r="E165" s="697"/>
      <c r="F165" s="1120">
        <f t="shared" si="2"/>
        <v>0</v>
      </c>
      <c r="G165" s="239"/>
      <c r="H165" s="517"/>
      <c r="I165" s="814"/>
      <c r="J165" s="519"/>
    </row>
    <row r="166" spans="1:10" ht="15" hidden="1" customHeight="1" x14ac:dyDescent="0.25">
      <c r="A166" s="518"/>
      <c r="B166" s="1114"/>
      <c r="C166" s="101"/>
      <c r="D166" s="696"/>
      <c r="E166" s="697"/>
      <c r="F166" s="1120">
        <f t="shared" si="2"/>
        <v>0</v>
      </c>
      <c r="G166" s="239"/>
      <c r="H166" s="517"/>
      <c r="I166" s="814"/>
      <c r="J166" s="519"/>
    </row>
    <row r="167" spans="1:10" ht="15" hidden="1" customHeight="1" x14ac:dyDescent="0.25">
      <c r="A167" s="518"/>
      <c r="B167" s="1114"/>
      <c r="C167" s="101"/>
      <c r="D167" s="696"/>
      <c r="E167" s="697"/>
      <c r="F167" s="1120">
        <f t="shared" si="2"/>
        <v>0</v>
      </c>
      <c r="G167" s="239"/>
      <c r="H167" s="517"/>
      <c r="I167" s="814"/>
      <c r="J167" s="519"/>
    </row>
    <row r="168" spans="1:10" ht="15" hidden="1" customHeight="1" x14ac:dyDescent="0.25">
      <c r="A168" s="518"/>
      <c r="B168" s="1114"/>
      <c r="C168" s="101"/>
      <c r="D168" s="696"/>
      <c r="E168" s="697"/>
      <c r="F168" s="1120">
        <f t="shared" si="2"/>
        <v>0</v>
      </c>
      <c r="G168" s="239"/>
      <c r="H168" s="517"/>
      <c r="I168" s="814"/>
      <c r="J168" s="519"/>
    </row>
    <row r="169" spans="1:10" ht="15" hidden="1" customHeight="1" x14ac:dyDescent="0.25">
      <c r="A169" s="518"/>
      <c r="B169" s="1114"/>
      <c r="C169" s="101"/>
      <c r="D169" s="696"/>
      <c r="E169" s="697"/>
      <c r="F169" s="1120">
        <f t="shared" si="2"/>
        <v>0</v>
      </c>
      <c r="G169" s="239"/>
      <c r="H169" s="517"/>
      <c r="I169" s="814"/>
      <c r="J169" s="519"/>
    </row>
    <row r="170" spans="1:10" ht="15" hidden="1" customHeight="1" x14ac:dyDescent="0.25">
      <c r="A170" s="518"/>
      <c r="B170" s="1114"/>
      <c r="C170" s="101"/>
      <c r="D170" s="696"/>
      <c r="E170" s="697"/>
      <c r="F170" s="1120">
        <f t="shared" si="2"/>
        <v>0</v>
      </c>
      <c r="G170" s="239"/>
      <c r="H170" s="517"/>
      <c r="I170" s="814"/>
      <c r="J170" s="519"/>
    </row>
    <row r="171" spans="1:10" ht="15" hidden="1" customHeight="1" x14ac:dyDescent="0.25">
      <c r="A171" s="518"/>
      <c r="B171" s="1114"/>
      <c r="C171" s="101"/>
      <c r="D171" s="696"/>
      <c r="E171" s="697"/>
      <c r="F171" s="1120">
        <f t="shared" si="2"/>
        <v>0</v>
      </c>
      <c r="G171" s="239"/>
      <c r="H171" s="517"/>
      <c r="I171" s="814"/>
      <c r="J171" s="519"/>
    </row>
    <row r="172" spans="1:10" ht="15" hidden="1" customHeight="1" x14ac:dyDescent="0.25">
      <c r="A172" s="518"/>
      <c r="B172" s="1114"/>
      <c r="C172" s="101"/>
      <c r="D172" s="696"/>
      <c r="E172" s="697"/>
      <c r="F172" s="1120">
        <f t="shared" si="2"/>
        <v>0</v>
      </c>
      <c r="G172" s="239"/>
      <c r="H172" s="517"/>
      <c r="I172" s="814"/>
      <c r="J172" s="519"/>
    </row>
    <row r="173" spans="1:10" ht="15" hidden="1" customHeight="1" x14ac:dyDescent="0.25">
      <c r="A173" s="518"/>
      <c r="B173" s="1114"/>
      <c r="C173" s="101"/>
      <c r="D173" s="696"/>
      <c r="E173" s="697"/>
      <c r="F173" s="1120">
        <f t="shared" si="2"/>
        <v>0</v>
      </c>
      <c r="G173" s="239"/>
      <c r="H173" s="517"/>
      <c r="I173" s="814"/>
      <c r="J173" s="519"/>
    </row>
    <row r="174" spans="1:10" ht="15" hidden="1" customHeight="1" x14ac:dyDescent="0.25">
      <c r="A174" s="518"/>
      <c r="B174" s="1114"/>
      <c r="C174" s="101"/>
      <c r="D174" s="696"/>
      <c r="E174" s="697"/>
      <c r="F174" s="1120">
        <f t="shared" si="2"/>
        <v>0</v>
      </c>
      <c r="G174" s="239"/>
      <c r="H174" s="517"/>
      <c r="I174" s="814"/>
      <c r="J174" s="519"/>
    </row>
    <row r="175" spans="1:10" ht="15" hidden="1" customHeight="1" x14ac:dyDescent="0.25">
      <c r="A175" s="518"/>
      <c r="B175" s="1114"/>
      <c r="C175" s="101"/>
      <c r="D175" s="696"/>
      <c r="E175" s="697"/>
      <c r="F175" s="1120">
        <f t="shared" si="2"/>
        <v>0</v>
      </c>
      <c r="G175" s="239"/>
      <c r="H175" s="517"/>
      <c r="I175" s="814"/>
      <c r="J175" s="519"/>
    </row>
    <row r="176" spans="1:10" ht="15" hidden="1" customHeight="1" x14ac:dyDescent="0.25">
      <c r="A176" s="518"/>
      <c r="B176" s="1114"/>
      <c r="C176" s="101"/>
      <c r="D176" s="696"/>
      <c r="E176" s="697"/>
      <c r="F176" s="1120">
        <f t="shared" si="2"/>
        <v>0</v>
      </c>
      <c r="G176" s="239"/>
      <c r="H176" s="517"/>
      <c r="I176" s="814"/>
      <c r="J176" s="519"/>
    </row>
    <row r="177" spans="1:10" ht="15" hidden="1" customHeight="1" x14ac:dyDescent="0.25">
      <c r="A177" s="518"/>
      <c r="B177" s="1114"/>
      <c r="C177" s="101"/>
      <c r="D177" s="696"/>
      <c r="E177" s="697"/>
      <c r="F177" s="1120">
        <f t="shared" si="2"/>
        <v>0</v>
      </c>
      <c r="G177" s="239"/>
      <c r="H177" s="517"/>
      <c r="I177" s="814"/>
      <c r="J177" s="519"/>
    </row>
    <row r="178" spans="1:10" ht="15" hidden="1" customHeight="1" x14ac:dyDescent="0.25">
      <c r="A178" s="518"/>
      <c r="B178" s="1114"/>
      <c r="C178" s="101"/>
      <c r="D178" s="696"/>
      <c r="E178" s="697"/>
      <c r="F178" s="1120">
        <f t="shared" si="2"/>
        <v>0</v>
      </c>
      <c r="G178" s="239"/>
      <c r="H178" s="517"/>
      <c r="I178" s="814"/>
      <c r="J178" s="519"/>
    </row>
    <row r="179" spans="1:10" ht="15" hidden="1" customHeight="1" x14ac:dyDescent="0.25">
      <c r="A179" s="518"/>
      <c r="B179" s="1114"/>
      <c r="C179" s="101"/>
      <c r="D179" s="696"/>
      <c r="E179" s="697"/>
      <c r="F179" s="1120">
        <f t="shared" si="2"/>
        <v>0</v>
      </c>
      <c r="G179" s="239"/>
      <c r="H179" s="517"/>
      <c r="I179" s="814"/>
      <c r="J179" s="519"/>
    </row>
    <row r="180" spans="1:10" ht="15" hidden="1" customHeight="1" x14ac:dyDescent="0.25">
      <c r="A180" s="518"/>
      <c r="B180" s="1114"/>
      <c r="C180" s="101"/>
      <c r="D180" s="696"/>
      <c r="E180" s="697"/>
      <c r="F180" s="1120">
        <f t="shared" si="2"/>
        <v>0</v>
      </c>
      <c r="G180" s="239"/>
      <c r="H180" s="517"/>
      <c r="I180" s="814"/>
      <c r="J180" s="519"/>
    </row>
    <row r="181" spans="1:10" ht="15" hidden="1" customHeight="1" x14ac:dyDescent="0.25">
      <c r="A181" s="518"/>
      <c r="B181" s="1114"/>
      <c r="C181" s="101"/>
      <c r="D181" s="696"/>
      <c r="E181" s="697"/>
      <c r="F181" s="1120">
        <f t="shared" si="2"/>
        <v>0</v>
      </c>
      <c r="G181" s="239"/>
      <c r="H181" s="517"/>
      <c r="I181" s="814"/>
      <c r="J181" s="519"/>
    </row>
    <row r="182" spans="1:10" ht="15" hidden="1" customHeight="1" x14ac:dyDescent="0.25">
      <c r="A182" s="518"/>
      <c r="B182" s="1114"/>
      <c r="C182" s="101"/>
      <c r="D182" s="696"/>
      <c r="E182" s="697"/>
      <c r="F182" s="1120">
        <f t="shared" si="2"/>
        <v>0</v>
      </c>
      <c r="G182" s="239"/>
      <c r="H182" s="517"/>
      <c r="I182" s="814"/>
      <c r="J182" s="519"/>
    </row>
    <row r="183" spans="1:10" ht="15" hidden="1" customHeight="1" x14ac:dyDescent="0.25">
      <c r="A183" s="518"/>
      <c r="B183" s="1114"/>
      <c r="C183" s="101"/>
      <c r="D183" s="696"/>
      <c r="E183" s="697"/>
      <c r="F183" s="1120">
        <f t="shared" si="2"/>
        <v>0</v>
      </c>
      <c r="G183" s="239"/>
      <c r="H183" s="517"/>
      <c r="I183" s="814"/>
      <c r="J183" s="519"/>
    </row>
    <row r="184" spans="1:10" ht="15" hidden="1" customHeight="1" x14ac:dyDescent="0.25">
      <c r="A184" s="518"/>
      <c r="B184" s="1114"/>
      <c r="C184" s="101"/>
      <c r="D184" s="696"/>
      <c r="E184" s="697"/>
      <c r="F184" s="1120">
        <f t="shared" si="2"/>
        <v>0</v>
      </c>
      <c r="G184" s="239"/>
      <c r="H184" s="517"/>
      <c r="I184" s="814"/>
      <c r="J184" s="519"/>
    </row>
    <row r="185" spans="1:10" ht="15" hidden="1" customHeight="1" x14ac:dyDescent="0.25">
      <c r="A185" s="518"/>
      <c r="B185" s="1114"/>
      <c r="C185" s="101"/>
      <c r="D185" s="696"/>
      <c r="E185" s="697"/>
      <c r="F185" s="1120">
        <f t="shared" si="2"/>
        <v>0</v>
      </c>
      <c r="G185" s="239"/>
      <c r="H185" s="517"/>
      <c r="I185" s="814"/>
      <c r="J185" s="519"/>
    </row>
    <row r="186" spans="1:10" ht="15" hidden="1" customHeight="1" x14ac:dyDescent="0.25">
      <c r="A186" s="518"/>
      <c r="B186" s="1114"/>
      <c r="C186" s="101"/>
      <c r="D186" s="696"/>
      <c r="E186" s="697"/>
      <c r="F186" s="1120">
        <f t="shared" si="2"/>
        <v>0</v>
      </c>
      <c r="G186" s="239"/>
      <c r="H186" s="517"/>
      <c r="I186" s="814"/>
      <c r="J186" s="519"/>
    </row>
    <row r="187" spans="1:10" ht="15" hidden="1" customHeight="1" x14ac:dyDescent="0.25">
      <c r="A187" s="518"/>
      <c r="B187" s="1114"/>
      <c r="C187" s="101"/>
      <c r="D187" s="696"/>
      <c r="E187" s="697"/>
      <c r="F187" s="1120">
        <f t="shared" si="2"/>
        <v>0</v>
      </c>
      <c r="G187" s="239"/>
      <c r="H187" s="517"/>
      <c r="I187" s="814"/>
      <c r="J187" s="519"/>
    </row>
    <row r="188" spans="1:10" ht="15" hidden="1" customHeight="1" x14ac:dyDescent="0.25">
      <c r="A188" s="518"/>
      <c r="B188" s="1114"/>
      <c r="C188" s="101"/>
      <c r="D188" s="696"/>
      <c r="E188" s="697"/>
      <c r="F188" s="1120">
        <f t="shared" si="2"/>
        <v>0</v>
      </c>
      <c r="G188" s="239"/>
      <c r="H188" s="517"/>
      <c r="I188" s="814"/>
      <c r="J188" s="519"/>
    </row>
    <row r="189" spans="1:10" ht="15" hidden="1" customHeight="1" x14ac:dyDescent="0.25">
      <c r="A189" s="518"/>
      <c r="B189" s="1114"/>
      <c r="C189" s="101"/>
      <c r="D189" s="696"/>
      <c r="E189" s="697"/>
      <c r="F189" s="1120">
        <f t="shared" si="2"/>
        <v>0</v>
      </c>
      <c r="G189" s="239"/>
      <c r="H189" s="517"/>
      <c r="I189" s="814"/>
      <c r="J189" s="519"/>
    </row>
    <row r="190" spans="1:10" ht="15" hidden="1" customHeight="1" x14ac:dyDescent="0.25">
      <c r="A190" s="518"/>
      <c r="B190" s="1114"/>
      <c r="C190" s="101"/>
      <c r="D190" s="696"/>
      <c r="E190" s="697"/>
      <c r="F190" s="1120">
        <f t="shared" si="2"/>
        <v>0</v>
      </c>
      <c r="G190" s="239"/>
      <c r="H190" s="517"/>
      <c r="I190" s="814"/>
      <c r="J190" s="519"/>
    </row>
    <row r="191" spans="1:10" ht="15" hidden="1" customHeight="1" x14ac:dyDescent="0.25">
      <c r="A191" s="518"/>
      <c r="B191" s="1114"/>
      <c r="C191" s="101"/>
      <c r="D191" s="696"/>
      <c r="E191" s="697"/>
      <c r="F191" s="1120">
        <f t="shared" si="2"/>
        <v>0</v>
      </c>
      <c r="G191" s="239"/>
      <c r="H191" s="517"/>
      <c r="I191" s="814"/>
      <c r="J191" s="519"/>
    </row>
    <row r="192" spans="1:10" ht="15" hidden="1" customHeight="1" x14ac:dyDescent="0.25">
      <c r="A192" s="518"/>
      <c r="B192" s="1114"/>
      <c r="C192" s="101"/>
      <c r="D192" s="696"/>
      <c r="E192" s="697"/>
      <c r="F192" s="1120">
        <f t="shared" si="2"/>
        <v>0</v>
      </c>
      <c r="G192" s="239"/>
      <c r="H192" s="517"/>
      <c r="I192" s="814"/>
      <c r="J192" s="519"/>
    </row>
    <row r="193" spans="1:10" ht="15" hidden="1" customHeight="1" x14ac:dyDescent="0.25">
      <c r="A193" s="518"/>
      <c r="B193" s="1114"/>
      <c r="C193" s="101"/>
      <c r="D193" s="696"/>
      <c r="E193" s="697"/>
      <c r="F193" s="1120">
        <f t="shared" si="2"/>
        <v>0</v>
      </c>
      <c r="G193" s="239"/>
      <c r="H193" s="517"/>
      <c r="I193" s="814"/>
      <c r="J193" s="519"/>
    </row>
    <row r="194" spans="1:10" ht="15" hidden="1" customHeight="1" x14ac:dyDescent="0.25">
      <c r="A194" s="518"/>
      <c r="B194" s="1114"/>
      <c r="C194" s="101"/>
      <c r="D194" s="696"/>
      <c r="E194" s="697"/>
      <c r="F194" s="1120">
        <f t="shared" si="2"/>
        <v>0</v>
      </c>
      <c r="G194" s="239"/>
      <c r="H194" s="517"/>
      <c r="I194" s="814"/>
      <c r="J194" s="519"/>
    </row>
    <row r="195" spans="1:10" ht="15" hidden="1" customHeight="1" x14ac:dyDescent="0.25">
      <c r="A195" s="518"/>
      <c r="B195" s="1114"/>
      <c r="C195" s="101"/>
      <c r="D195" s="696"/>
      <c r="E195" s="697"/>
      <c r="F195" s="1120">
        <f t="shared" si="2"/>
        <v>0</v>
      </c>
      <c r="G195" s="239"/>
      <c r="H195" s="517"/>
      <c r="I195" s="814"/>
      <c r="J195" s="519"/>
    </row>
    <row r="196" spans="1:10" ht="15" hidden="1" customHeight="1" x14ac:dyDescent="0.25">
      <c r="A196" s="518"/>
      <c r="B196" s="1114"/>
      <c r="C196" s="101"/>
      <c r="D196" s="696"/>
      <c r="E196" s="697"/>
      <c r="F196" s="1120">
        <f t="shared" si="2"/>
        <v>0</v>
      </c>
      <c r="G196" s="239"/>
      <c r="H196" s="517"/>
      <c r="I196" s="814"/>
      <c r="J196" s="519"/>
    </row>
    <row r="197" spans="1:10" ht="15" hidden="1" customHeight="1" x14ac:dyDescent="0.25">
      <c r="A197" s="518"/>
      <c r="B197" s="1114"/>
      <c r="C197" s="101"/>
      <c r="D197" s="696"/>
      <c r="E197" s="697"/>
      <c r="F197" s="1120">
        <f t="shared" si="2"/>
        <v>0</v>
      </c>
      <c r="G197" s="239"/>
      <c r="H197" s="517"/>
      <c r="I197" s="814"/>
      <c r="J197" s="519"/>
    </row>
    <row r="198" spans="1:10" ht="15" hidden="1" customHeight="1" x14ac:dyDescent="0.25">
      <c r="A198" s="518"/>
      <c r="B198" s="1114"/>
      <c r="C198" s="101"/>
      <c r="D198" s="696"/>
      <c r="E198" s="697"/>
      <c r="F198" s="1120">
        <f t="shared" si="2"/>
        <v>0</v>
      </c>
      <c r="G198" s="239"/>
      <c r="H198" s="517"/>
      <c r="I198" s="814"/>
      <c r="J198" s="519"/>
    </row>
    <row r="199" spans="1:10" ht="15" hidden="1" customHeight="1" x14ac:dyDescent="0.25">
      <c r="A199" s="518"/>
      <c r="B199" s="1114"/>
      <c r="C199" s="101"/>
      <c r="D199" s="696"/>
      <c r="E199" s="697"/>
      <c r="F199" s="1120">
        <f t="shared" si="2"/>
        <v>0</v>
      </c>
      <c r="G199" s="239"/>
      <c r="H199" s="517"/>
      <c r="I199" s="814"/>
      <c r="J199" s="519"/>
    </row>
    <row r="200" spans="1:10" ht="15" hidden="1" customHeight="1" x14ac:dyDescent="0.25">
      <c r="A200" s="518"/>
      <c r="B200" s="1114"/>
      <c r="C200" s="101"/>
      <c r="D200" s="696"/>
      <c r="E200" s="697"/>
      <c r="F200" s="1120">
        <f t="shared" si="2"/>
        <v>0</v>
      </c>
      <c r="G200" s="239"/>
      <c r="H200" s="517"/>
      <c r="I200" s="814"/>
      <c r="J200" s="519"/>
    </row>
    <row r="201" spans="1:10" ht="15" hidden="1" customHeight="1" x14ac:dyDescent="0.25">
      <c r="A201" s="518"/>
      <c r="B201" s="1114"/>
      <c r="C201" s="101"/>
      <c r="D201" s="696"/>
      <c r="E201" s="697"/>
      <c r="F201" s="1120">
        <f t="shared" ref="F201:F227" si="3">D201+E201</f>
        <v>0</v>
      </c>
      <c r="G201" s="239"/>
      <c r="H201" s="517"/>
      <c r="I201" s="814"/>
      <c r="J201" s="519"/>
    </row>
    <row r="202" spans="1:10" ht="15" hidden="1" customHeight="1" x14ac:dyDescent="0.25">
      <c r="A202" s="518"/>
      <c r="B202" s="1114"/>
      <c r="C202" s="101"/>
      <c r="D202" s="696"/>
      <c r="E202" s="697"/>
      <c r="F202" s="1120">
        <f t="shared" si="3"/>
        <v>0</v>
      </c>
      <c r="G202" s="239"/>
      <c r="H202" s="517"/>
      <c r="I202" s="814"/>
      <c r="J202" s="519"/>
    </row>
    <row r="203" spans="1:10" s="245" customFormat="1" ht="15" hidden="1" customHeight="1" x14ac:dyDescent="0.25">
      <c r="A203" s="520"/>
      <c r="B203" s="1115"/>
      <c r="C203" s="101"/>
      <c r="D203" s="698"/>
      <c r="E203" s="699"/>
      <c r="F203" s="1120">
        <f t="shared" si="3"/>
        <v>0</v>
      </c>
      <c r="G203" s="243"/>
      <c r="H203" s="517"/>
      <c r="I203" s="816"/>
      <c r="J203" s="523"/>
    </row>
    <row r="204" spans="1:10" s="245" customFormat="1" ht="15" hidden="1" customHeight="1" x14ac:dyDescent="0.25">
      <c r="A204" s="520"/>
      <c r="B204" s="1115"/>
      <c r="C204" s="101"/>
      <c r="D204" s="698"/>
      <c r="E204" s="699"/>
      <c r="F204" s="1120">
        <f t="shared" si="3"/>
        <v>0</v>
      </c>
      <c r="G204" s="243"/>
      <c r="H204" s="517"/>
      <c r="I204" s="816"/>
      <c r="J204" s="523"/>
    </row>
    <row r="205" spans="1:10" s="245" customFormat="1" ht="15" hidden="1" customHeight="1" x14ac:dyDescent="0.25">
      <c r="A205" s="520"/>
      <c r="B205" s="1115"/>
      <c r="C205" s="101"/>
      <c r="D205" s="698"/>
      <c r="E205" s="699"/>
      <c r="F205" s="1120">
        <f t="shared" si="3"/>
        <v>0</v>
      </c>
      <c r="G205" s="243"/>
      <c r="H205" s="517"/>
      <c r="I205" s="816"/>
      <c r="J205" s="523"/>
    </row>
    <row r="206" spans="1:10" s="245" customFormat="1" ht="15" hidden="1" customHeight="1" x14ac:dyDescent="0.25">
      <c r="A206" s="520"/>
      <c r="B206" s="1115"/>
      <c r="C206" s="101"/>
      <c r="D206" s="698"/>
      <c r="E206" s="699"/>
      <c r="F206" s="1120">
        <f t="shared" si="3"/>
        <v>0</v>
      </c>
      <c r="G206" s="243"/>
      <c r="H206" s="517"/>
      <c r="I206" s="816"/>
      <c r="J206" s="523"/>
    </row>
    <row r="207" spans="1:10" s="245" customFormat="1" ht="15" hidden="1" customHeight="1" x14ac:dyDescent="0.25">
      <c r="A207" s="520"/>
      <c r="B207" s="1115"/>
      <c r="C207" s="101"/>
      <c r="D207" s="698"/>
      <c r="E207" s="699"/>
      <c r="F207" s="1120">
        <f t="shared" si="3"/>
        <v>0</v>
      </c>
      <c r="G207" s="243"/>
      <c r="H207" s="517"/>
      <c r="I207" s="816"/>
      <c r="J207" s="523"/>
    </row>
    <row r="208" spans="1:10" s="245" customFormat="1" ht="15" hidden="1" customHeight="1" x14ac:dyDescent="0.25">
      <c r="A208" s="520"/>
      <c r="B208" s="1115"/>
      <c r="C208" s="101"/>
      <c r="D208" s="698"/>
      <c r="E208" s="699"/>
      <c r="F208" s="1120">
        <f t="shared" si="3"/>
        <v>0</v>
      </c>
      <c r="G208" s="243"/>
      <c r="H208" s="517"/>
      <c r="I208" s="816"/>
      <c r="J208" s="523"/>
    </row>
    <row r="209" spans="1:10" s="245" customFormat="1" ht="15" hidden="1" customHeight="1" thickBot="1" x14ac:dyDescent="0.3">
      <c r="A209" s="520"/>
      <c r="B209" s="1115"/>
      <c r="C209" s="525"/>
      <c r="D209" s="698"/>
      <c r="E209" s="699"/>
      <c r="F209" s="1120">
        <f t="shared" si="3"/>
        <v>0</v>
      </c>
      <c r="G209" s="243"/>
      <c r="H209" s="517"/>
      <c r="I209" s="816"/>
      <c r="J209" s="526"/>
    </row>
    <row r="210" spans="1:10" ht="15" customHeight="1" thickBot="1" x14ac:dyDescent="0.35">
      <c r="A210" s="518"/>
      <c r="B210" s="1114"/>
      <c r="C210" s="129" t="s">
        <v>1927</v>
      </c>
      <c r="D210" s="1127">
        <f>SUM(D211:D310)</f>
        <v>0</v>
      </c>
      <c r="E210" s="1127">
        <f>SUM(E211:E310)</f>
        <v>0</v>
      </c>
      <c r="F210" s="1056">
        <f>SUM(F211:F310)</f>
        <v>0</v>
      </c>
      <c r="G210" s="239"/>
      <c r="H210" s="517" t="s">
        <v>979</v>
      </c>
      <c r="I210" s="815">
        <f>Form3!G15+Form3!H15</f>
        <v>0</v>
      </c>
      <c r="J210" s="524"/>
    </row>
    <row r="211" spans="1:10" ht="15" customHeight="1" x14ac:dyDescent="0.3">
      <c r="A211" s="518"/>
      <c r="B211" s="1114"/>
      <c r="C211" s="1692"/>
      <c r="D211" s="696"/>
      <c r="E211" s="697"/>
      <c r="F211" s="1120">
        <f t="shared" si="3"/>
        <v>0</v>
      </c>
      <c r="G211" s="239"/>
      <c r="H211" s="517"/>
      <c r="I211" s="814"/>
      <c r="J211" s="519"/>
    </row>
    <row r="212" spans="1:10" ht="15" customHeight="1" x14ac:dyDescent="0.3">
      <c r="A212" s="518"/>
      <c r="B212" s="1114"/>
      <c r="C212" s="1692"/>
      <c r="D212" s="696"/>
      <c r="E212" s="697"/>
      <c r="F212" s="1120">
        <f t="shared" si="3"/>
        <v>0</v>
      </c>
      <c r="G212" s="239"/>
      <c r="H212" s="517"/>
      <c r="I212" s="814"/>
      <c r="J212" s="519"/>
    </row>
    <row r="213" spans="1:10" ht="15" customHeight="1" x14ac:dyDescent="0.3">
      <c r="A213" s="518"/>
      <c r="B213" s="1114"/>
      <c r="C213" s="1692"/>
      <c r="D213" s="696"/>
      <c r="E213" s="697"/>
      <c r="F213" s="1120">
        <f t="shared" si="3"/>
        <v>0</v>
      </c>
      <c r="G213" s="239"/>
      <c r="H213" s="517"/>
      <c r="I213" s="814"/>
      <c r="J213" s="519"/>
    </row>
    <row r="214" spans="1:10" ht="15" customHeight="1" x14ac:dyDescent="0.3">
      <c r="A214" s="518"/>
      <c r="B214" s="1114"/>
      <c r="C214" s="1692"/>
      <c r="D214" s="696"/>
      <c r="E214" s="697"/>
      <c r="F214" s="1120">
        <f t="shared" si="3"/>
        <v>0</v>
      </c>
      <c r="G214" s="239"/>
      <c r="H214" s="517"/>
      <c r="I214" s="814"/>
      <c r="J214" s="519"/>
    </row>
    <row r="215" spans="1:10" ht="15" customHeight="1" x14ac:dyDescent="0.3">
      <c r="A215" s="518"/>
      <c r="B215" s="1114"/>
      <c r="C215" s="1692"/>
      <c r="D215" s="696"/>
      <c r="E215" s="697"/>
      <c r="F215" s="1120">
        <f t="shared" si="3"/>
        <v>0</v>
      </c>
      <c r="G215" s="239"/>
      <c r="H215" s="517"/>
      <c r="I215" s="814"/>
      <c r="J215" s="519"/>
    </row>
    <row r="216" spans="1:10" ht="15" customHeight="1" x14ac:dyDescent="0.3">
      <c r="A216" s="518"/>
      <c r="B216" s="1114"/>
      <c r="C216" s="1692"/>
      <c r="D216" s="696"/>
      <c r="E216" s="697"/>
      <c r="F216" s="1120">
        <f t="shared" si="3"/>
        <v>0</v>
      </c>
      <c r="G216" s="239"/>
      <c r="H216" s="517"/>
      <c r="I216" s="814"/>
      <c r="J216" s="519"/>
    </row>
    <row r="217" spans="1:10" ht="15" customHeight="1" x14ac:dyDescent="0.3">
      <c r="A217" s="518"/>
      <c r="B217" s="1114"/>
      <c r="C217" s="1692"/>
      <c r="D217" s="696"/>
      <c r="E217" s="697"/>
      <c r="F217" s="1120">
        <f t="shared" si="3"/>
        <v>0</v>
      </c>
      <c r="G217" s="239"/>
      <c r="H217" s="517"/>
      <c r="I217" s="814"/>
      <c r="J217" s="519"/>
    </row>
    <row r="218" spans="1:10" ht="15" customHeight="1" x14ac:dyDescent="0.3">
      <c r="A218" s="518"/>
      <c r="B218" s="1114"/>
      <c r="C218" s="1692"/>
      <c r="D218" s="696"/>
      <c r="E218" s="697"/>
      <c r="F218" s="1120">
        <f t="shared" si="3"/>
        <v>0</v>
      </c>
      <c r="G218" s="239"/>
      <c r="H218" s="517"/>
      <c r="I218" s="814"/>
      <c r="J218" s="519"/>
    </row>
    <row r="219" spans="1:10" ht="15" customHeight="1" x14ac:dyDescent="0.3">
      <c r="A219" s="518"/>
      <c r="B219" s="1114"/>
      <c r="C219" s="1692"/>
      <c r="D219" s="696"/>
      <c r="E219" s="697"/>
      <c r="F219" s="1120">
        <f t="shared" si="3"/>
        <v>0</v>
      </c>
      <c r="G219" s="239"/>
      <c r="H219" s="517"/>
      <c r="I219" s="814"/>
      <c r="J219" s="519"/>
    </row>
    <row r="220" spans="1:10" ht="15" customHeight="1" thickBot="1" x14ac:dyDescent="0.35">
      <c r="A220" s="518"/>
      <c r="B220" s="1114"/>
      <c r="C220" s="1692"/>
      <c r="D220" s="696"/>
      <c r="E220" s="697"/>
      <c r="F220" s="1120">
        <f t="shared" si="3"/>
        <v>0</v>
      </c>
      <c r="G220" s="239"/>
      <c r="H220" s="517"/>
      <c r="I220" s="814"/>
      <c r="J220" s="519"/>
    </row>
    <row r="221" spans="1:10" ht="15" hidden="1" customHeight="1" x14ac:dyDescent="0.25">
      <c r="A221" s="518"/>
      <c r="B221" s="1114"/>
      <c r="C221" s="101"/>
      <c r="D221" s="696"/>
      <c r="E221" s="697"/>
      <c r="F221" s="1120">
        <f t="shared" si="3"/>
        <v>0</v>
      </c>
      <c r="G221" s="239"/>
      <c r="H221" s="517"/>
      <c r="I221" s="814"/>
      <c r="J221" s="519"/>
    </row>
    <row r="222" spans="1:10" ht="15" hidden="1" customHeight="1" x14ac:dyDescent="0.25">
      <c r="A222" s="518"/>
      <c r="B222" s="1114"/>
      <c r="C222" s="101"/>
      <c r="D222" s="696"/>
      <c r="E222" s="697"/>
      <c r="F222" s="1120">
        <f t="shared" si="3"/>
        <v>0</v>
      </c>
      <c r="G222" s="239"/>
      <c r="H222" s="517"/>
      <c r="I222" s="814"/>
      <c r="J222" s="519"/>
    </row>
    <row r="223" spans="1:10" ht="15" hidden="1" customHeight="1" x14ac:dyDescent="0.25">
      <c r="A223" s="518"/>
      <c r="B223" s="1114"/>
      <c r="C223" s="101"/>
      <c r="D223" s="696"/>
      <c r="E223" s="697"/>
      <c r="F223" s="1120">
        <f t="shared" si="3"/>
        <v>0</v>
      </c>
      <c r="G223" s="239"/>
      <c r="H223" s="517"/>
      <c r="I223" s="814"/>
      <c r="J223" s="519"/>
    </row>
    <row r="224" spans="1:10" ht="15" hidden="1" customHeight="1" x14ac:dyDescent="0.25">
      <c r="A224" s="518"/>
      <c r="B224" s="1114"/>
      <c r="C224" s="101"/>
      <c r="D224" s="696"/>
      <c r="E224" s="697"/>
      <c r="F224" s="1120">
        <f t="shared" si="3"/>
        <v>0</v>
      </c>
      <c r="G224" s="239"/>
      <c r="H224" s="517"/>
      <c r="I224" s="814"/>
      <c r="J224" s="519"/>
    </row>
    <row r="225" spans="1:10" ht="15" hidden="1" customHeight="1" x14ac:dyDescent="0.25">
      <c r="A225" s="518"/>
      <c r="B225" s="1114"/>
      <c r="C225" s="101"/>
      <c r="D225" s="696"/>
      <c r="E225" s="697"/>
      <c r="F225" s="1120">
        <f t="shared" si="3"/>
        <v>0</v>
      </c>
      <c r="G225" s="239"/>
      <c r="H225" s="517"/>
      <c r="I225" s="814"/>
      <c r="J225" s="519"/>
    </row>
    <row r="226" spans="1:10" ht="15" hidden="1" customHeight="1" x14ac:dyDescent="0.25">
      <c r="A226" s="518"/>
      <c r="B226" s="1114"/>
      <c r="C226" s="101"/>
      <c r="D226" s="696"/>
      <c r="E226" s="697"/>
      <c r="F226" s="1120">
        <f t="shared" si="3"/>
        <v>0</v>
      </c>
      <c r="G226" s="239"/>
      <c r="H226" s="517"/>
      <c r="I226" s="814"/>
      <c r="J226" s="519"/>
    </row>
    <row r="227" spans="1:10" ht="15" hidden="1" customHeight="1" x14ac:dyDescent="0.25">
      <c r="A227" s="518"/>
      <c r="B227" s="1114"/>
      <c r="C227" s="101"/>
      <c r="D227" s="696"/>
      <c r="E227" s="697"/>
      <c r="F227" s="1120">
        <f t="shared" si="3"/>
        <v>0</v>
      </c>
      <c r="G227" s="239"/>
      <c r="H227" s="517"/>
      <c r="I227" s="814"/>
      <c r="J227" s="519"/>
    </row>
    <row r="228" spans="1:10" ht="15" hidden="1" customHeight="1" x14ac:dyDescent="0.25">
      <c r="A228" s="518"/>
      <c r="B228" s="1114"/>
      <c r="C228" s="101"/>
      <c r="D228" s="696"/>
      <c r="E228" s="697"/>
      <c r="F228" s="1120"/>
      <c r="G228" s="239"/>
      <c r="H228" s="517"/>
      <c r="I228" s="814"/>
      <c r="J228" s="519"/>
    </row>
    <row r="229" spans="1:10" ht="15" hidden="1" customHeight="1" x14ac:dyDescent="0.25">
      <c r="A229" s="518"/>
      <c r="B229" s="1114"/>
      <c r="C229" s="101"/>
      <c r="D229" s="696"/>
      <c r="E229" s="697"/>
      <c r="F229" s="1120"/>
      <c r="G229" s="239"/>
      <c r="H229" s="517"/>
      <c r="I229" s="814"/>
      <c r="J229" s="519"/>
    </row>
    <row r="230" spans="1:10" ht="15" hidden="1" customHeight="1" x14ac:dyDescent="0.25">
      <c r="A230" s="518"/>
      <c r="B230" s="1114"/>
      <c r="C230" s="101"/>
      <c r="D230" s="696"/>
      <c r="E230" s="697"/>
      <c r="F230" s="1120"/>
      <c r="G230" s="239"/>
      <c r="H230" s="517"/>
      <c r="I230" s="814"/>
      <c r="J230" s="519"/>
    </row>
    <row r="231" spans="1:10" ht="15" hidden="1" customHeight="1" x14ac:dyDescent="0.25">
      <c r="A231" s="518"/>
      <c r="B231" s="1114"/>
      <c r="C231" s="101"/>
      <c r="D231" s="696"/>
      <c r="E231" s="697"/>
      <c r="F231" s="1120"/>
      <c r="G231" s="239"/>
      <c r="H231" s="517"/>
      <c r="I231" s="814"/>
      <c r="J231" s="519"/>
    </row>
    <row r="232" spans="1:10" ht="15" hidden="1" customHeight="1" x14ac:dyDescent="0.25">
      <c r="A232" s="518"/>
      <c r="B232" s="1114"/>
      <c r="C232" s="101"/>
      <c r="D232" s="696"/>
      <c r="E232" s="697"/>
      <c r="F232" s="1120"/>
      <c r="G232" s="239"/>
      <c r="H232" s="517"/>
      <c r="I232" s="814"/>
      <c r="J232" s="519"/>
    </row>
    <row r="233" spans="1:10" ht="15" hidden="1" customHeight="1" x14ac:dyDescent="0.25">
      <c r="A233" s="518"/>
      <c r="B233" s="1114"/>
      <c r="C233" s="101"/>
      <c r="D233" s="696"/>
      <c r="E233" s="697"/>
      <c r="F233" s="1120"/>
      <c r="G233" s="239"/>
      <c r="H233" s="517"/>
      <c r="I233" s="814"/>
      <c r="J233" s="519"/>
    </row>
    <row r="234" spans="1:10" ht="15" hidden="1" customHeight="1" x14ac:dyDescent="0.25">
      <c r="A234" s="518"/>
      <c r="B234" s="1114"/>
      <c r="C234" s="101"/>
      <c r="D234" s="696"/>
      <c r="E234" s="697"/>
      <c r="F234" s="1120"/>
      <c r="G234" s="239"/>
      <c r="H234" s="517"/>
      <c r="I234" s="814"/>
      <c r="J234" s="519"/>
    </row>
    <row r="235" spans="1:10" ht="15" hidden="1" customHeight="1" x14ac:dyDescent="0.25">
      <c r="A235" s="518"/>
      <c r="B235" s="1114"/>
      <c r="C235" s="101"/>
      <c r="D235" s="696"/>
      <c r="E235" s="697"/>
      <c r="F235" s="1120"/>
      <c r="G235" s="239"/>
      <c r="H235" s="517"/>
      <c r="I235" s="814"/>
      <c r="J235" s="519"/>
    </row>
    <row r="236" spans="1:10" ht="15" hidden="1" customHeight="1" x14ac:dyDescent="0.25">
      <c r="A236" s="518"/>
      <c r="B236" s="1114"/>
      <c r="C236" s="101"/>
      <c r="D236" s="696"/>
      <c r="E236" s="697"/>
      <c r="F236" s="1120"/>
      <c r="G236" s="239"/>
      <c r="H236" s="517"/>
      <c r="I236" s="814"/>
      <c r="J236" s="519"/>
    </row>
    <row r="237" spans="1:10" ht="15" hidden="1" customHeight="1" x14ac:dyDescent="0.25">
      <c r="A237" s="518"/>
      <c r="B237" s="1114"/>
      <c r="C237" s="101"/>
      <c r="D237" s="696"/>
      <c r="E237" s="697"/>
      <c r="F237" s="1120"/>
      <c r="G237" s="239"/>
      <c r="H237" s="517"/>
      <c r="I237" s="814"/>
      <c r="J237" s="519"/>
    </row>
    <row r="238" spans="1:10" ht="15" hidden="1" customHeight="1" x14ac:dyDescent="0.25">
      <c r="A238" s="518"/>
      <c r="B238" s="1114"/>
      <c r="C238" s="101"/>
      <c r="D238" s="696"/>
      <c r="E238" s="697"/>
      <c r="F238" s="1120"/>
      <c r="G238" s="239"/>
      <c r="H238" s="517"/>
      <c r="I238" s="814"/>
      <c r="J238" s="519"/>
    </row>
    <row r="239" spans="1:10" ht="15" hidden="1" customHeight="1" x14ac:dyDescent="0.25">
      <c r="A239" s="518"/>
      <c r="B239" s="1114"/>
      <c r="C239" s="101"/>
      <c r="D239" s="696"/>
      <c r="E239" s="697"/>
      <c r="F239" s="1120"/>
      <c r="G239" s="239"/>
      <c r="H239" s="517"/>
      <c r="I239" s="814"/>
      <c r="J239" s="519"/>
    </row>
    <row r="240" spans="1:10" ht="15" hidden="1" customHeight="1" x14ac:dyDescent="0.25">
      <c r="A240" s="518"/>
      <c r="B240" s="1114"/>
      <c r="C240" s="101"/>
      <c r="D240" s="696"/>
      <c r="E240" s="697"/>
      <c r="F240" s="1120"/>
      <c r="G240" s="239"/>
      <c r="H240" s="517"/>
      <c r="I240" s="814"/>
      <c r="J240" s="519"/>
    </row>
    <row r="241" spans="1:10" ht="15" hidden="1" customHeight="1" x14ac:dyDescent="0.25">
      <c r="A241" s="518"/>
      <c r="B241" s="1114"/>
      <c r="C241" s="101"/>
      <c r="D241" s="696"/>
      <c r="E241" s="697"/>
      <c r="F241" s="1120"/>
      <c r="G241" s="239"/>
      <c r="H241" s="517"/>
      <c r="I241" s="814"/>
      <c r="J241" s="519"/>
    </row>
    <row r="242" spans="1:10" ht="15" hidden="1" customHeight="1" x14ac:dyDescent="0.25">
      <c r="A242" s="518"/>
      <c r="B242" s="1114"/>
      <c r="C242" s="101"/>
      <c r="D242" s="696"/>
      <c r="E242" s="697"/>
      <c r="F242" s="1120"/>
      <c r="G242" s="239"/>
      <c r="H242" s="517"/>
      <c r="I242" s="814"/>
      <c r="J242" s="519"/>
    </row>
    <row r="243" spans="1:10" ht="15" hidden="1" customHeight="1" x14ac:dyDescent="0.25">
      <c r="A243" s="518"/>
      <c r="B243" s="1114"/>
      <c r="C243" s="101"/>
      <c r="D243" s="696"/>
      <c r="E243" s="697"/>
      <c r="F243" s="1120"/>
      <c r="G243" s="239"/>
      <c r="H243" s="517"/>
      <c r="I243" s="814"/>
      <c r="J243" s="519"/>
    </row>
    <row r="244" spans="1:10" ht="15" hidden="1" customHeight="1" x14ac:dyDescent="0.25">
      <c r="A244" s="518"/>
      <c r="B244" s="1114"/>
      <c r="C244" s="101"/>
      <c r="D244" s="696"/>
      <c r="E244" s="697"/>
      <c r="F244" s="1120"/>
      <c r="G244" s="239"/>
      <c r="H244" s="517"/>
      <c r="I244" s="814"/>
      <c r="J244" s="519"/>
    </row>
    <row r="245" spans="1:10" ht="15" hidden="1" customHeight="1" x14ac:dyDescent="0.25">
      <c r="A245" s="518"/>
      <c r="B245" s="1114"/>
      <c r="C245" s="101"/>
      <c r="D245" s="696"/>
      <c r="E245" s="697"/>
      <c r="F245" s="1120"/>
      <c r="G245" s="239"/>
      <c r="H245" s="517"/>
      <c r="I245" s="814"/>
      <c r="J245" s="519"/>
    </row>
    <row r="246" spans="1:10" ht="15" hidden="1" customHeight="1" x14ac:dyDescent="0.25">
      <c r="A246" s="518"/>
      <c r="B246" s="1114"/>
      <c r="C246" s="101"/>
      <c r="D246" s="696"/>
      <c r="E246" s="697"/>
      <c r="F246" s="1120"/>
      <c r="G246" s="239"/>
      <c r="H246" s="517"/>
      <c r="I246" s="814"/>
      <c r="J246" s="519"/>
    </row>
    <row r="247" spans="1:10" ht="15" hidden="1" customHeight="1" x14ac:dyDescent="0.25">
      <c r="A247" s="518"/>
      <c r="B247" s="1114"/>
      <c r="C247" s="101"/>
      <c r="D247" s="696"/>
      <c r="E247" s="697"/>
      <c r="F247" s="1120"/>
      <c r="G247" s="239"/>
      <c r="H247" s="517"/>
      <c r="I247" s="814"/>
      <c r="J247" s="519"/>
    </row>
    <row r="248" spans="1:10" ht="15" hidden="1" customHeight="1" x14ac:dyDescent="0.25">
      <c r="A248" s="518"/>
      <c r="B248" s="1114"/>
      <c r="C248" s="101"/>
      <c r="D248" s="696"/>
      <c r="E248" s="697"/>
      <c r="F248" s="1120"/>
      <c r="G248" s="239"/>
      <c r="H248" s="517"/>
      <c r="I248" s="814"/>
      <c r="J248" s="519"/>
    </row>
    <row r="249" spans="1:10" ht="15" hidden="1" customHeight="1" x14ac:dyDescent="0.25">
      <c r="A249" s="518"/>
      <c r="B249" s="1114"/>
      <c r="C249" s="101"/>
      <c r="D249" s="696"/>
      <c r="E249" s="697"/>
      <c r="F249" s="1120"/>
      <c r="G249" s="239"/>
      <c r="H249" s="517"/>
      <c r="I249" s="814"/>
      <c r="J249" s="519"/>
    </row>
    <row r="250" spans="1:10" ht="15" hidden="1" customHeight="1" x14ac:dyDescent="0.25">
      <c r="A250" s="518"/>
      <c r="B250" s="1114"/>
      <c r="C250" s="101"/>
      <c r="D250" s="696"/>
      <c r="E250" s="697"/>
      <c r="F250" s="1120"/>
      <c r="G250" s="239"/>
      <c r="H250" s="517"/>
      <c r="I250" s="814"/>
      <c r="J250" s="519"/>
    </row>
    <row r="251" spans="1:10" ht="15" hidden="1" customHeight="1" x14ac:dyDescent="0.25">
      <c r="A251" s="518"/>
      <c r="B251" s="1114"/>
      <c r="C251" s="101"/>
      <c r="D251" s="696"/>
      <c r="E251" s="697"/>
      <c r="F251" s="1120"/>
      <c r="G251" s="239"/>
      <c r="H251" s="517"/>
      <c r="I251" s="814"/>
      <c r="J251" s="519"/>
    </row>
    <row r="252" spans="1:10" ht="15" hidden="1" customHeight="1" x14ac:dyDescent="0.25">
      <c r="A252" s="518"/>
      <c r="B252" s="1114"/>
      <c r="C252" s="101"/>
      <c r="D252" s="696"/>
      <c r="E252" s="697"/>
      <c r="F252" s="1120"/>
      <c r="G252" s="239"/>
      <c r="H252" s="517"/>
      <c r="I252" s="814"/>
      <c r="J252" s="519"/>
    </row>
    <row r="253" spans="1:10" ht="15" hidden="1" customHeight="1" x14ac:dyDescent="0.25">
      <c r="A253" s="518"/>
      <c r="B253" s="1114"/>
      <c r="C253" s="101"/>
      <c r="D253" s="696"/>
      <c r="E253" s="697"/>
      <c r="F253" s="1120"/>
      <c r="G253" s="239"/>
      <c r="H253" s="517"/>
      <c r="I253" s="814"/>
      <c r="J253" s="519"/>
    </row>
    <row r="254" spans="1:10" ht="15" hidden="1" customHeight="1" x14ac:dyDescent="0.25">
      <c r="A254" s="518"/>
      <c r="B254" s="1114"/>
      <c r="C254" s="101"/>
      <c r="D254" s="696"/>
      <c r="E254" s="697"/>
      <c r="F254" s="1120"/>
      <c r="G254" s="239"/>
      <c r="H254" s="517"/>
      <c r="I254" s="814"/>
      <c r="J254" s="519"/>
    </row>
    <row r="255" spans="1:10" ht="15" hidden="1" customHeight="1" x14ac:dyDescent="0.25">
      <c r="A255" s="518"/>
      <c r="B255" s="1114"/>
      <c r="C255" s="101"/>
      <c r="D255" s="696"/>
      <c r="E255" s="697"/>
      <c r="F255" s="1120"/>
      <c r="G255" s="239"/>
      <c r="H255" s="517"/>
      <c r="I255" s="814"/>
      <c r="J255" s="519"/>
    </row>
    <row r="256" spans="1:10" ht="15" hidden="1" customHeight="1" x14ac:dyDescent="0.25">
      <c r="A256" s="518"/>
      <c r="B256" s="1114"/>
      <c r="C256" s="101"/>
      <c r="D256" s="696"/>
      <c r="E256" s="697"/>
      <c r="F256" s="1120"/>
      <c r="G256" s="239"/>
      <c r="H256" s="517"/>
      <c r="I256" s="814"/>
      <c r="J256" s="519"/>
    </row>
    <row r="257" spans="1:10" ht="15" hidden="1" customHeight="1" x14ac:dyDescent="0.25">
      <c r="A257" s="518"/>
      <c r="B257" s="1114"/>
      <c r="C257" s="101"/>
      <c r="D257" s="696"/>
      <c r="E257" s="697"/>
      <c r="F257" s="1120"/>
      <c r="G257" s="239"/>
      <c r="H257" s="517"/>
      <c r="I257" s="814"/>
      <c r="J257" s="519"/>
    </row>
    <row r="258" spans="1:10" ht="15" hidden="1" customHeight="1" x14ac:dyDescent="0.25">
      <c r="A258" s="518"/>
      <c r="B258" s="1114"/>
      <c r="C258" s="101"/>
      <c r="D258" s="696"/>
      <c r="E258" s="697"/>
      <c r="F258" s="1120"/>
      <c r="G258" s="239"/>
      <c r="H258" s="517"/>
      <c r="I258" s="814"/>
      <c r="J258" s="519"/>
    </row>
    <row r="259" spans="1:10" ht="15" hidden="1" customHeight="1" x14ac:dyDescent="0.25">
      <c r="A259" s="518"/>
      <c r="B259" s="1114"/>
      <c r="C259" s="101"/>
      <c r="D259" s="696"/>
      <c r="E259" s="697"/>
      <c r="F259" s="1120"/>
      <c r="G259" s="239"/>
      <c r="H259" s="517"/>
      <c r="I259" s="814"/>
      <c r="J259" s="519"/>
    </row>
    <row r="260" spans="1:10" ht="15" hidden="1" customHeight="1" x14ac:dyDescent="0.25">
      <c r="A260" s="518"/>
      <c r="B260" s="1114"/>
      <c r="C260" s="101"/>
      <c r="D260" s="696"/>
      <c r="E260" s="697"/>
      <c r="F260" s="1120"/>
      <c r="G260" s="239"/>
      <c r="H260" s="517"/>
      <c r="I260" s="814"/>
      <c r="J260" s="519"/>
    </row>
    <row r="261" spans="1:10" ht="15" hidden="1" customHeight="1" x14ac:dyDescent="0.25">
      <c r="A261" s="518"/>
      <c r="B261" s="1114"/>
      <c r="C261" s="101"/>
      <c r="D261" s="696"/>
      <c r="E261" s="697"/>
      <c r="F261" s="1120"/>
      <c r="G261" s="239"/>
      <c r="H261" s="517"/>
      <c r="I261" s="814"/>
      <c r="J261" s="519"/>
    </row>
    <row r="262" spans="1:10" ht="15" hidden="1" customHeight="1" x14ac:dyDescent="0.25">
      <c r="A262" s="518"/>
      <c r="B262" s="1114"/>
      <c r="C262" s="101"/>
      <c r="D262" s="696"/>
      <c r="E262" s="697"/>
      <c r="F262" s="1120"/>
      <c r="G262" s="239"/>
      <c r="H262" s="517"/>
      <c r="I262" s="814"/>
      <c r="J262" s="519"/>
    </row>
    <row r="263" spans="1:10" ht="15" hidden="1" customHeight="1" x14ac:dyDescent="0.25">
      <c r="A263" s="518"/>
      <c r="B263" s="1114"/>
      <c r="C263" s="101"/>
      <c r="D263" s="696"/>
      <c r="E263" s="697"/>
      <c r="F263" s="1120"/>
      <c r="G263" s="239"/>
      <c r="H263" s="517"/>
      <c r="I263" s="814"/>
      <c r="J263" s="519"/>
    </row>
    <row r="264" spans="1:10" ht="15" hidden="1" customHeight="1" x14ac:dyDescent="0.25">
      <c r="A264" s="518"/>
      <c r="B264" s="1114"/>
      <c r="C264" s="101"/>
      <c r="D264" s="696"/>
      <c r="E264" s="697"/>
      <c r="F264" s="1120"/>
      <c r="G264" s="239"/>
      <c r="H264" s="517"/>
      <c r="I264" s="814"/>
      <c r="J264" s="519"/>
    </row>
    <row r="265" spans="1:10" ht="15" hidden="1" customHeight="1" x14ac:dyDescent="0.25">
      <c r="A265" s="518"/>
      <c r="B265" s="1114"/>
      <c r="C265" s="101"/>
      <c r="D265" s="696"/>
      <c r="E265" s="697"/>
      <c r="F265" s="1120"/>
      <c r="G265" s="239"/>
      <c r="H265" s="517"/>
      <c r="I265" s="814"/>
      <c r="J265" s="519"/>
    </row>
    <row r="266" spans="1:10" ht="15" hidden="1" customHeight="1" x14ac:dyDescent="0.25">
      <c r="A266" s="518"/>
      <c r="B266" s="1114"/>
      <c r="C266" s="101"/>
      <c r="D266" s="696"/>
      <c r="E266" s="697"/>
      <c r="F266" s="1120"/>
      <c r="G266" s="239"/>
      <c r="H266" s="517"/>
      <c r="I266" s="814"/>
      <c r="J266" s="519"/>
    </row>
    <row r="267" spans="1:10" ht="15" hidden="1" customHeight="1" x14ac:dyDescent="0.25">
      <c r="A267" s="518"/>
      <c r="B267" s="1114"/>
      <c r="C267" s="101"/>
      <c r="D267" s="696"/>
      <c r="E267" s="697"/>
      <c r="F267" s="1120"/>
      <c r="G267" s="239"/>
      <c r="H267" s="517"/>
      <c r="I267" s="814"/>
      <c r="J267" s="519"/>
    </row>
    <row r="268" spans="1:10" ht="15" hidden="1" customHeight="1" x14ac:dyDescent="0.25">
      <c r="A268" s="518"/>
      <c r="B268" s="1114"/>
      <c r="C268" s="101"/>
      <c r="D268" s="696"/>
      <c r="E268" s="697"/>
      <c r="F268" s="1120"/>
      <c r="G268" s="239"/>
      <c r="H268" s="517"/>
      <c r="I268" s="814"/>
      <c r="J268" s="519"/>
    </row>
    <row r="269" spans="1:10" ht="15" hidden="1" customHeight="1" x14ac:dyDescent="0.25">
      <c r="A269" s="518"/>
      <c r="B269" s="1114"/>
      <c r="C269" s="101"/>
      <c r="D269" s="696"/>
      <c r="E269" s="697"/>
      <c r="F269" s="1120"/>
      <c r="G269" s="239"/>
      <c r="H269" s="517"/>
      <c r="I269" s="814"/>
      <c r="J269" s="519"/>
    </row>
    <row r="270" spans="1:10" ht="15" hidden="1" customHeight="1" x14ac:dyDescent="0.25">
      <c r="A270" s="518"/>
      <c r="B270" s="1114"/>
      <c r="C270" s="101"/>
      <c r="D270" s="696"/>
      <c r="E270" s="697"/>
      <c r="F270" s="1120"/>
      <c r="G270" s="239"/>
      <c r="H270" s="517"/>
      <c r="I270" s="814"/>
      <c r="J270" s="519"/>
    </row>
    <row r="271" spans="1:10" ht="15" hidden="1" customHeight="1" x14ac:dyDescent="0.25">
      <c r="A271" s="518"/>
      <c r="B271" s="1114"/>
      <c r="C271" s="101"/>
      <c r="D271" s="696"/>
      <c r="E271" s="697"/>
      <c r="F271" s="1120"/>
      <c r="G271" s="239"/>
      <c r="H271" s="517"/>
      <c r="I271" s="814"/>
      <c r="J271" s="519"/>
    </row>
    <row r="272" spans="1:10" ht="15" hidden="1" customHeight="1" x14ac:dyDescent="0.25">
      <c r="A272" s="518"/>
      <c r="B272" s="1114"/>
      <c r="C272" s="101"/>
      <c r="D272" s="696"/>
      <c r="E272" s="697"/>
      <c r="F272" s="1120"/>
      <c r="G272" s="239"/>
      <c r="H272" s="517"/>
      <c r="I272" s="814"/>
      <c r="J272" s="519"/>
    </row>
    <row r="273" spans="1:10" ht="15" hidden="1" customHeight="1" x14ac:dyDescent="0.25">
      <c r="A273" s="518"/>
      <c r="B273" s="1114"/>
      <c r="C273" s="101"/>
      <c r="D273" s="696"/>
      <c r="E273" s="697"/>
      <c r="F273" s="1120"/>
      <c r="G273" s="239"/>
      <c r="H273" s="517"/>
      <c r="I273" s="814"/>
      <c r="J273" s="519"/>
    </row>
    <row r="274" spans="1:10" ht="15" hidden="1" customHeight="1" x14ac:dyDescent="0.25">
      <c r="A274" s="518"/>
      <c r="B274" s="1114"/>
      <c r="C274" s="101"/>
      <c r="D274" s="696"/>
      <c r="E274" s="697"/>
      <c r="F274" s="1120"/>
      <c r="G274" s="239"/>
      <c r="H274" s="517"/>
      <c r="I274" s="814"/>
      <c r="J274" s="519"/>
    </row>
    <row r="275" spans="1:10" ht="15" hidden="1" customHeight="1" x14ac:dyDescent="0.25">
      <c r="A275" s="518"/>
      <c r="B275" s="1114"/>
      <c r="C275" s="101"/>
      <c r="D275" s="696"/>
      <c r="E275" s="697"/>
      <c r="F275" s="1120"/>
      <c r="G275" s="239"/>
      <c r="H275" s="517"/>
      <c r="I275" s="814"/>
      <c r="J275" s="519"/>
    </row>
    <row r="276" spans="1:10" ht="15" hidden="1" customHeight="1" x14ac:dyDescent="0.25">
      <c r="A276" s="518"/>
      <c r="B276" s="1114"/>
      <c r="C276" s="101"/>
      <c r="D276" s="696"/>
      <c r="E276" s="697"/>
      <c r="F276" s="1120"/>
      <c r="G276" s="239"/>
      <c r="H276" s="517"/>
      <c r="I276" s="814"/>
      <c r="J276" s="519"/>
    </row>
    <row r="277" spans="1:10" ht="15" hidden="1" customHeight="1" x14ac:dyDescent="0.25">
      <c r="A277" s="518"/>
      <c r="B277" s="1114"/>
      <c r="C277" s="101"/>
      <c r="D277" s="696"/>
      <c r="E277" s="697"/>
      <c r="F277" s="1120"/>
      <c r="G277" s="239"/>
      <c r="H277" s="517"/>
      <c r="I277" s="814"/>
      <c r="J277" s="519"/>
    </row>
    <row r="278" spans="1:10" ht="15" hidden="1" customHeight="1" x14ac:dyDescent="0.25">
      <c r="A278" s="518"/>
      <c r="B278" s="1114"/>
      <c r="C278" s="101"/>
      <c r="D278" s="696"/>
      <c r="E278" s="697"/>
      <c r="F278" s="1120"/>
      <c r="G278" s="239"/>
      <c r="H278" s="517"/>
      <c r="I278" s="814"/>
      <c r="J278" s="519"/>
    </row>
    <row r="279" spans="1:10" ht="15" hidden="1" customHeight="1" x14ac:dyDescent="0.25">
      <c r="A279" s="518"/>
      <c r="B279" s="1114"/>
      <c r="C279" s="101"/>
      <c r="D279" s="696"/>
      <c r="E279" s="697"/>
      <c r="F279" s="1120"/>
      <c r="G279" s="239"/>
      <c r="H279" s="517"/>
      <c r="I279" s="814"/>
      <c r="J279" s="519"/>
    </row>
    <row r="280" spans="1:10" ht="15" hidden="1" customHeight="1" x14ac:dyDescent="0.25">
      <c r="A280" s="518"/>
      <c r="B280" s="1114"/>
      <c r="C280" s="101"/>
      <c r="D280" s="696"/>
      <c r="E280" s="697"/>
      <c r="F280" s="1120"/>
      <c r="G280" s="239"/>
      <c r="H280" s="517"/>
      <c r="I280" s="814"/>
      <c r="J280" s="519"/>
    </row>
    <row r="281" spans="1:10" ht="15" hidden="1" customHeight="1" x14ac:dyDescent="0.25">
      <c r="A281" s="518"/>
      <c r="B281" s="1114"/>
      <c r="C281" s="101"/>
      <c r="D281" s="696"/>
      <c r="E281" s="697"/>
      <c r="F281" s="1120"/>
      <c r="G281" s="239"/>
      <c r="H281" s="517"/>
      <c r="I281" s="814"/>
      <c r="J281" s="519"/>
    </row>
    <row r="282" spans="1:10" ht="15" hidden="1" customHeight="1" x14ac:dyDescent="0.25">
      <c r="A282" s="518"/>
      <c r="B282" s="1114"/>
      <c r="C282" s="101"/>
      <c r="D282" s="696"/>
      <c r="E282" s="697"/>
      <c r="F282" s="1120"/>
      <c r="G282" s="239"/>
      <c r="H282" s="517"/>
      <c r="I282" s="814"/>
      <c r="J282" s="519"/>
    </row>
    <row r="283" spans="1:10" ht="15" hidden="1" customHeight="1" x14ac:dyDescent="0.25">
      <c r="A283" s="518"/>
      <c r="B283" s="1114"/>
      <c r="C283" s="101"/>
      <c r="D283" s="696"/>
      <c r="E283" s="697"/>
      <c r="F283" s="1120"/>
      <c r="G283" s="239"/>
      <c r="H283" s="517"/>
      <c r="I283" s="814"/>
      <c r="J283" s="519"/>
    </row>
    <row r="284" spans="1:10" ht="15" hidden="1" customHeight="1" x14ac:dyDescent="0.25">
      <c r="A284" s="518"/>
      <c r="B284" s="1114"/>
      <c r="C284" s="101"/>
      <c r="D284" s="696"/>
      <c r="E284" s="697"/>
      <c r="F284" s="1120"/>
      <c r="G284" s="239"/>
      <c r="H284" s="517"/>
      <c r="I284" s="814"/>
      <c r="J284" s="519"/>
    </row>
    <row r="285" spans="1:10" ht="15" hidden="1" customHeight="1" x14ac:dyDescent="0.25">
      <c r="A285" s="518"/>
      <c r="B285" s="1114"/>
      <c r="C285" s="101"/>
      <c r="D285" s="696"/>
      <c r="E285" s="697"/>
      <c r="F285" s="1120"/>
      <c r="G285" s="239"/>
      <c r="H285" s="517"/>
      <c r="I285" s="814"/>
      <c r="J285" s="519"/>
    </row>
    <row r="286" spans="1:10" ht="15" hidden="1" customHeight="1" x14ac:dyDescent="0.25">
      <c r="A286" s="518"/>
      <c r="B286" s="1114"/>
      <c r="C286" s="101"/>
      <c r="D286" s="696"/>
      <c r="E286" s="697"/>
      <c r="F286" s="1120"/>
      <c r="G286" s="239"/>
      <c r="H286" s="517"/>
      <c r="I286" s="814"/>
      <c r="J286" s="519"/>
    </row>
    <row r="287" spans="1:10" ht="15" hidden="1" customHeight="1" x14ac:dyDescent="0.25">
      <c r="A287" s="518"/>
      <c r="B287" s="1114"/>
      <c r="C287" s="101"/>
      <c r="D287" s="696"/>
      <c r="E287" s="697"/>
      <c r="F287" s="1120"/>
      <c r="G287" s="239"/>
      <c r="H287" s="517"/>
      <c r="I287" s="814"/>
      <c r="J287" s="519"/>
    </row>
    <row r="288" spans="1:10" ht="15" hidden="1" customHeight="1" x14ac:dyDescent="0.25">
      <c r="A288" s="518"/>
      <c r="B288" s="1114"/>
      <c r="C288" s="101"/>
      <c r="D288" s="696"/>
      <c r="E288" s="697"/>
      <c r="F288" s="1120"/>
      <c r="G288" s="239"/>
      <c r="H288" s="517"/>
      <c r="I288" s="814"/>
      <c r="J288" s="519"/>
    </row>
    <row r="289" spans="1:10" ht="15" hidden="1" customHeight="1" x14ac:dyDescent="0.25">
      <c r="A289" s="518"/>
      <c r="B289" s="1114"/>
      <c r="C289" s="101"/>
      <c r="D289" s="696"/>
      <c r="E289" s="697"/>
      <c r="F289" s="1120"/>
      <c r="G289" s="239"/>
      <c r="H289" s="517"/>
      <c r="I289" s="814"/>
      <c r="J289" s="519"/>
    </row>
    <row r="290" spans="1:10" ht="15" hidden="1" customHeight="1" x14ac:dyDescent="0.25">
      <c r="A290" s="518"/>
      <c r="B290" s="1114"/>
      <c r="C290" s="101"/>
      <c r="D290" s="696"/>
      <c r="E290" s="697"/>
      <c r="F290" s="1120"/>
      <c r="G290" s="239"/>
      <c r="H290" s="517"/>
      <c r="I290" s="814"/>
      <c r="J290" s="519"/>
    </row>
    <row r="291" spans="1:10" ht="15" hidden="1" customHeight="1" x14ac:dyDescent="0.25">
      <c r="A291" s="518"/>
      <c r="B291" s="1114"/>
      <c r="C291" s="101"/>
      <c r="D291" s="696"/>
      <c r="E291" s="697"/>
      <c r="F291" s="1120"/>
      <c r="G291" s="239"/>
      <c r="H291" s="517"/>
      <c r="I291" s="814"/>
      <c r="J291" s="519"/>
    </row>
    <row r="292" spans="1:10" ht="15" hidden="1" customHeight="1" x14ac:dyDescent="0.25">
      <c r="A292" s="518"/>
      <c r="B292" s="1114"/>
      <c r="C292" s="101"/>
      <c r="D292" s="696"/>
      <c r="E292" s="697"/>
      <c r="F292" s="1120"/>
      <c r="G292" s="239"/>
      <c r="H292" s="517"/>
      <c r="I292" s="814"/>
      <c r="J292" s="519"/>
    </row>
    <row r="293" spans="1:10" ht="15" hidden="1" customHeight="1" x14ac:dyDescent="0.25">
      <c r="A293" s="518"/>
      <c r="B293" s="1114"/>
      <c r="C293" s="101"/>
      <c r="D293" s="696"/>
      <c r="E293" s="697"/>
      <c r="F293" s="1120"/>
      <c r="G293" s="239"/>
      <c r="H293" s="517"/>
      <c r="I293" s="814"/>
      <c r="J293" s="519"/>
    </row>
    <row r="294" spans="1:10" ht="15" hidden="1" customHeight="1" x14ac:dyDescent="0.25">
      <c r="A294" s="518"/>
      <c r="B294" s="1114"/>
      <c r="C294" s="101"/>
      <c r="D294" s="696"/>
      <c r="E294" s="697"/>
      <c r="F294" s="1120"/>
      <c r="G294" s="239"/>
      <c r="H294" s="517"/>
      <c r="I294" s="814"/>
      <c r="J294" s="519"/>
    </row>
    <row r="295" spans="1:10" ht="15" hidden="1" customHeight="1" x14ac:dyDescent="0.25">
      <c r="A295" s="518"/>
      <c r="B295" s="1114"/>
      <c r="C295" s="101"/>
      <c r="D295" s="696"/>
      <c r="E295" s="697"/>
      <c r="F295" s="1120"/>
      <c r="G295" s="239"/>
      <c r="H295" s="517"/>
      <c r="I295" s="814"/>
      <c r="J295" s="519"/>
    </row>
    <row r="296" spans="1:10" ht="15" hidden="1" customHeight="1" x14ac:dyDescent="0.25">
      <c r="A296" s="518"/>
      <c r="B296" s="1114"/>
      <c r="C296" s="101"/>
      <c r="D296" s="696"/>
      <c r="E296" s="697"/>
      <c r="F296" s="1120"/>
      <c r="G296" s="239"/>
      <c r="H296" s="517"/>
      <c r="I296" s="814"/>
      <c r="J296" s="519"/>
    </row>
    <row r="297" spans="1:10" ht="15" hidden="1" customHeight="1" x14ac:dyDescent="0.25">
      <c r="A297" s="518"/>
      <c r="B297" s="1114"/>
      <c r="C297" s="101"/>
      <c r="D297" s="696"/>
      <c r="E297" s="697"/>
      <c r="F297" s="1120"/>
      <c r="G297" s="239"/>
      <c r="H297" s="517"/>
      <c r="I297" s="814"/>
      <c r="J297" s="519"/>
    </row>
    <row r="298" spans="1:10" ht="15" hidden="1" customHeight="1" x14ac:dyDescent="0.25">
      <c r="A298" s="518"/>
      <c r="B298" s="1114"/>
      <c r="C298" s="101"/>
      <c r="D298" s="696"/>
      <c r="E298" s="697"/>
      <c r="F298" s="1120"/>
      <c r="G298" s="239"/>
      <c r="H298" s="517"/>
      <c r="I298" s="814"/>
      <c r="J298" s="519"/>
    </row>
    <row r="299" spans="1:10" ht="15" hidden="1" customHeight="1" x14ac:dyDescent="0.25">
      <c r="A299" s="518"/>
      <c r="B299" s="1114"/>
      <c r="C299" s="101"/>
      <c r="D299" s="696"/>
      <c r="E299" s="697"/>
      <c r="F299" s="1120"/>
      <c r="G299" s="239"/>
      <c r="H299" s="517"/>
      <c r="I299" s="814"/>
      <c r="J299" s="519"/>
    </row>
    <row r="300" spans="1:10" ht="15" hidden="1" customHeight="1" x14ac:dyDescent="0.25">
      <c r="A300" s="518"/>
      <c r="B300" s="1114"/>
      <c r="C300" s="101"/>
      <c r="D300" s="696"/>
      <c r="E300" s="697"/>
      <c r="F300" s="1120"/>
      <c r="G300" s="239"/>
      <c r="H300" s="517"/>
      <c r="I300" s="814"/>
      <c r="J300" s="519"/>
    </row>
    <row r="301" spans="1:10" ht="15" hidden="1" customHeight="1" x14ac:dyDescent="0.25">
      <c r="A301" s="518"/>
      <c r="B301" s="1114"/>
      <c r="C301" s="101"/>
      <c r="D301" s="696"/>
      <c r="E301" s="697"/>
      <c r="F301" s="1120"/>
      <c r="G301" s="239"/>
      <c r="H301" s="517"/>
      <c r="I301" s="814"/>
      <c r="J301" s="519"/>
    </row>
    <row r="302" spans="1:10" ht="15" hidden="1" customHeight="1" x14ac:dyDescent="0.25">
      <c r="A302" s="518"/>
      <c r="B302" s="1114"/>
      <c r="C302" s="101"/>
      <c r="D302" s="696"/>
      <c r="E302" s="697"/>
      <c r="F302" s="1120"/>
      <c r="G302" s="239"/>
      <c r="H302" s="517"/>
      <c r="I302" s="814"/>
      <c r="J302" s="519"/>
    </row>
    <row r="303" spans="1:10" s="245" customFormat="1" ht="15" hidden="1" customHeight="1" x14ac:dyDescent="0.25">
      <c r="A303" s="520"/>
      <c r="B303" s="1115"/>
      <c r="C303" s="101"/>
      <c r="D303" s="698"/>
      <c r="E303" s="699"/>
      <c r="F303" s="1121"/>
      <c r="G303" s="243"/>
      <c r="H303" s="517"/>
      <c r="I303" s="816"/>
      <c r="J303" s="523"/>
    </row>
    <row r="304" spans="1:10" s="245" customFormat="1" ht="15" hidden="1" customHeight="1" x14ac:dyDescent="0.25">
      <c r="A304" s="520"/>
      <c r="B304" s="1115"/>
      <c r="C304" s="101"/>
      <c r="D304" s="698"/>
      <c r="E304" s="699"/>
      <c r="F304" s="1121"/>
      <c r="G304" s="243"/>
      <c r="H304" s="517"/>
      <c r="I304" s="816"/>
      <c r="J304" s="523"/>
    </row>
    <row r="305" spans="1:10" s="245" customFormat="1" ht="15" hidden="1" customHeight="1" x14ac:dyDescent="0.25">
      <c r="A305" s="520"/>
      <c r="B305" s="1115"/>
      <c r="C305" s="101"/>
      <c r="D305" s="698"/>
      <c r="E305" s="699"/>
      <c r="F305" s="1121"/>
      <c r="G305" s="243"/>
      <c r="H305" s="517"/>
      <c r="I305" s="816"/>
      <c r="J305" s="523"/>
    </row>
    <row r="306" spans="1:10" s="245" customFormat="1" ht="15" hidden="1" customHeight="1" x14ac:dyDescent="0.25">
      <c r="A306" s="520"/>
      <c r="B306" s="1115"/>
      <c r="C306" s="101"/>
      <c r="D306" s="698"/>
      <c r="E306" s="699"/>
      <c r="F306" s="1121"/>
      <c r="G306" s="243"/>
      <c r="H306" s="517"/>
      <c r="I306" s="816"/>
      <c r="J306" s="523"/>
    </row>
    <row r="307" spans="1:10" s="245" customFormat="1" ht="15" hidden="1" customHeight="1" x14ac:dyDescent="0.25">
      <c r="A307" s="520"/>
      <c r="B307" s="1115"/>
      <c r="C307" s="101"/>
      <c r="D307" s="698"/>
      <c r="E307" s="699"/>
      <c r="F307" s="1121"/>
      <c r="G307" s="243"/>
      <c r="H307" s="517"/>
      <c r="I307" s="816"/>
      <c r="J307" s="523"/>
    </row>
    <row r="308" spans="1:10" s="245" customFormat="1" ht="15" hidden="1" customHeight="1" x14ac:dyDescent="0.25">
      <c r="A308" s="520"/>
      <c r="B308" s="1115"/>
      <c r="C308" s="101"/>
      <c r="D308" s="698"/>
      <c r="E308" s="699"/>
      <c r="F308" s="1121"/>
      <c r="G308" s="243"/>
      <c r="H308" s="517"/>
      <c r="I308" s="816"/>
      <c r="J308" s="523"/>
    </row>
    <row r="309" spans="1:10" s="245" customFormat="1" ht="15" hidden="1" customHeight="1" x14ac:dyDescent="0.25">
      <c r="A309" s="520"/>
      <c r="B309" s="1115"/>
      <c r="C309" s="525"/>
      <c r="D309" s="698"/>
      <c r="E309" s="699"/>
      <c r="F309" s="1121">
        <f t="shared" ref="F309:F356" si="4">D309+E309</f>
        <v>0</v>
      </c>
      <c r="G309" s="243"/>
      <c r="H309" s="517"/>
      <c r="I309" s="816"/>
      <c r="J309" s="526"/>
    </row>
    <row r="310" spans="1:10" ht="15" hidden="1" customHeight="1" thickBot="1" x14ac:dyDescent="0.3">
      <c r="A310" s="518"/>
      <c r="B310" s="1114"/>
      <c r="C310" s="527"/>
      <c r="D310" s="696"/>
      <c r="E310" s="697"/>
      <c r="F310" s="1120">
        <f t="shared" si="4"/>
        <v>0</v>
      </c>
      <c r="G310" s="239"/>
      <c r="H310" s="517"/>
      <c r="I310" s="814"/>
      <c r="J310" s="512"/>
    </row>
    <row r="311" spans="1:10" ht="15" customHeight="1" thickBot="1" x14ac:dyDescent="0.35">
      <c r="A311" s="518"/>
      <c r="B311" s="1114"/>
      <c r="C311" s="129" t="s">
        <v>1926</v>
      </c>
      <c r="D311" s="1127">
        <f>SUM(D312:D411)</f>
        <v>0</v>
      </c>
      <c r="E311" s="1127">
        <f>SUM(E312:E411)</f>
        <v>0</v>
      </c>
      <c r="F311" s="1056">
        <f>SUM(F312:F411)</f>
        <v>0</v>
      </c>
      <c r="G311" s="239"/>
      <c r="H311" s="517" t="s">
        <v>979</v>
      </c>
      <c r="I311" s="815">
        <f>Form3!G16+Form3!H16</f>
        <v>0</v>
      </c>
      <c r="J311" s="524"/>
    </row>
    <row r="312" spans="1:10" ht="15" customHeight="1" x14ac:dyDescent="0.3">
      <c r="A312" s="518"/>
      <c r="B312" s="1114"/>
      <c r="C312" s="1692"/>
      <c r="D312" s="696"/>
      <c r="E312" s="697"/>
      <c r="F312" s="1120">
        <f t="shared" si="4"/>
        <v>0</v>
      </c>
      <c r="G312" s="239"/>
      <c r="H312" s="517"/>
      <c r="I312" s="814"/>
      <c r="J312" s="519"/>
    </row>
    <row r="313" spans="1:10" ht="15" customHeight="1" x14ac:dyDescent="0.3">
      <c r="A313" s="518"/>
      <c r="B313" s="1114"/>
      <c r="C313" s="1692"/>
      <c r="D313" s="696"/>
      <c r="E313" s="697"/>
      <c r="F313" s="1120">
        <f t="shared" si="4"/>
        <v>0</v>
      </c>
      <c r="G313" s="239"/>
      <c r="H313" s="517"/>
      <c r="I313" s="814"/>
      <c r="J313" s="519"/>
    </row>
    <row r="314" spans="1:10" ht="15" customHeight="1" x14ac:dyDescent="0.3">
      <c r="A314" s="518"/>
      <c r="B314" s="1114"/>
      <c r="C314" s="1692"/>
      <c r="D314" s="696"/>
      <c r="E314" s="697"/>
      <c r="F314" s="1120">
        <f t="shared" si="4"/>
        <v>0</v>
      </c>
      <c r="G314" s="239"/>
      <c r="H314" s="517"/>
      <c r="I314" s="814"/>
      <c r="J314" s="519"/>
    </row>
    <row r="315" spans="1:10" ht="15" customHeight="1" x14ac:dyDescent="0.3">
      <c r="A315" s="518"/>
      <c r="B315" s="1114"/>
      <c r="C315" s="1692"/>
      <c r="D315" s="696"/>
      <c r="E315" s="697"/>
      <c r="F315" s="1120">
        <f t="shared" si="4"/>
        <v>0</v>
      </c>
      <c r="G315" s="239"/>
      <c r="H315" s="517"/>
      <c r="I315" s="814"/>
      <c r="J315" s="519"/>
    </row>
    <row r="316" spans="1:10" ht="15" customHeight="1" x14ac:dyDescent="0.3">
      <c r="A316" s="518"/>
      <c r="B316" s="1114"/>
      <c r="C316" s="1692"/>
      <c r="D316" s="696"/>
      <c r="E316" s="697"/>
      <c r="F316" s="1120">
        <f t="shared" si="4"/>
        <v>0</v>
      </c>
      <c r="G316" s="239"/>
      <c r="H316" s="517"/>
      <c r="I316" s="814"/>
      <c r="J316" s="519"/>
    </row>
    <row r="317" spans="1:10" ht="15" customHeight="1" x14ac:dyDescent="0.3">
      <c r="A317" s="518"/>
      <c r="B317" s="1114"/>
      <c r="C317" s="1692"/>
      <c r="D317" s="696"/>
      <c r="E317" s="697"/>
      <c r="F317" s="1120">
        <f t="shared" si="4"/>
        <v>0</v>
      </c>
      <c r="G317" s="239"/>
      <c r="H317" s="517"/>
      <c r="I317" s="814"/>
      <c r="J317" s="519"/>
    </row>
    <row r="318" spans="1:10" ht="15" customHeight="1" x14ac:dyDescent="0.3">
      <c r="A318" s="518"/>
      <c r="B318" s="1114"/>
      <c r="C318" s="1692"/>
      <c r="D318" s="696"/>
      <c r="E318" s="697"/>
      <c r="F318" s="1120">
        <f t="shared" si="4"/>
        <v>0</v>
      </c>
      <c r="G318" s="239"/>
      <c r="H318" s="517"/>
      <c r="I318" s="814"/>
      <c r="J318" s="519"/>
    </row>
    <row r="319" spans="1:10" ht="15" customHeight="1" x14ac:dyDescent="0.3">
      <c r="A319" s="518"/>
      <c r="B319" s="1114"/>
      <c r="C319" s="1692"/>
      <c r="D319" s="696"/>
      <c r="E319" s="697"/>
      <c r="F319" s="1120">
        <f t="shared" si="4"/>
        <v>0</v>
      </c>
      <c r="G319" s="239"/>
      <c r="H319" s="517"/>
      <c r="I319" s="814"/>
      <c r="J319" s="519"/>
    </row>
    <row r="320" spans="1:10" ht="15" customHeight="1" x14ac:dyDescent="0.3">
      <c r="A320" s="518"/>
      <c r="B320" s="1114"/>
      <c r="C320" s="1692"/>
      <c r="D320" s="696"/>
      <c r="E320" s="697"/>
      <c r="F320" s="1120">
        <f t="shared" si="4"/>
        <v>0</v>
      </c>
      <c r="G320" s="239"/>
      <c r="H320" s="517"/>
      <c r="I320" s="814"/>
      <c r="J320" s="519"/>
    </row>
    <row r="321" spans="1:10" ht="15" customHeight="1" thickBot="1" x14ac:dyDescent="0.35">
      <c r="A321" s="518"/>
      <c r="B321" s="1114"/>
      <c r="C321" s="1692"/>
      <c r="D321" s="696"/>
      <c r="E321" s="697"/>
      <c r="F321" s="1120">
        <f t="shared" si="4"/>
        <v>0</v>
      </c>
      <c r="G321" s="239"/>
      <c r="H321" s="517"/>
      <c r="I321" s="814"/>
      <c r="J321" s="519"/>
    </row>
    <row r="322" spans="1:10" ht="15" hidden="1" customHeight="1" x14ac:dyDescent="0.25">
      <c r="A322" s="518"/>
      <c r="B322" s="1114"/>
      <c r="C322" s="101"/>
      <c r="D322" s="696"/>
      <c r="E322" s="697"/>
      <c r="F322" s="1120">
        <f t="shared" si="4"/>
        <v>0</v>
      </c>
      <c r="G322" s="239"/>
      <c r="H322" s="517"/>
      <c r="I322" s="814"/>
      <c r="J322" s="519"/>
    </row>
    <row r="323" spans="1:10" ht="15" hidden="1" customHeight="1" x14ac:dyDescent="0.25">
      <c r="A323" s="518"/>
      <c r="B323" s="1114"/>
      <c r="C323" s="101"/>
      <c r="D323" s="696"/>
      <c r="E323" s="697"/>
      <c r="F323" s="1120">
        <f t="shared" si="4"/>
        <v>0</v>
      </c>
      <c r="G323" s="239"/>
      <c r="H323" s="517"/>
      <c r="I323" s="814"/>
      <c r="J323" s="519"/>
    </row>
    <row r="324" spans="1:10" ht="15" hidden="1" customHeight="1" x14ac:dyDescent="0.25">
      <c r="A324" s="518"/>
      <c r="B324" s="1114"/>
      <c r="C324" s="101"/>
      <c r="D324" s="696"/>
      <c r="E324" s="697"/>
      <c r="F324" s="1120">
        <f t="shared" si="4"/>
        <v>0</v>
      </c>
      <c r="G324" s="239"/>
      <c r="H324" s="517"/>
      <c r="I324" s="814"/>
      <c r="J324" s="519"/>
    </row>
    <row r="325" spans="1:10" ht="15" hidden="1" customHeight="1" x14ac:dyDescent="0.25">
      <c r="A325" s="518"/>
      <c r="B325" s="1114"/>
      <c r="C325" s="101"/>
      <c r="D325" s="696"/>
      <c r="E325" s="697"/>
      <c r="F325" s="1120">
        <f t="shared" si="4"/>
        <v>0</v>
      </c>
      <c r="G325" s="239"/>
      <c r="H325" s="517"/>
      <c r="I325" s="814"/>
      <c r="J325" s="519"/>
    </row>
    <row r="326" spans="1:10" ht="15" hidden="1" customHeight="1" x14ac:dyDescent="0.25">
      <c r="A326" s="518"/>
      <c r="B326" s="1114"/>
      <c r="C326" s="101"/>
      <c r="D326" s="696"/>
      <c r="E326" s="697"/>
      <c r="F326" s="1120">
        <f t="shared" si="4"/>
        <v>0</v>
      </c>
      <c r="G326" s="239"/>
      <c r="H326" s="517"/>
      <c r="I326" s="814"/>
      <c r="J326" s="519"/>
    </row>
    <row r="327" spans="1:10" ht="15" hidden="1" customHeight="1" x14ac:dyDescent="0.25">
      <c r="A327" s="518"/>
      <c r="B327" s="1114"/>
      <c r="C327" s="101"/>
      <c r="D327" s="696"/>
      <c r="E327" s="697"/>
      <c r="F327" s="1120">
        <f t="shared" si="4"/>
        <v>0</v>
      </c>
      <c r="G327" s="239"/>
      <c r="H327" s="517"/>
      <c r="I327" s="814"/>
      <c r="J327" s="519"/>
    </row>
    <row r="328" spans="1:10" ht="15" hidden="1" customHeight="1" x14ac:dyDescent="0.25">
      <c r="A328" s="518"/>
      <c r="B328" s="1114"/>
      <c r="C328" s="101"/>
      <c r="D328" s="696"/>
      <c r="E328" s="697"/>
      <c r="F328" s="1120">
        <f t="shared" si="4"/>
        <v>0</v>
      </c>
      <c r="G328" s="239"/>
      <c r="H328" s="517"/>
      <c r="I328" s="814"/>
      <c r="J328" s="519"/>
    </row>
    <row r="329" spans="1:10" ht="15" hidden="1" customHeight="1" x14ac:dyDescent="0.25">
      <c r="A329" s="518"/>
      <c r="B329" s="1114"/>
      <c r="C329" s="101"/>
      <c r="D329" s="696"/>
      <c r="E329" s="697"/>
      <c r="F329" s="1120">
        <f t="shared" si="4"/>
        <v>0</v>
      </c>
      <c r="G329" s="239"/>
      <c r="H329" s="517"/>
      <c r="I329" s="814"/>
      <c r="J329" s="519"/>
    </row>
    <row r="330" spans="1:10" ht="15" hidden="1" customHeight="1" x14ac:dyDescent="0.25">
      <c r="A330" s="518"/>
      <c r="B330" s="1114"/>
      <c r="C330" s="101"/>
      <c r="D330" s="696"/>
      <c r="E330" s="697"/>
      <c r="F330" s="1120">
        <f t="shared" si="4"/>
        <v>0</v>
      </c>
      <c r="G330" s="239"/>
      <c r="H330" s="517"/>
      <c r="I330" s="814"/>
      <c r="J330" s="519"/>
    </row>
    <row r="331" spans="1:10" ht="15" hidden="1" customHeight="1" x14ac:dyDescent="0.25">
      <c r="A331" s="518"/>
      <c r="B331" s="1114"/>
      <c r="C331" s="101"/>
      <c r="D331" s="696"/>
      <c r="E331" s="697"/>
      <c r="F331" s="1120">
        <f t="shared" si="4"/>
        <v>0</v>
      </c>
      <c r="G331" s="239"/>
      <c r="H331" s="517"/>
      <c r="I331" s="814"/>
      <c r="J331" s="519"/>
    </row>
    <row r="332" spans="1:10" ht="15" hidden="1" customHeight="1" x14ac:dyDescent="0.25">
      <c r="A332" s="518"/>
      <c r="B332" s="1114"/>
      <c r="C332" s="101"/>
      <c r="D332" s="696"/>
      <c r="E332" s="697"/>
      <c r="F332" s="1120">
        <f t="shared" si="4"/>
        <v>0</v>
      </c>
      <c r="G332" s="239"/>
      <c r="H332" s="517"/>
      <c r="I332" s="814"/>
      <c r="J332" s="519"/>
    </row>
    <row r="333" spans="1:10" ht="15" hidden="1" customHeight="1" x14ac:dyDescent="0.25">
      <c r="A333" s="518"/>
      <c r="B333" s="1114"/>
      <c r="C333" s="101"/>
      <c r="D333" s="696"/>
      <c r="E333" s="697"/>
      <c r="F333" s="1120">
        <f t="shared" si="4"/>
        <v>0</v>
      </c>
      <c r="G333" s="239"/>
      <c r="H333" s="517"/>
      <c r="I333" s="814"/>
      <c r="J333" s="519"/>
    </row>
    <row r="334" spans="1:10" ht="15" hidden="1" customHeight="1" x14ac:dyDescent="0.25">
      <c r="A334" s="518"/>
      <c r="B334" s="1114"/>
      <c r="C334" s="101"/>
      <c r="D334" s="696"/>
      <c r="E334" s="697"/>
      <c r="F334" s="1120">
        <f t="shared" si="4"/>
        <v>0</v>
      </c>
      <c r="G334" s="239"/>
      <c r="H334" s="517"/>
      <c r="I334" s="814"/>
      <c r="J334" s="519"/>
    </row>
    <row r="335" spans="1:10" ht="15" hidden="1" customHeight="1" x14ac:dyDescent="0.25">
      <c r="A335" s="518"/>
      <c r="B335" s="1114"/>
      <c r="C335" s="101"/>
      <c r="D335" s="696"/>
      <c r="E335" s="697"/>
      <c r="F335" s="1120">
        <f t="shared" si="4"/>
        <v>0</v>
      </c>
      <c r="G335" s="239"/>
      <c r="H335" s="517"/>
      <c r="I335" s="814"/>
      <c r="J335" s="519"/>
    </row>
    <row r="336" spans="1:10" ht="15" hidden="1" customHeight="1" x14ac:dyDescent="0.25">
      <c r="A336" s="518"/>
      <c r="B336" s="1114"/>
      <c r="C336" s="101"/>
      <c r="D336" s="696"/>
      <c r="E336" s="697"/>
      <c r="F336" s="1120">
        <f t="shared" si="4"/>
        <v>0</v>
      </c>
      <c r="G336" s="239"/>
      <c r="H336" s="517"/>
      <c r="I336" s="814"/>
      <c r="J336" s="519"/>
    </row>
    <row r="337" spans="1:10" ht="15" hidden="1" customHeight="1" x14ac:dyDescent="0.25">
      <c r="A337" s="518"/>
      <c r="B337" s="1114"/>
      <c r="C337" s="101"/>
      <c r="D337" s="696"/>
      <c r="E337" s="697"/>
      <c r="F337" s="1120">
        <f t="shared" si="4"/>
        <v>0</v>
      </c>
      <c r="G337" s="239"/>
      <c r="H337" s="517"/>
      <c r="I337" s="814"/>
      <c r="J337" s="519"/>
    </row>
    <row r="338" spans="1:10" ht="15" hidden="1" customHeight="1" x14ac:dyDescent="0.25">
      <c r="A338" s="518"/>
      <c r="B338" s="1114"/>
      <c r="C338" s="101"/>
      <c r="D338" s="696"/>
      <c r="E338" s="697"/>
      <c r="F338" s="1120">
        <f t="shared" si="4"/>
        <v>0</v>
      </c>
      <c r="G338" s="239"/>
      <c r="H338" s="517"/>
      <c r="I338" s="814"/>
      <c r="J338" s="519"/>
    </row>
    <row r="339" spans="1:10" ht="15" hidden="1" customHeight="1" x14ac:dyDescent="0.25">
      <c r="A339" s="518"/>
      <c r="B339" s="1114"/>
      <c r="C339" s="101"/>
      <c r="D339" s="696"/>
      <c r="E339" s="697"/>
      <c r="F339" s="1120">
        <f t="shared" si="4"/>
        <v>0</v>
      </c>
      <c r="G339" s="239"/>
      <c r="H339" s="517"/>
      <c r="I339" s="814"/>
      <c r="J339" s="519"/>
    </row>
    <row r="340" spans="1:10" ht="15" hidden="1" customHeight="1" x14ac:dyDescent="0.25">
      <c r="A340" s="518"/>
      <c r="B340" s="1114"/>
      <c r="C340" s="101"/>
      <c r="D340" s="696"/>
      <c r="E340" s="697"/>
      <c r="F340" s="1120">
        <f t="shared" si="4"/>
        <v>0</v>
      </c>
      <c r="G340" s="239"/>
      <c r="H340" s="517"/>
      <c r="I340" s="814"/>
      <c r="J340" s="519"/>
    </row>
    <row r="341" spans="1:10" ht="15" hidden="1" customHeight="1" x14ac:dyDescent="0.25">
      <c r="A341" s="518"/>
      <c r="B341" s="1114"/>
      <c r="C341" s="101"/>
      <c r="D341" s="696"/>
      <c r="E341" s="697"/>
      <c r="F341" s="1120">
        <f t="shared" si="4"/>
        <v>0</v>
      </c>
      <c r="G341" s="239"/>
      <c r="H341" s="517"/>
      <c r="I341" s="814"/>
      <c r="J341" s="519"/>
    </row>
    <row r="342" spans="1:10" ht="15" hidden="1" customHeight="1" x14ac:dyDescent="0.25">
      <c r="A342" s="518"/>
      <c r="B342" s="1114"/>
      <c r="C342" s="101"/>
      <c r="D342" s="696"/>
      <c r="E342" s="697"/>
      <c r="F342" s="1120">
        <f t="shared" si="4"/>
        <v>0</v>
      </c>
      <c r="G342" s="239"/>
      <c r="H342" s="517"/>
      <c r="I342" s="814"/>
      <c r="J342" s="519"/>
    </row>
    <row r="343" spans="1:10" ht="15" hidden="1" customHeight="1" x14ac:dyDescent="0.25">
      <c r="A343" s="518"/>
      <c r="B343" s="1114"/>
      <c r="C343" s="101"/>
      <c r="D343" s="696"/>
      <c r="E343" s="697"/>
      <c r="F343" s="1120">
        <f t="shared" si="4"/>
        <v>0</v>
      </c>
      <c r="G343" s="239"/>
      <c r="H343" s="517"/>
      <c r="I343" s="814"/>
      <c r="J343" s="519"/>
    </row>
    <row r="344" spans="1:10" ht="15" hidden="1" customHeight="1" x14ac:dyDescent="0.25">
      <c r="A344" s="518"/>
      <c r="B344" s="1114"/>
      <c r="C344" s="101"/>
      <c r="D344" s="696"/>
      <c r="E344" s="697"/>
      <c r="F344" s="1120">
        <f t="shared" si="4"/>
        <v>0</v>
      </c>
      <c r="G344" s="239"/>
      <c r="H344" s="517"/>
      <c r="I344" s="814"/>
      <c r="J344" s="519"/>
    </row>
    <row r="345" spans="1:10" ht="15" hidden="1" customHeight="1" x14ac:dyDescent="0.25">
      <c r="A345" s="518"/>
      <c r="B345" s="1114"/>
      <c r="C345" s="101"/>
      <c r="D345" s="696"/>
      <c r="E345" s="697"/>
      <c r="F345" s="1120">
        <f t="shared" si="4"/>
        <v>0</v>
      </c>
      <c r="G345" s="239"/>
      <c r="H345" s="517"/>
      <c r="I345" s="814"/>
      <c r="J345" s="519"/>
    </row>
    <row r="346" spans="1:10" ht="15" hidden="1" customHeight="1" x14ac:dyDescent="0.25">
      <c r="A346" s="518"/>
      <c r="B346" s="1114"/>
      <c r="C346" s="101"/>
      <c r="D346" s="696"/>
      <c r="E346" s="697"/>
      <c r="F346" s="1120">
        <f t="shared" si="4"/>
        <v>0</v>
      </c>
      <c r="G346" s="239"/>
      <c r="H346" s="517"/>
      <c r="I346" s="814"/>
      <c r="J346" s="519"/>
    </row>
    <row r="347" spans="1:10" ht="15" hidden="1" customHeight="1" x14ac:dyDescent="0.25">
      <c r="A347" s="518"/>
      <c r="B347" s="1114"/>
      <c r="C347" s="101"/>
      <c r="D347" s="696"/>
      <c r="E347" s="697"/>
      <c r="F347" s="1120">
        <f t="shared" si="4"/>
        <v>0</v>
      </c>
      <c r="G347" s="239"/>
      <c r="H347" s="517"/>
      <c r="I347" s="814"/>
      <c r="J347" s="519"/>
    </row>
    <row r="348" spans="1:10" ht="15" hidden="1" customHeight="1" x14ac:dyDescent="0.25">
      <c r="A348" s="518"/>
      <c r="B348" s="1114"/>
      <c r="C348" s="101"/>
      <c r="D348" s="696"/>
      <c r="E348" s="697"/>
      <c r="F348" s="1120">
        <f t="shared" si="4"/>
        <v>0</v>
      </c>
      <c r="G348" s="239"/>
      <c r="H348" s="517"/>
      <c r="I348" s="814"/>
      <c r="J348" s="519"/>
    </row>
    <row r="349" spans="1:10" ht="15" hidden="1" customHeight="1" x14ac:dyDescent="0.25">
      <c r="A349" s="518"/>
      <c r="B349" s="1114"/>
      <c r="C349" s="101"/>
      <c r="D349" s="696"/>
      <c r="E349" s="697"/>
      <c r="F349" s="1120">
        <f t="shared" si="4"/>
        <v>0</v>
      </c>
      <c r="G349" s="239"/>
      <c r="H349" s="517"/>
      <c r="I349" s="814"/>
      <c r="J349" s="519"/>
    </row>
    <row r="350" spans="1:10" ht="15" hidden="1" customHeight="1" x14ac:dyDescent="0.25">
      <c r="A350" s="518"/>
      <c r="B350" s="1114"/>
      <c r="C350" s="101"/>
      <c r="D350" s="696"/>
      <c r="E350" s="697"/>
      <c r="F350" s="1120">
        <f t="shared" si="4"/>
        <v>0</v>
      </c>
      <c r="G350" s="239"/>
      <c r="H350" s="517"/>
      <c r="I350" s="814"/>
      <c r="J350" s="519"/>
    </row>
    <row r="351" spans="1:10" ht="15" hidden="1" customHeight="1" x14ac:dyDescent="0.25">
      <c r="A351" s="518"/>
      <c r="B351" s="1114"/>
      <c r="C351" s="101"/>
      <c r="D351" s="696"/>
      <c r="E351" s="697"/>
      <c r="F351" s="1120">
        <f t="shared" si="4"/>
        <v>0</v>
      </c>
      <c r="G351" s="239"/>
      <c r="H351" s="517"/>
      <c r="I351" s="814"/>
      <c r="J351" s="519"/>
    </row>
    <row r="352" spans="1:10" ht="15" hidden="1" customHeight="1" x14ac:dyDescent="0.25">
      <c r="A352" s="518"/>
      <c r="B352" s="1114"/>
      <c r="C352" s="101"/>
      <c r="D352" s="696"/>
      <c r="E352" s="697"/>
      <c r="F352" s="1120">
        <f t="shared" si="4"/>
        <v>0</v>
      </c>
      <c r="G352" s="239"/>
      <c r="H352" s="517"/>
      <c r="I352" s="814"/>
      <c r="J352" s="519"/>
    </row>
    <row r="353" spans="1:10" ht="15" hidden="1" customHeight="1" x14ac:dyDescent="0.25">
      <c r="A353" s="518"/>
      <c r="B353" s="1114"/>
      <c r="C353" s="101"/>
      <c r="D353" s="696"/>
      <c r="E353" s="697"/>
      <c r="F353" s="1120">
        <f t="shared" si="4"/>
        <v>0</v>
      </c>
      <c r="G353" s="239"/>
      <c r="H353" s="517"/>
      <c r="I353" s="814"/>
      <c r="J353" s="519"/>
    </row>
    <row r="354" spans="1:10" ht="15" hidden="1" customHeight="1" x14ac:dyDescent="0.25">
      <c r="A354" s="518"/>
      <c r="B354" s="1114"/>
      <c r="C354" s="101"/>
      <c r="D354" s="696"/>
      <c r="E354" s="697"/>
      <c r="F354" s="1120">
        <f t="shared" si="4"/>
        <v>0</v>
      </c>
      <c r="G354" s="239"/>
      <c r="H354" s="517"/>
      <c r="I354" s="814"/>
      <c r="J354" s="519"/>
    </row>
    <row r="355" spans="1:10" ht="15" hidden="1" customHeight="1" x14ac:dyDescent="0.25">
      <c r="A355" s="518"/>
      <c r="B355" s="1114"/>
      <c r="C355" s="101"/>
      <c r="D355" s="696"/>
      <c r="E355" s="697"/>
      <c r="F355" s="1120">
        <f t="shared" si="4"/>
        <v>0</v>
      </c>
      <c r="G355" s="239"/>
      <c r="H355" s="517"/>
      <c r="I355" s="814"/>
      <c r="J355" s="519"/>
    </row>
    <row r="356" spans="1:10" ht="15" hidden="1" customHeight="1" x14ac:dyDescent="0.25">
      <c r="A356" s="518"/>
      <c r="B356" s="1114"/>
      <c r="C356" s="101"/>
      <c r="D356" s="696"/>
      <c r="E356" s="697"/>
      <c r="F356" s="1120">
        <f t="shared" si="4"/>
        <v>0</v>
      </c>
      <c r="G356" s="239"/>
      <c r="H356" s="517"/>
      <c r="I356" s="814"/>
      <c r="J356" s="519"/>
    </row>
    <row r="357" spans="1:10" ht="15" hidden="1" customHeight="1" x14ac:dyDescent="0.25">
      <c r="A357" s="518"/>
      <c r="B357" s="1114"/>
      <c r="C357" s="101"/>
      <c r="D357" s="696"/>
      <c r="E357" s="697"/>
      <c r="F357" s="1120"/>
      <c r="G357" s="239"/>
      <c r="H357" s="517"/>
      <c r="I357" s="814"/>
      <c r="J357" s="519"/>
    </row>
    <row r="358" spans="1:10" ht="15" hidden="1" customHeight="1" x14ac:dyDescent="0.25">
      <c r="A358" s="518"/>
      <c r="B358" s="1114"/>
      <c r="C358" s="101"/>
      <c r="D358" s="696"/>
      <c r="E358" s="697"/>
      <c r="F358" s="1120"/>
      <c r="G358" s="239"/>
      <c r="H358" s="517"/>
      <c r="I358" s="814"/>
      <c r="J358" s="519"/>
    </row>
    <row r="359" spans="1:10" ht="15" hidden="1" customHeight="1" x14ac:dyDescent="0.25">
      <c r="A359" s="518"/>
      <c r="B359" s="1114"/>
      <c r="C359" s="101"/>
      <c r="D359" s="696"/>
      <c r="E359" s="697"/>
      <c r="F359" s="1120"/>
      <c r="G359" s="239"/>
      <c r="H359" s="517"/>
      <c r="I359" s="814"/>
      <c r="J359" s="519"/>
    </row>
    <row r="360" spans="1:10" ht="15" hidden="1" customHeight="1" x14ac:dyDescent="0.25">
      <c r="A360" s="518"/>
      <c r="B360" s="1114"/>
      <c r="C360" s="101"/>
      <c r="D360" s="696"/>
      <c r="E360" s="697"/>
      <c r="F360" s="1120"/>
      <c r="G360" s="239"/>
      <c r="H360" s="517"/>
      <c r="I360" s="814"/>
      <c r="J360" s="519"/>
    </row>
    <row r="361" spans="1:10" ht="15" hidden="1" customHeight="1" x14ac:dyDescent="0.25">
      <c r="A361" s="518"/>
      <c r="B361" s="1114"/>
      <c r="C361" s="101"/>
      <c r="D361" s="696"/>
      <c r="E361" s="697"/>
      <c r="F361" s="1120"/>
      <c r="G361" s="239"/>
      <c r="H361" s="517"/>
      <c r="I361" s="814"/>
      <c r="J361" s="519"/>
    </row>
    <row r="362" spans="1:10" ht="15" hidden="1" customHeight="1" x14ac:dyDescent="0.25">
      <c r="A362" s="518"/>
      <c r="B362" s="1114"/>
      <c r="C362" s="101"/>
      <c r="D362" s="696"/>
      <c r="E362" s="697"/>
      <c r="F362" s="1120"/>
      <c r="G362" s="239"/>
      <c r="H362" s="517"/>
      <c r="I362" s="814"/>
      <c r="J362" s="519"/>
    </row>
    <row r="363" spans="1:10" ht="15" hidden="1" customHeight="1" x14ac:dyDescent="0.25">
      <c r="A363" s="518"/>
      <c r="B363" s="1114"/>
      <c r="C363" s="101"/>
      <c r="D363" s="696"/>
      <c r="E363" s="697"/>
      <c r="F363" s="1120"/>
      <c r="G363" s="239"/>
      <c r="H363" s="517"/>
      <c r="I363" s="814"/>
      <c r="J363" s="519"/>
    </row>
    <row r="364" spans="1:10" ht="15" hidden="1" customHeight="1" x14ac:dyDescent="0.25">
      <c r="A364" s="518"/>
      <c r="B364" s="1114"/>
      <c r="C364" s="101"/>
      <c r="D364" s="696"/>
      <c r="E364" s="697"/>
      <c r="F364" s="1120"/>
      <c r="G364" s="239"/>
      <c r="H364" s="517"/>
      <c r="I364" s="814"/>
      <c r="J364" s="519"/>
    </row>
    <row r="365" spans="1:10" ht="15" hidden="1" customHeight="1" x14ac:dyDescent="0.25">
      <c r="A365" s="518"/>
      <c r="B365" s="1114"/>
      <c r="C365" s="101"/>
      <c r="D365" s="696"/>
      <c r="E365" s="697"/>
      <c r="F365" s="1120"/>
      <c r="G365" s="239"/>
      <c r="H365" s="517"/>
      <c r="I365" s="814"/>
      <c r="J365" s="519"/>
    </row>
    <row r="366" spans="1:10" ht="15" hidden="1" customHeight="1" x14ac:dyDescent="0.25">
      <c r="A366" s="518"/>
      <c r="B366" s="1114"/>
      <c r="C366" s="101"/>
      <c r="D366" s="696"/>
      <c r="E366" s="697"/>
      <c r="F366" s="1120"/>
      <c r="G366" s="239"/>
      <c r="H366" s="517"/>
      <c r="I366" s="814"/>
      <c r="J366" s="519"/>
    </row>
    <row r="367" spans="1:10" ht="15" hidden="1" customHeight="1" x14ac:dyDescent="0.25">
      <c r="A367" s="518"/>
      <c r="B367" s="1114"/>
      <c r="C367" s="101"/>
      <c r="D367" s="696"/>
      <c r="E367" s="697"/>
      <c r="F367" s="1120"/>
      <c r="G367" s="239"/>
      <c r="H367" s="517"/>
      <c r="I367" s="814"/>
      <c r="J367" s="519"/>
    </row>
    <row r="368" spans="1:10" ht="15" hidden="1" customHeight="1" x14ac:dyDescent="0.25">
      <c r="A368" s="518"/>
      <c r="B368" s="1114"/>
      <c r="C368" s="101"/>
      <c r="D368" s="696"/>
      <c r="E368" s="697"/>
      <c r="F368" s="1120"/>
      <c r="G368" s="239"/>
      <c r="H368" s="517"/>
      <c r="I368" s="814"/>
      <c r="J368" s="519"/>
    </row>
    <row r="369" spans="1:10" ht="15" hidden="1" customHeight="1" x14ac:dyDescent="0.25">
      <c r="A369" s="518"/>
      <c r="B369" s="1114"/>
      <c r="C369" s="101"/>
      <c r="D369" s="696"/>
      <c r="E369" s="697"/>
      <c r="F369" s="1120"/>
      <c r="G369" s="239"/>
      <c r="H369" s="517"/>
      <c r="I369" s="814"/>
      <c r="J369" s="519"/>
    </row>
    <row r="370" spans="1:10" ht="15" hidden="1" customHeight="1" x14ac:dyDescent="0.25">
      <c r="A370" s="518"/>
      <c r="B370" s="1114"/>
      <c r="C370" s="101"/>
      <c r="D370" s="696"/>
      <c r="E370" s="697"/>
      <c r="F370" s="1120"/>
      <c r="G370" s="239"/>
      <c r="H370" s="517"/>
      <c r="I370" s="814"/>
      <c r="J370" s="519"/>
    </row>
    <row r="371" spans="1:10" ht="15" hidden="1" customHeight="1" x14ac:dyDescent="0.25">
      <c r="A371" s="518"/>
      <c r="B371" s="1114"/>
      <c r="C371" s="101"/>
      <c r="D371" s="696"/>
      <c r="E371" s="697"/>
      <c r="F371" s="1120"/>
      <c r="G371" s="239"/>
      <c r="H371" s="517"/>
      <c r="I371" s="814"/>
      <c r="J371" s="519"/>
    </row>
    <row r="372" spans="1:10" ht="15" hidden="1" customHeight="1" x14ac:dyDescent="0.25">
      <c r="A372" s="518"/>
      <c r="B372" s="1114"/>
      <c r="C372" s="101"/>
      <c r="D372" s="696"/>
      <c r="E372" s="697"/>
      <c r="F372" s="1120"/>
      <c r="G372" s="239"/>
      <c r="H372" s="517"/>
      <c r="I372" s="814"/>
      <c r="J372" s="519"/>
    </row>
    <row r="373" spans="1:10" ht="15" hidden="1" customHeight="1" x14ac:dyDescent="0.25">
      <c r="A373" s="518"/>
      <c r="B373" s="1114"/>
      <c r="C373" s="101"/>
      <c r="D373" s="696"/>
      <c r="E373" s="697"/>
      <c r="F373" s="1120"/>
      <c r="G373" s="239"/>
      <c r="H373" s="517"/>
      <c r="I373" s="814"/>
      <c r="J373" s="519"/>
    </row>
    <row r="374" spans="1:10" ht="15" hidden="1" customHeight="1" x14ac:dyDescent="0.25">
      <c r="A374" s="518"/>
      <c r="B374" s="1114"/>
      <c r="C374" s="101"/>
      <c r="D374" s="696"/>
      <c r="E374" s="697"/>
      <c r="F374" s="1120"/>
      <c r="G374" s="239"/>
      <c r="H374" s="517"/>
      <c r="I374" s="814"/>
      <c r="J374" s="519"/>
    </row>
    <row r="375" spans="1:10" ht="15" hidden="1" customHeight="1" x14ac:dyDescent="0.25">
      <c r="A375" s="518"/>
      <c r="B375" s="1114"/>
      <c r="C375" s="101"/>
      <c r="D375" s="696"/>
      <c r="E375" s="697"/>
      <c r="F375" s="1120"/>
      <c r="G375" s="239"/>
      <c r="H375" s="517"/>
      <c r="I375" s="814"/>
      <c r="J375" s="519"/>
    </row>
    <row r="376" spans="1:10" ht="15" hidden="1" customHeight="1" x14ac:dyDescent="0.25">
      <c r="A376" s="518"/>
      <c r="B376" s="1114"/>
      <c r="C376" s="101"/>
      <c r="D376" s="696"/>
      <c r="E376" s="697"/>
      <c r="F376" s="1120"/>
      <c r="G376" s="239"/>
      <c r="H376" s="517"/>
      <c r="I376" s="814"/>
      <c r="J376" s="519"/>
    </row>
    <row r="377" spans="1:10" ht="15" hidden="1" customHeight="1" x14ac:dyDescent="0.25">
      <c r="A377" s="518"/>
      <c r="B377" s="1114"/>
      <c r="C377" s="101"/>
      <c r="D377" s="696"/>
      <c r="E377" s="697"/>
      <c r="F377" s="1120"/>
      <c r="G377" s="239"/>
      <c r="H377" s="517"/>
      <c r="I377" s="814"/>
      <c r="J377" s="519"/>
    </row>
    <row r="378" spans="1:10" ht="15" hidden="1" customHeight="1" x14ac:dyDescent="0.25">
      <c r="A378" s="518"/>
      <c r="B378" s="1114"/>
      <c r="C378" s="101"/>
      <c r="D378" s="696"/>
      <c r="E378" s="697"/>
      <c r="F378" s="1120"/>
      <c r="G378" s="239"/>
      <c r="H378" s="517"/>
      <c r="I378" s="814"/>
      <c r="J378" s="519"/>
    </row>
    <row r="379" spans="1:10" ht="15" hidden="1" customHeight="1" x14ac:dyDescent="0.25">
      <c r="A379" s="518"/>
      <c r="B379" s="1114"/>
      <c r="C379" s="101"/>
      <c r="D379" s="696"/>
      <c r="E379" s="697"/>
      <c r="F379" s="1120"/>
      <c r="G379" s="239"/>
      <c r="H379" s="517"/>
      <c r="I379" s="814"/>
      <c r="J379" s="519"/>
    </row>
    <row r="380" spans="1:10" ht="15" hidden="1" customHeight="1" x14ac:dyDescent="0.25">
      <c r="A380" s="518"/>
      <c r="B380" s="1114"/>
      <c r="C380" s="101"/>
      <c r="D380" s="696"/>
      <c r="E380" s="697"/>
      <c r="F380" s="1120"/>
      <c r="G380" s="239"/>
      <c r="H380" s="517"/>
      <c r="I380" s="814"/>
      <c r="J380" s="519"/>
    </row>
    <row r="381" spans="1:10" ht="15" hidden="1" customHeight="1" x14ac:dyDescent="0.25">
      <c r="A381" s="518"/>
      <c r="B381" s="1114"/>
      <c r="C381" s="101"/>
      <c r="D381" s="696"/>
      <c r="E381" s="697"/>
      <c r="F381" s="1120"/>
      <c r="G381" s="239"/>
      <c r="H381" s="517"/>
      <c r="I381" s="814"/>
      <c r="J381" s="519"/>
    </row>
    <row r="382" spans="1:10" ht="15" hidden="1" customHeight="1" x14ac:dyDescent="0.25">
      <c r="A382" s="518"/>
      <c r="B382" s="1114"/>
      <c r="C382" s="101"/>
      <c r="D382" s="696"/>
      <c r="E382" s="697"/>
      <c r="F382" s="1120"/>
      <c r="G382" s="239"/>
      <c r="H382" s="517"/>
      <c r="I382" s="814"/>
      <c r="J382" s="519"/>
    </row>
    <row r="383" spans="1:10" ht="15" hidden="1" customHeight="1" x14ac:dyDescent="0.25">
      <c r="A383" s="518"/>
      <c r="B383" s="1114"/>
      <c r="C383" s="101"/>
      <c r="D383" s="696"/>
      <c r="E383" s="697"/>
      <c r="F383" s="1120"/>
      <c r="G383" s="239"/>
      <c r="H383" s="517"/>
      <c r="I383" s="814"/>
      <c r="J383" s="519"/>
    </row>
    <row r="384" spans="1:10" ht="15" hidden="1" customHeight="1" x14ac:dyDescent="0.25">
      <c r="A384" s="518"/>
      <c r="B384" s="1114"/>
      <c r="C384" s="101"/>
      <c r="D384" s="696"/>
      <c r="E384" s="697"/>
      <c r="F384" s="1120"/>
      <c r="G384" s="239"/>
      <c r="H384" s="517"/>
      <c r="I384" s="814"/>
      <c r="J384" s="519"/>
    </row>
    <row r="385" spans="1:10" ht="15" hidden="1" customHeight="1" x14ac:dyDescent="0.25">
      <c r="A385" s="518"/>
      <c r="B385" s="1114"/>
      <c r="C385" s="101"/>
      <c r="D385" s="696"/>
      <c r="E385" s="697"/>
      <c r="F385" s="1120"/>
      <c r="G385" s="239"/>
      <c r="H385" s="517"/>
      <c r="I385" s="814"/>
      <c r="J385" s="519"/>
    </row>
    <row r="386" spans="1:10" ht="15" hidden="1" customHeight="1" x14ac:dyDescent="0.25">
      <c r="A386" s="518"/>
      <c r="B386" s="1114"/>
      <c r="C386" s="101"/>
      <c r="D386" s="696"/>
      <c r="E386" s="697"/>
      <c r="F386" s="1120"/>
      <c r="G386" s="239"/>
      <c r="H386" s="517"/>
      <c r="I386" s="814"/>
      <c r="J386" s="519"/>
    </row>
    <row r="387" spans="1:10" ht="15" hidden="1" customHeight="1" x14ac:dyDescent="0.25">
      <c r="A387" s="518"/>
      <c r="B387" s="1114"/>
      <c r="C387" s="101"/>
      <c r="D387" s="696"/>
      <c r="E387" s="697"/>
      <c r="F387" s="1120"/>
      <c r="G387" s="239"/>
      <c r="H387" s="517"/>
      <c r="I387" s="814"/>
      <c r="J387" s="519"/>
    </row>
    <row r="388" spans="1:10" ht="15" hidden="1" customHeight="1" x14ac:dyDescent="0.25">
      <c r="A388" s="518"/>
      <c r="B388" s="1114"/>
      <c r="C388" s="101"/>
      <c r="D388" s="696"/>
      <c r="E388" s="697"/>
      <c r="F388" s="1120"/>
      <c r="G388" s="239"/>
      <c r="H388" s="517"/>
      <c r="I388" s="814"/>
      <c r="J388" s="519"/>
    </row>
    <row r="389" spans="1:10" ht="15" hidden="1" customHeight="1" x14ac:dyDescent="0.25">
      <c r="A389" s="518"/>
      <c r="B389" s="1114"/>
      <c r="C389" s="101"/>
      <c r="D389" s="696"/>
      <c r="E389" s="697"/>
      <c r="F389" s="1120"/>
      <c r="G389" s="239"/>
      <c r="H389" s="517"/>
      <c r="I389" s="814"/>
      <c r="J389" s="519"/>
    </row>
    <row r="390" spans="1:10" ht="15" hidden="1" customHeight="1" x14ac:dyDescent="0.25">
      <c r="A390" s="518"/>
      <c r="B390" s="1114"/>
      <c r="C390" s="101"/>
      <c r="D390" s="696"/>
      <c r="E390" s="697"/>
      <c r="F390" s="1120"/>
      <c r="G390" s="239"/>
      <c r="H390" s="517"/>
      <c r="I390" s="814"/>
      <c r="J390" s="519"/>
    </row>
    <row r="391" spans="1:10" ht="15" hidden="1" customHeight="1" x14ac:dyDescent="0.25">
      <c r="A391" s="518"/>
      <c r="B391" s="1114"/>
      <c r="C391" s="101"/>
      <c r="D391" s="696"/>
      <c r="E391" s="697"/>
      <c r="F391" s="1120"/>
      <c r="G391" s="239"/>
      <c r="H391" s="517"/>
      <c r="I391" s="814"/>
      <c r="J391" s="519"/>
    </row>
    <row r="392" spans="1:10" ht="15" hidden="1" customHeight="1" x14ac:dyDescent="0.25">
      <c r="A392" s="518"/>
      <c r="B392" s="1114"/>
      <c r="C392" s="101"/>
      <c r="D392" s="696"/>
      <c r="E392" s="697"/>
      <c r="F392" s="1120"/>
      <c r="G392" s="239"/>
      <c r="H392" s="517"/>
      <c r="I392" s="814"/>
      <c r="J392" s="519"/>
    </row>
    <row r="393" spans="1:10" ht="15" hidden="1" customHeight="1" x14ac:dyDescent="0.25">
      <c r="A393" s="518"/>
      <c r="B393" s="1114"/>
      <c r="C393" s="101"/>
      <c r="D393" s="696"/>
      <c r="E393" s="697"/>
      <c r="F393" s="1120"/>
      <c r="G393" s="239"/>
      <c r="H393" s="517"/>
      <c r="I393" s="814"/>
      <c r="J393" s="519"/>
    </row>
    <row r="394" spans="1:10" ht="15" hidden="1" customHeight="1" x14ac:dyDescent="0.25">
      <c r="A394" s="518"/>
      <c r="B394" s="1114"/>
      <c r="C394" s="101"/>
      <c r="D394" s="696"/>
      <c r="E394" s="697"/>
      <c r="F394" s="1120"/>
      <c r="G394" s="239"/>
      <c r="H394" s="517"/>
      <c r="I394" s="814"/>
      <c r="J394" s="519"/>
    </row>
    <row r="395" spans="1:10" ht="15" hidden="1" customHeight="1" x14ac:dyDescent="0.25">
      <c r="A395" s="518"/>
      <c r="B395" s="1114"/>
      <c r="C395" s="101"/>
      <c r="D395" s="696"/>
      <c r="E395" s="697"/>
      <c r="F395" s="1120"/>
      <c r="G395" s="239"/>
      <c r="H395" s="517"/>
      <c r="I395" s="814"/>
      <c r="J395" s="519"/>
    </row>
    <row r="396" spans="1:10" ht="15" hidden="1" customHeight="1" x14ac:dyDescent="0.25">
      <c r="A396" s="518"/>
      <c r="B396" s="1114"/>
      <c r="C396" s="101"/>
      <c r="D396" s="696"/>
      <c r="E396" s="697"/>
      <c r="F396" s="1120"/>
      <c r="G396" s="239"/>
      <c r="H396" s="517"/>
      <c r="I396" s="814"/>
      <c r="J396" s="519"/>
    </row>
    <row r="397" spans="1:10" ht="15" hidden="1" customHeight="1" x14ac:dyDescent="0.25">
      <c r="A397" s="518"/>
      <c r="B397" s="1114"/>
      <c r="C397" s="101"/>
      <c r="D397" s="696"/>
      <c r="E397" s="697"/>
      <c r="F397" s="1120"/>
      <c r="G397" s="239"/>
      <c r="H397" s="517"/>
      <c r="I397" s="814"/>
      <c r="J397" s="519"/>
    </row>
    <row r="398" spans="1:10" ht="15" hidden="1" customHeight="1" x14ac:dyDescent="0.25">
      <c r="A398" s="518"/>
      <c r="B398" s="1114"/>
      <c r="C398" s="101"/>
      <c r="D398" s="696"/>
      <c r="E398" s="697"/>
      <c r="F398" s="1120"/>
      <c r="G398" s="239"/>
      <c r="H398" s="517"/>
      <c r="I398" s="814"/>
      <c r="J398" s="519"/>
    </row>
    <row r="399" spans="1:10" ht="15" hidden="1" customHeight="1" x14ac:dyDescent="0.25">
      <c r="A399" s="518"/>
      <c r="B399" s="1114"/>
      <c r="C399" s="101"/>
      <c r="D399" s="696"/>
      <c r="E399" s="697"/>
      <c r="F399" s="1120"/>
      <c r="G399" s="239"/>
      <c r="H399" s="517"/>
      <c r="I399" s="814"/>
      <c r="J399" s="519"/>
    </row>
    <row r="400" spans="1:10" ht="15" hidden="1" customHeight="1" x14ac:dyDescent="0.25">
      <c r="A400" s="518"/>
      <c r="B400" s="1114"/>
      <c r="C400" s="101"/>
      <c r="D400" s="696"/>
      <c r="E400" s="697"/>
      <c r="F400" s="1120"/>
      <c r="G400" s="239"/>
      <c r="H400" s="517"/>
      <c r="I400" s="814"/>
      <c r="J400" s="519"/>
    </row>
    <row r="401" spans="1:10" ht="15" hidden="1" customHeight="1" x14ac:dyDescent="0.25">
      <c r="A401" s="518"/>
      <c r="B401" s="1114"/>
      <c r="C401" s="101"/>
      <c r="D401" s="696"/>
      <c r="E401" s="697"/>
      <c r="F401" s="1120"/>
      <c r="G401" s="239"/>
      <c r="H401" s="517"/>
      <c r="I401" s="814"/>
      <c r="J401" s="519"/>
    </row>
    <row r="402" spans="1:10" ht="15" hidden="1" customHeight="1" x14ac:dyDescent="0.25">
      <c r="A402" s="518"/>
      <c r="B402" s="1114"/>
      <c r="C402" s="101"/>
      <c r="D402" s="696"/>
      <c r="E402" s="697"/>
      <c r="F402" s="1120"/>
      <c r="G402" s="239"/>
      <c r="H402" s="517"/>
      <c r="I402" s="814"/>
      <c r="J402" s="519"/>
    </row>
    <row r="403" spans="1:10" ht="15" hidden="1" customHeight="1" x14ac:dyDescent="0.25">
      <c r="A403" s="518"/>
      <c r="B403" s="1114"/>
      <c r="C403" s="101"/>
      <c r="D403" s="696"/>
      <c r="E403" s="697"/>
      <c r="F403" s="1120"/>
      <c r="G403" s="239"/>
      <c r="H403" s="517"/>
      <c r="I403" s="814"/>
      <c r="J403" s="519"/>
    </row>
    <row r="404" spans="1:10" ht="15" hidden="1" customHeight="1" x14ac:dyDescent="0.25">
      <c r="A404" s="518"/>
      <c r="B404" s="1114"/>
      <c r="C404" s="101"/>
      <c r="D404" s="696"/>
      <c r="E404" s="697"/>
      <c r="F404" s="1120"/>
      <c r="G404" s="239"/>
      <c r="H404" s="517"/>
      <c r="I404" s="814"/>
      <c r="J404" s="519"/>
    </row>
    <row r="405" spans="1:10" s="245" customFormat="1" ht="15" hidden="1" customHeight="1" x14ac:dyDescent="0.25">
      <c r="A405" s="520"/>
      <c r="B405" s="1115"/>
      <c r="C405" s="101"/>
      <c r="D405" s="698"/>
      <c r="E405" s="699"/>
      <c r="F405" s="1121"/>
      <c r="G405" s="243"/>
      <c r="H405" s="517"/>
      <c r="I405" s="816"/>
      <c r="J405" s="523"/>
    </row>
    <row r="406" spans="1:10" s="245" customFormat="1" ht="15" hidden="1" customHeight="1" x14ac:dyDescent="0.25">
      <c r="A406" s="520"/>
      <c r="B406" s="1115"/>
      <c r="C406" s="101"/>
      <c r="D406" s="698"/>
      <c r="E406" s="699"/>
      <c r="F406" s="1121"/>
      <c r="G406" s="243"/>
      <c r="H406" s="517"/>
      <c r="I406" s="816"/>
      <c r="J406" s="523"/>
    </row>
    <row r="407" spans="1:10" s="245" customFormat="1" ht="15" hidden="1" customHeight="1" x14ac:dyDescent="0.25">
      <c r="A407" s="520"/>
      <c r="B407" s="1115"/>
      <c r="C407" s="101"/>
      <c r="D407" s="698"/>
      <c r="E407" s="699"/>
      <c r="F407" s="1121"/>
      <c r="G407" s="243"/>
      <c r="H407" s="517"/>
      <c r="I407" s="816"/>
      <c r="J407" s="523"/>
    </row>
    <row r="408" spans="1:10" s="245" customFormat="1" ht="15" hidden="1" customHeight="1" x14ac:dyDescent="0.25">
      <c r="A408" s="520"/>
      <c r="B408" s="1115"/>
      <c r="C408" s="101"/>
      <c r="D408" s="698"/>
      <c r="E408" s="699"/>
      <c r="F408" s="1121"/>
      <c r="G408" s="243"/>
      <c r="H408" s="517"/>
      <c r="I408" s="816"/>
      <c r="J408" s="523"/>
    </row>
    <row r="409" spans="1:10" s="245" customFormat="1" ht="15" hidden="1" customHeight="1" x14ac:dyDescent="0.25">
      <c r="A409" s="520"/>
      <c r="B409" s="1115"/>
      <c r="C409" s="101"/>
      <c r="D409" s="698"/>
      <c r="E409" s="699"/>
      <c r="F409" s="1121"/>
      <c r="G409" s="243"/>
      <c r="H409" s="517"/>
      <c r="I409" s="816"/>
      <c r="J409" s="523"/>
    </row>
    <row r="410" spans="1:10" s="245" customFormat="1" ht="15" hidden="1" customHeight="1" x14ac:dyDescent="0.25">
      <c r="A410" s="520"/>
      <c r="B410" s="1115"/>
      <c r="C410" s="101"/>
      <c r="D410" s="698"/>
      <c r="E410" s="699"/>
      <c r="F410" s="1121"/>
      <c r="G410" s="243"/>
      <c r="H410" s="517"/>
      <c r="I410" s="816"/>
      <c r="J410" s="523"/>
    </row>
    <row r="411" spans="1:10" s="245" customFormat="1" ht="15" hidden="1" customHeight="1" thickBot="1" x14ac:dyDescent="0.3">
      <c r="A411" s="520"/>
      <c r="B411" s="1115"/>
      <c r="C411" s="525"/>
      <c r="D411" s="698"/>
      <c r="E411" s="699"/>
      <c r="F411" s="1121">
        <f>D411+E411</f>
        <v>0</v>
      </c>
      <c r="G411" s="243"/>
      <c r="H411" s="517"/>
      <c r="I411" s="816"/>
      <c r="J411" s="526"/>
    </row>
    <row r="412" spans="1:10" ht="15" customHeight="1" thickBot="1" x14ac:dyDescent="0.35">
      <c r="A412" s="518"/>
      <c r="B412" s="1114"/>
      <c r="C412" s="129" t="s">
        <v>1923</v>
      </c>
      <c r="D412" s="1127">
        <f>SUM(D413:D512)</f>
        <v>0</v>
      </c>
      <c r="E412" s="1127">
        <f>SUM(E413:E512)</f>
        <v>0</v>
      </c>
      <c r="F412" s="1056">
        <f>SUM(F413:F512)</f>
        <v>0</v>
      </c>
      <c r="G412" s="239"/>
      <c r="H412" s="517" t="s">
        <v>979</v>
      </c>
      <c r="I412" s="815">
        <f>Form3!G17+Form3!H17</f>
        <v>0</v>
      </c>
      <c r="J412" s="524"/>
    </row>
    <row r="413" spans="1:10" ht="15" customHeight="1" x14ac:dyDescent="0.3">
      <c r="A413" s="518"/>
      <c r="B413" s="1114"/>
      <c r="C413" s="1692"/>
      <c r="D413" s="696"/>
      <c r="E413" s="697"/>
      <c r="F413" s="1120">
        <f t="shared" ref="F413:F476" si="5">D413+E413</f>
        <v>0</v>
      </c>
      <c r="G413" s="239"/>
      <c r="H413" s="517"/>
      <c r="I413" s="814"/>
      <c r="J413" s="519"/>
    </row>
    <row r="414" spans="1:10" ht="15" customHeight="1" x14ac:dyDescent="0.3">
      <c r="A414" s="518"/>
      <c r="B414" s="1114"/>
      <c r="C414" s="1692"/>
      <c r="D414" s="696"/>
      <c r="E414" s="697"/>
      <c r="F414" s="1120">
        <f t="shared" si="5"/>
        <v>0</v>
      </c>
      <c r="G414" s="239"/>
      <c r="H414" s="517"/>
      <c r="I414" s="814"/>
      <c r="J414" s="519"/>
    </row>
    <row r="415" spans="1:10" ht="15" customHeight="1" x14ac:dyDescent="0.3">
      <c r="A415" s="518"/>
      <c r="B415" s="1114"/>
      <c r="C415" s="1692"/>
      <c r="D415" s="696"/>
      <c r="E415" s="697"/>
      <c r="F415" s="1120">
        <f t="shared" si="5"/>
        <v>0</v>
      </c>
      <c r="G415" s="239"/>
      <c r="H415" s="517"/>
      <c r="I415" s="814"/>
      <c r="J415" s="519"/>
    </row>
    <row r="416" spans="1:10" ht="15" customHeight="1" x14ac:dyDescent="0.3">
      <c r="A416" s="518"/>
      <c r="B416" s="1114"/>
      <c r="C416" s="1692"/>
      <c r="D416" s="696"/>
      <c r="E416" s="697"/>
      <c r="F416" s="1120">
        <f t="shared" si="5"/>
        <v>0</v>
      </c>
      <c r="G416" s="239"/>
      <c r="H416" s="517"/>
      <c r="I416" s="814"/>
      <c r="J416" s="519"/>
    </row>
    <row r="417" spans="1:10" ht="15" customHeight="1" x14ac:dyDescent="0.3">
      <c r="A417" s="518"/>
      <c r="B417" s="1114"/>
      <c r="C417" s="1692"/>
      <c r="D417" s="696"/>
      <c r="E417" s="697"/>
      <c r="F417" s="1120">
        <f t="shared" si="5"/>
        <v>0</v>
      </c>
      <c r="G417" s="239"/>
      <c r="H417" s="517"/>
      <c r="I417" s="814"/>
      <c r="J417" s="519"/>
    </row>
    <row r="418" spans="1:10" ht="15" customHeight="1" x14ac:dyDescent="0.3">
      <c r="A418" s="518"/>
      <c r="B418" s="1114"/>
      <c r="C418" s="1692"/>
      <c r="D418" s="696"/>
      <c r="E418" s="697"/>
      <c r="F418" s="1120">
        <f t="shared" si="5"/>
        <v>0</v>
      </c>
      <c r="G418" s="239"/>
      <c r="H418" s="517"/>
      <c r="I418" s="814"/>
      <c r="J418" s="519"/>
    </row>
    <row r="419" spans="1:10" ht="15" customHeight="1" x14ac:dyDescent="0.3">
      <c r="A419" s="518"/>
      <c r="B419" s="1114"/>
      <c r="C419" s="1692"/>
      <c r="D419" s="696"/>
      <c r="E419" s="697"/>
      <c r="F419" s="1120">
        <f t="shared" si="5"/>
        <v>0</v>
      </c>
      <c r="G419" s="239"/>
      <c r="H419" s="517"/>
      <c r="I419" s="814"/>
      <c r="J419" s="519"/>
    </row>
    <row r="420" spans="1:10" ht="15" customHeight="1" x14ac:dyDescent="0.3">
      <c r="A420" s="518"/>
      <c r="B420" s="1114"/>
      <c r="C420" s="1692"/>
      <c r="D420" s="696"/>
      <c r="E420" s="697"/>
      <c r="F420" s="1120">
        <f t="shared" si="5"/>
        <v>0</v>
      </c>
      <c r="G420" s="239"/>
      <c r="H420" s="517"/>
      <c r="I420" s="814"/>
      <c r="J420" s="519"/>
    </row>
    <row r="421" spans="1:10" ht="15" customHeight="1" x14ac:dyDescent="0.3">
      <c r="A421" s="518"/>
      <c r="B421" s="1114"/>
      <c r="C421" s="1692"/>
      <c r="D421" s="696"/>
      <c r="E421" s="697"/>
      <c r="F421" s="1120">
        <f t="shared" si="5"/>
        <v>0</v>
      </c>
      <c r="G421" s="239"/>
      <c r="H421" s="517"/>
      <c r="I421" s="814"/>
      <c r="J421" s="519"/>
    </row>
    <row r="422" spans="1:10" ht="15" customHeight="1" thickBot="1" x14ac:dyDescent="0.35">
      <c r="A422" s="518"/>
      <c r="B422" s="1114"/>
      <c r="C422" s="1692"/>
      <c r="D422" s="696"/>
      <c r="E422" s="697"/>
      <c r="F422" s="1120">
        <f t="shared" si="5"/>
        <v>0</v>
      </c>
      <c r="G422" s="239"/>
      <c r="H422" s="517"/>
      <c r="I422" s="814"/>
      <c r="J422" s="519"/>
    </row>
    <row r="423" spans="1:10" ht="15" hidden="1" customHeight="1" x14ac:dyDescent="0.25">
      <c r="A423" s="518"/>
      <c r="B423" s="1114"/>
      <c r="C423" s="101"/>
      <c r="D423" s="696"/>
      <c r="E423" s="697"/>
      <c r="F423" s="1120">
        <f t="shared" si="5"/>
        <v>0</v>
      </c>
      <c r="G423" s="239"/>
      <c r="H423" s="517"/>
      <c r="I423" s="814"/>
      <c r="J423" s="519"/>
    </row>
    <row r="424" spans="1:10" ht="15" hidden="1" customHeight="1" x14ac:dyDescent="0.25">
      <c r="A424" s="518"/>
      <c r="B424" s="1114"/>
      <c r="C424" s="101"/>
      <c r="D424" s="696"/>
      <c r="E424" s="697"/>
      <c r="F424" s="1120">
        <f t="shared" si="5"/>
        <v>0</v>
      </c>
      <c r="G424" s="239"/>
      <c r="H424" s="517"/>
      <c r="I424" s="814"/>
      <c r="J424" s="519"/>
    </row>
    <row r="425" spans="1:10" ht="15" hidden="1" customHeight="1" x14ac:dyDescent="0.25">
      <c r="A425" s="518"/>
      <c r="B425" s="1114"/>
      <c r="C425" s="101"/>
      <c r="D425" s="696"/>
      <c r="E425" s="697"/>
      <c r="F425" s="1120">
        <f t="shared" si="5"/>
        <v>0</v>
      </c>
      <c r="G425" s="239"/>
      <c r="H425" s="517"/>
      <c r="I425" s="814"/>
      <c r="J425" s="519"/>
    </row>
    <row r="426" spans="1:10" ht="15" hidden="1" customHeight="1" x14ac:dyDescent="0.25">
      <c r="A426" s="518"/>
      <c r="B426" s="1114"/>
      <c r="C426" s="101"/>
      <c r="D426" s="696"/>
      <c r="E426" s="697"/>
      <c r="F426" s="1120">
        <f t="shared" si="5"/>
        <v>0</v>
      </c>
      <c r="G426" s="239"/>
      <c r="H426" s="517"/>
      <c r="I426" s="814"/>
      <c r="J426" s="519"/>
    </row>
    <row r="427" spans="1:10" ht="15" hidden="1" customHeight="1" x14ac:dyDescent="0.25">
      <c r="A427" s="518"/>
      <c r="B427" s="1114"/>
      <c r="C427" s="101"/>
      <c r="D427" s="696"/>
      <c r="E427" s="697"/>
      <c r="F427" s="1120">
        <f t="shared" si="5"/>
        <v>0</v>
      </c>
      <c r="G427" s="239"/>
      <c r="H427" s="517"/>
      <c r="I427" s="814"/>
      <c r="J427" s="519"/>
    </row>
    <row r="428" spans="1:10" ht="15" hidden="1" customHeight="1" x14ac:dyDescent="0.25">
      <c r="A428" s="518"/>
      <c r="B428" s="1114"/>
      <c r="C428" s="101"/>
      <c r="D428" s="696"/>
      <c r="E428" s="697"/>
      <c r="F428" s="1120">
        <f t="shared" si="5"/>
        <v>0</v>
      </c>
      <c r="G428" s="239"/>
      <c r="H428" s="517"/>
      <c r="I428" s="814"/>
      <c r="J428" s="519"/>
    </row>
    <row r="429" spans="1:10" ht="15" hidden="1" customHeight="1" x14ac:dyDescent="0.25">
      <c r="A429" s="518"/>
      <c r="B429" s="1114"/>
      <c r="C429" s="101"/>
      <c r="D429" s="696"/>
      <c r="E429" s="697"/>
      <c r="F429" s="1120">
        <f t="shared" si="5"/>
        <v>0</v>
      </c>
      <c r="G429" s="239"/>
      <c r="H429" s="517"/>
      <c r="I429" s="814"/>
      <c r="J429" s="519"/>
    </row>
    <row r="430" spans="1:10" ht="15" hidden="1" customHeight="1" x14ac:dyDescent="0.25">
      <c r="A430" s="518"/>
      <c r="B430" s="1114"/>
      <c r="C430" s="101"/>
      <c r="D430" s="696"/>
      <c r="E430" s="697"/>
      <c r="F430" s="1120">
        <f t="shared" si="5"/>
        <v>0</v>
      </c>
      <c r="G430" s="239"/>
      <c r="H430" s="517"/>
      <c r="I430" s="814"/>
      <c r="J430" s="519"/>
    </row>
    <row r="431" spans="1:10" ht="15" hidden="1" customHeight="1" x14ac:dyDescent="0.25">
      <c r="A431" s="518"/>
      <c r="B431" s="1114"/>
      <c r="C431" s="101"/>
      <c r="D431" s="696"/>
      <c r="E431" s="697"/>
      <c r="F431" s="1120">
        <f t="shared" si="5"/>
        <v>0</v>
      </c>
      <c r="G431" s="239"/>
      <c r="H431" s="517"/>
      <c r="I431" s="814"/>
      <c r="J431" s="519"/>
    </row>
    <row r="432" spans="1:10" ht="15" hidden="1" customHeight="1" x14ac:dyDescent="0.25">
      <c r="A432" s="518"/>
      <c r="B432" s="1114"/>
      <c r="C432" s="101"/>
      <c r="D432" s="696"/>
      <c r="E432" s="697"/>
      <c r="F432" s="1120">
        <f t="shared" si="5"/>
        <v>0</v>
      </c>
      <c r="G432" s="239"/>
      <c r="H432" s="517"/>
      <c r="I432" s="814"/>
      <c r="J432" s="519"/>
    </row>
    <row r="433" spans="1:10" ht="15" hidden="1" customHeight="1" x14ac:dyDescent="0.25">
      <c r="A433" s="518"/>
      <c r="B433" s="1114"/>
      <c r="C433" s="101"/>
      <c r="D433" s="696"/>
      <c r="E433" s="697"/>
      <c r="F433" s="1120">
        <f t="shared" si="5"/>
        <v>0</v>
      </c>
      <c r="G433" s="239"/>
      <c r="H433" s="517"/>
      <c r="I433" s="814"/>
      <c r="J433" s="519"/>
    </row>
    <row r="434" spans="1:10" ht="15" hidden="1" customHeight="1" x14ac:dyDescent="0.25">
      <c r="A434" s="518"/>
      <c r="B434" s="1114"/>
      <c r="C434" s="101"/>
      <c r="D434" s="696"/>
      <c r="E434" s="697"/>
      <c r="F434" s="1120">
        <f t="shared" si="5"/>
        <v>0</v>
      </c>
      <c r="G434" s="239"/>
      <c r="H434" s="517"/>
      <c r="I434" s="814"/>
      <c r="J434" s="519"/>
    </row>
    <row r="435" spans="1:10" ht="15" hidden="1" customHeight="1" x14ac:dyDescent="0.25">
      <c r="A435" s="518"/>
      <c r="B435" s="1114"/>
      <c r="C435" s="101"/>
      <c r="D435" s="696"/>
      <c r="E435" s="697"/>
      <c r="F435" s="1120">
        <f t="shared" si="5"/>
        <v>0</v>
      </c>
      <c r="G435" s="239"/>
      <c r="H435" s="517"/>
      <c r="I435" s="814"/>
      <c r="J435" s="519"/>
    </row>
    <row r="436" spans="1:10" ht="15" hidden="1" customHeight="1" x14ac:dyDescent="0.25">
      <c r="A436" s="518"/>
      <c r="B436" s="1114"/>
      <c r="C436" s="101"/>
      <c r="D436" s="696"/>
      <c r="E436" s="697"/>
      <c r="F436" s="1120">
        <f t="shared" si="5"/>
        <v>0</v>
      </c>
      <c r="G436" s="239"/>
      <c r="H436" s="517"/>
      <c r="I436" s="814"/>
      <c r="J436" s="519"/>
    </row>
    <row r="437" spans="1:10" ht="15" hidden="1" customHeight="1" x14ac:dyDescent="0.25">
      <c r="A437" s="518"/>
      <c r="B437" s="1114"/>
      <c r="C437" s="101"/>
      <c r="D437" s="696"/>
      <c r="E437" s="697"/>
      <c r="F437" s="1120">
        <f t="shared" si="5"/>
        <v>0</v>
      </c>
      <c r="G437" s="239"/>
      <c r="H437" s="517"/>
      <c r="I437" s="814"/>
      <c r="J437" s="519"/>
    </row>
    <row r="438" spans="1:10" ht="15" hidden="1" customHeight="1" x14ac:dyDescent="0.25">
      <c r="A438" s="518"/>
      <c r="B438" s="1114"/>
      <c r="C438" s="101"/>
      <c r="D438" s="696"/>
      <c r="E438" s="697"/>
      <c r="F438" s="1120">
        <f t="shared" si="5"/>
        <v>0</v>
      </c>
      <c r="G438" s="239"/>
      <c r="H438" s="517"/>
      <c r="I438" s="814"/>
      <c r="J438" s="519"/>
    </row>
    <row r="439" spans="1:10" ht="15" hidden="1" customHeight="1" x14ac:dyDescent="0.25">
      <c r="A439" s="518"/>
      <c r="B439" s="1114"/>
      <c r="C439" s="101"/>
      <c r="D439" s="696"/>
      <c r="E439" s="697"/>
      <c r="F439" s="1120">
        <f t="shared" si="5"/>
        <v>0</v>
      </c>
      <c r="G439" s="239"/>
      <c r="H439" s="517"/>
      <c r="I439" s="814"/>
      <c r="J439" s="519"/>
    </row>
    <row r="440" spans="1:10" ht="15" hidden="1" customHeight="1" x14ac:dyDescent="0.25">
      <c r="A440" s="518"/>
      <c r="B440" s="1114"/>
      <c r="C440" s="101"/>
      <c r="D440" s="696"/>
      <c r="E440" s="697"/>
      <c r="F440" s="1120">
        <f t="shared" si="5"/>
        <v>0</v>
      </c>
      <c r="G440" s="239"/>
      <c r="H440" s="517"/>
      <c r="I440" s="814"/>
      <c r="J440" s="519"/>
    </row>
    <row r="441" spans="1:10" ht="15" hidden="1" customHeight="1" x14ac:dyDescent="0.25">
      <c r="A441" s="518"/>
      <c r="B441" s="1114"/>
      <c r="C441" s="101"/>
      <c r="D441" s="696"/>
      <c r="E441" s="697"/>
      <c r="F441" s="1120">
        <f t="shared" si="5"/>
        <v>0</v>
      </c>
      <c r="G441" s="239"/>
      <c r="H441" s="517"/>
      <c r="I441" s="814"/>
      <c r="J441" s="519"/>
    </row>
    <row r="442" spans="1:10" ht="15" hidden="1" customHeight="1" x14ac:dyDescent="0.25">
      <c r="A442" s="518"/>
      <c r="B442" s="1114"/>
      <c r="C442" s="101"/>
      <c r="D442" s="696"/>
      <c r="E442" s="697"/>
      <c r="F442" s="1120">
        <f t="shared" si="5"/>
        <v>0</v>
      </c>
      <c r="G442" s="239"/>
      <c r="H442" s="517"/>
      <c r="I442" s="814"/>
      <c r="J442" s="519"/>
    </row>
    <row r="443" spans="1:10" ht="15" hidden="1" customHeight="1" x14ac:dyDescent="0.25">
      <c r="A443" s="518"/>
      <c r="B443" s="1114"/>
      <c r="C443" s="101"/>
      <c r="D443" s="696"/>
      <c r="E443" s="697"/>
      <c r="F443" s="1120">
        <f t="shared" si="5"/>
        <v>0</v>
      </c>
      <c r="G443" s="239"/>
      <c r="H443" s="517"/>
      <c r="I443" s="814"/>
      <c r="J443" s="519"/>
    </row>
    <row r="444" spans="1:10" ht="15" hidden="1" customHeight="1" x14ac:dyDescent="0.25">
      <c r="A444" s="518"/>
      <c r="B444" s="1114"/>
      <c r="C444" s="101"/>
      <c r="D444" s="696"/>
      <c r="E444" s="697"/>
      <c r="F444" s="1120">
        <f t="shared" si="5"/>
        <v>0</v>
      </c>
      <c r="G444" s="239"/>
      <c r="H444" s="517"/>
      <c r="I444" s="814"/>
      <c r="J444" s="519"/>
    </row>
    <row r="445" spans="1:10" ht="15" hidden="1" customHeight="1" x14ac:dyDescent="0.25">
      <c r="A445" s="518"/>
      <c r="B445" s="1114"/>
      <c r="C445" s="101"/>
      <c r="D445" s="696"/>
      <c r="E445" s="697"/>
      <c r="F445" s="1120">
        <f t="shared" si="5"/>
        <v>0</v>
      </c>
      <c r="G445" s="239"/>
      <c r="H445" s="517"/>
      <c r="I445" s="814"/>
      <c r="J445" s="519"/>
    </row>
    <row r="446" spans="1:10" ht="15" hidden="1" customHeight="1" x14ac:dyDescent="0.25">
      <c r="A446" s="518"/>
      <c r="B446" s="1114"/>
      <c r="C446" s="101"/>
      <c r="D446" s="696"/>
      <c r="E446" s="697"/>
      <c r="F446" s="1120">
        <f t="shared" si="5"/>
        <v>0</v>
      </c>
      <c r="G446" s="239"/>
      <c r="H446" s="517"/>
      <c r="I446" s="814"/>
      <c r="J446" s="519"/>
    </row>
    <row r="447" spans="1:10" ht="15" hidden="1" customHeight="1" x14ac:dyDescent="0.25">
      <c r="A447" s="518"/>
      <c r="B447" s="1114"/>
      <c r="C447" s="101"/>
      <c r="D447" s="696"/>
      <c r="E447" s="697"/>
      <c r="F447" s="1120">
        <f t="shared" si="5"/>
        <v>0</v>
      </c>
      <c r="G447" s="239"/>
      <c r="H447" s="517"/>
      <c r="I447" s="814"/>
      <c r="J447" s="519"/>
    </row>
    <row r="448" spans="1:10" ht="15" hidden="1" customHeight="1" x14ac:dyDescent="0.25">
      <c r="A448" s="518"/>
      <c r="B448" s="1114"/>
      <c r="C448" s="101"/>
      <c r="D448" s="696"/>
      <c r="E448" s="697"/>
      <c r="F448" s="1120">
        <f t="shared" si="5"/>
        <v>0</v>
      </c>
      <c r="G448" s="239"/>
      <c r="H448" s="517"/>
      <c r="I448" s="814"/>
      <c r="J448" s="519"/>
    </row>
    <row r="449" spans="1:10" ht="15" hidden="1" customHeight="1" x14ac:dyDescent="0.25">
      <c r="A449" s="518"/>
      <c r="B449" s="1114"/>
      <c r="C449" s="101"/>
      <c r="D449" s="696"/>
      <c r="E449" s="697"/>
      <c r="F449" s="1120">
        <f t="shared" si="5"/>
        <v>0</v>
      </c>
      <c r="G449" s="239"/>
      <c r="H449" s="517"/>
      <c r="I449" s="814"/>
      <c r="J449" s="519"/>
    </row>
    <row r="450" spans="1:10" ht="15" hidden="1" customHeight="1" x14ac:dyDescent="0.25">
      <c r="A450" s="518"/>
      <c r="B450" s="1114"/>
      <c r="C450" s="101"/>
      <c r="D450" s="696"/>
      <c r="E450" s="697"/>
      <c r="F450" s="1120">
        <f t="shared" si="5"/>
        <v>0</v>
      </c>
      <c r="G450" s="239"/>
      <c r="H450" s="517"/>
      <c r="I450" s="814"/>
      <c r="J450" s="519"/>
    </row>
    <row r="451" spans="1:10" ht="15" hidden="1" customHeight="1" x14ac:dyDescent="0.25">
      <c r="A451" s="518"/>
      <c r="B451" s="1114"/>
      <c r="C451" s="101"/>
      <c r="D451" s="696"/>
      <c r="E451" s="697"/>
      <c r="F451" s="1120">
        <f t="shared" si="5"/>
        <v>0</v>
      </c>
      <c r="G451" s="239"/>
      <c r="H451" s="517"/>
      <c r="I451" s="814"/>
      <c r="J451" s="519"/>
    </row>
    <row r="452" spans="1:10" ht="15" hidden="1" customHeight="1" x14ac:dyDescent="0.25">
      <c r="A452" s="518"/>
      <c r="B452" s="1114"/>
      <c r="C452" s="101"/>
      <c r="D452" s="696"/>
      <c r="E452" s="697"/>
      <c r="F452" s="1120">
        <f t="shared" si="5"/>
        <v>0</v>
      </c>
      <c r="G452" s="239"/>
      <c r="H452" s="517"/>
      <c r="I452" s="814"/>
      <c r="J452" s="519"/>
    </row>
    <row r="453" spans="1:10" ht="15" hidden="1" customHeight="1" x14ac:dyDescent="0.25">
      <c r="A453" s="518"/>
      <c r="B453" s="1114"/>
      <c r="C453" s="101"/>
      <c r="D453" s="696"/>
      <c r="E453" s="697"/>
      <c r="F453" s="1120">
        <f t="shared" si="5"/>
        <v>0</v>
      </c>
      <c r="G453" s="239"/>
      <c r="H453" s="517"/>
      <c r="I453" s="814"/>
      <c r="J453" s="519"/>
    </row>
    <row r="454" spans="1:10" ht="15" hidden="1" customHeight="1" x14ac:dyDescent="0.25">
      <c r="A454" s="518"/>
      <c r="B454" s="1114"/>
      <c r="C454" s="101"/>
      <c r="D454" s="696"/>
      <c r="E454" s="697"/>
      <c r="F454" s="1120">
        <f t="shared" si="5"/>
        <v>0</v>
      </c>
      <c r="G454" s="239"/>
      <c r="H454" s="517"/>
      <c r="I454" s="814"/>
      <c r="J454" s="519"/>
    </row>
    <row r="455" spans="1:10" ht="15" hidden="1" customHeight="1" x14ac:dyDescent="0.25">
      <c r="A455" s="518"/>
      <c r="B455" s="1114"/>
      <c r="C455" s="101"/>
      <c r="D455" s="696"/>
      <c r="E455" s="697"/>
      <c r="F455" s="1120">
        <f t="shared" si="5"/>
        <v>0</v>
      </c>
      <c r="G455" s="239"/>
      <c r="H455" s="517"/>
      <c r="I455" s="814"/>
      <c r="J455" s="519"/>
    </row>
    <row r="456" spans="1:10" ht="15" hidden="1" customHeight="1" x14ac:dyDescent="0.25">
      <c r="A456" s="518"/>
      <c r="B456" s="1114"/>
      <c r="C456" s="101"/>
      <c r="D456" s="696"/>
      <c r="E456" s="697"/>
      <c r="F456" s="1120">
        <f t="shared" si="5"/>
        <v>0</v>
      </c>
      <c r="G456" s="239"/>
      <c r="H456" s="517"/>
      <c r="I456" s="814"/>
      <c r="J456" s="519"/>
    </row>
    <row r="457" spans="1:10" ht="15" hidden="1" customHeight="1" x14ac:dyDescent="0.25">
      <c r="A457" s="518"/>
      <c r="B457" s="1114"/>
      <c r="C457" s="101"/>
      <c r="D457" s="696"/>
      <c r="E457" s="697"/>
      <c r="F457" s="1120">
        <f t="shared" si="5"/>
        <v>0</v>
      </c>
      <c r="G457" s="239"/>
      <c r="H457" s="517"/>
      <c r="I457" s="814"/>
      <c r="J457" s="519"/>
    </row>
    <row r="458" spans="1:10" ht="15" hidden="1" customHeight="1" x14ac:dyDescent="0.25">
      <c r="A458" s="518"/>
      <c r="B458" s="1114"/>
      <c r="C458" s="101"/>
      <c r="D458" s="696"/>
      <c r="E458" s="697"/>
      <c r="F458" s="1120">
        <f t="shared" si="5"/>
        <v>0</v>
      </c>
      <c r="G458" s="239"/>
      <c r="H458" s="517"/>
      <c r="I458" s="814"/>
      <c r="J458" s="519"/>
    </row>
    <row r="459" spans="1:10" ht="15" hidden="1" customHeight="1" x14ac:dyDescent="0.25">
      <c r="A459" s="518"/>
      <c r="B459" s="1114"/>
      <c r="C459" s="101"/>
      <c r="D459" s="696"/>
      <c r="E459" s="697"/>
      <c r="F459" s="1120">
        <f t="shared" si="5"/>
        <v>0</v>
      </c>
      <c r="G459" s="239"/>
      <c r="H459" s="517"/>
      <c r="I459" s="814"/>
      <c r="J459" s="519"/>
    </row>
    <row r="460" spans="1:10" ht="15" hidden="1" customHeight="1" x14ac:dyDescent="0.25">
      <c r="A460" s="518"/>
      <c r="B460" s="1114"/>
      <c r="C460" s="101"/>
      <c r="D460" s="696"/>
      <c r="E460" s="697"/>
      <c r="F460" s="1120">
        <f t="shared" si="5"/>
        <v>0</v>
      </c>
      <c r="G460" s="239"/>
      <c r="H460" s="517"/>
      <c r="I460" s="814"/>
      <c r="J460" s="519"/>
    </row>
    <row r="461" spans="1:10" ht="15" hidden="1" customHeight="1" x14ac:dyDescent="0.25">
      <c r="A461" s="518"/>
      <c r="B461" s="1114"/>
      <c r="C461" s="101"/>
      <c r="D461" s="696"/>
      <c r="E461" s="697"/>
      <c r="F461" s="1120">
        <f t="shared" si="5"/>
        <v>0</v>
      </c>
      <c r="G461" s="239"/>
      <c r="H461" s="517"/>
      <c r="I461" s="814"/>
      <c r="J461" s="519"/>
    </row>
    <row r="462" spans="1:10" ht="15" hidden="1" customHeight="1" x14ac:dyDescent="0.25">
      <c r="A462" s="518"/>
      <c r="B462" s="1114"/>
      <c r="C462" s="101"/>
      <c r="D462" s="696"/>
      <c r="E462" s="697"/>
      <c r="F462" s="1120">
        <f t="shared" si="5"/>
        <v>0</v>
      </c>
      <c r="G462" s="239"/>
      <c r="H462" s="517"/>
      <c r="I462" s="814"/>
      <c r="J462" s="519"/>
    </row>
    <row r="463" spans="1:10" ht="15" hidden="1" customHeight="1" x14ac:dyDescent="0.25">
      <c r="A463" s="518"/>
      <c r="B463" s="1114"/>
      <c r="C463" s="101"/>
      <c r="D463" s="696"/>
      <c r="E463" s="697"/>
      <c r="F463" s="1120">
        <f t="shared" si="5"/>
        <v>0</v>
      </c>
      <c r="G463" s="239"/>
      <c r="H463" s="517"/>
      <c r="I463" s="814"/>
      <c r="J463" s="519"/>
    </row>
    <row r="464" spans="1:10" ht="15" hidden="1" customHeight="1" x14ac:dyDescent="0.25">
      <c r="A464" s="518"/>
      <c r="B464" s="1114"/>
      <c r="C464" s="101"/>
      <c r="D464" s="696"/>
      <c r="E464" s="697"/>
      <c r="F464" s="1120">
        <f t="shared" si="5"/>
        <v>0</v>
      </c>
      <c r="G464" s="239"/>
      <c r="H464" s="517"/>
      <c r="I464" s="814"/>
      <c r="J464" s="519"/>
    </row>
    <row r="465" spans="1:10" ht="15" hidden="1" customHeight="1" x14ac:dyDescent="0.25">
      <c r="A465" s="518"/>
      <c r="B465" s="1114"/>
      <c r="C465" s="101"/>
      <c r="D465" s="696"/>
      <c r="E465" s="697"/>
      <c r="F465" s="1120">
        <f t="shared" si="5"/>
        <v>0</v>
      </c>
      <c r="G465" s="239"/>
      <c r="H465" s="517"/>
      <c r="I465" s="814"/>
      <c r="J465" s="519"/>
    </row>
    <row r="466" spans="1:10" ht="15" hidden="1" customHeight="1" x14ac:dyDescent="0.25">
      <c r="A466" s="518"/>
      <c r="B466" s="1114"/>
      <c r="C466" s="101"/>
      <c r="D466" s="696"/>
      <c r="E466" s="697"/>
      <c r="F466" s="1120">
        <f t="shared" si="5"/>
        <v>0</v>
      </c>
      <c r="G466" s="239"/>
      <c r="H466" s="517"/>
      <c r="I466" s="814"/>
      <c r="J466" s="519"/>
    </row>
    <row r="467" spans="1:10" ht="15" hidden="1" customHeight="1" x14ac:dyDescent="0.25">
      <c r="A467" s="518"/>
      <c r="B467" s="1114"/>
      <c r="C467" s="101"/>
      <c r="D467" s="696"/>
      <c r="E467" s="697"/>
      <c r="F467" s="1120">
        <f t="shared" si="5"/>
        <v>0</v>
      </c>
      <c r="G467" s="239"/>
      <c r="H467" s="517"/>
      <c r="I467" s="814"/>
      <c r="J467" s="519"/>
    </row>
    <row r="468" spans="1:10" ht="15" hidden="1" customHeight="1" x14ac:dyDescent="0.25">
      <c r="A468" s="518"/>
      <c r="B468" s="1114"/>
      <c r="C468" s="101"/>
      <c r="D468" s="696"/>
      <c r="E468" s="697"/>
      <c r="F468" s="1120">
        <f t="shared" si="5"/>
        <v>0</v>
      </c>
      <c r="G468" s="239"/>
      <c r="H468" s="517"/>
      <c r="I468" s="814"/>
      <c r="J468" s="519"/>
    </row>
    <row r="469" spans="1:10" ht="15" hidden="1" customHeight="1" x14ac:dyDescent="0.25">
      <c r="A469" s="518"/>
      <c r="B469" s="1114"/>
      <c r="C469" s="101"/>
      <c r="D469" s="696"/>
      <c r="E469" s="697"/>
      <c r="F469" s="1120">
        <f t="shared" si="5"/>
        <v>0</v>
      </c>
      <c r="G469" s="239"/>
      <c r="H469" s="517"/>
      <c r="I469" s="814"/>
      <c r="J469" s="519"/>
    </row>
    <row r="470" spans="1:10" ht="15" hidden="1" customHeight="1" x14ac:dyDescent="0.25">
      <c r="A470" s="518"/>
      <c r="B470" s="1114"/>
      <c r="C470" s="101"/>
      <c r="D470" s="696"/>
      <c r="E470" s="697"/>
      <c r="F470" s="1120">
        <f t="shared" si="5"/>
        <v>0</v>
      </c>
      <c r="G470" s="239"/>
      <c r="H470" s="517"/>
      <c r="I470" s="814"/>
      <c r="J470" s="519"/>
    </row>
    <row r="471" spans="1:10" ht="15" hidden="1" customHeight="1" x14ac:dyDescent="0.25">
      <c r="A471" s="518"/>
      <c r="B471" s="1114"/>
      <c r="C471" s="101"/>
      <c r="D471" s="696"/>
      <c r="E471" s="697"/>
      <c r="F471" s="1120">
        <f t="shared" si="5"/>
        <v>0</v>
      </c>
      <c r="G471" s="239"/>
      <c r="H471" s="517"/>
      <c r="I471" s="814"/>
      <c r="J471" s="519"/>
    </row>
    <row r="472" spans="1:10" ht="15" hidden="1" customHeight="1" x14ac:dyDescent="0.25">
      <c r="A472" s="518"/>
      <c r="B472" s="1114"/>
      <c r="C472" s="101"/>
      <c r="D472" s="696"/>
      <c r="E472" s="697"/>
      <c r="F472" s="1120">
        <f t="shared" si="5"/>
        <v>0</v>
      </c>
      <c r="G472" s="239"/>
      <c r="H472" s="517"/>
      <c r="I472" s="814"/>
      <c r="J472" s="519"/>
    </row>
    <row r="473" spans="1:10" ht="15" hidden="1" customHeight="1" x14ac:dyDescent="0.25">
      <c r="A473" s="518"/>
      <c r="B473" s="1114"/>
      <c r="C473" s="101"/>
      <c r="D473" s="696"/>
      <c r="E473" s="697"/>
      <c r="F473" s="1120">
        <f t="shared" si="5"/>
        <v>0</v>
      </c>
      <c r="G473" s="239"/>
      <c r="H473" s="517"/>
      <c r="I473" s="814"/>
      <c r="J473" s="519"/>
    </row>
    <row r="474" spans="1:10" ht="15" hidden="1" customHeight="1" x14ac:dyDescent="0.25">
      <c r="A474" s="518"/>
      <c r="B474" s="1114"/>
      <c r="C474" s="101"/>
      <c r="D474" s="696"/>
      <c r="E474" s="697"/>
      <c r="F474" s="1120">
        <f t="shared" si="5"/>
        <v>0</v>
      </c>
      <c r="G474" s="239"/>
      <c r="H474" s="517"/>
      <c r="I474" s="814"/>
      <c r="J474" s="519"/>
    </row>
    <row r="475" spans="1:10" ht="15" hidden="1" customHeight="1" x14ac:dyDescent="0.25">
      <c r="A475" s="518"/>
      <c r="B475" s="1114"/>
      <c r="C475" s="101"/>
      <c r="D475" s="696"/>
      <c r="E475" s="697"/>
      <c r="F475" s="1120">
        <f t="shared" si="5"/>
        <v>0</v>
      </c>
      <c r="G475" s="239"/>
      <c r="H475" s="517"/>
      <c r="I475" s="814"/>
      <c r="J475" s="519"/>
    </row>
    <row r="476" spans="1:10" ht="15" hidden="1" customHeight="1" x14ac:dyDescent="0.25">
      <c r="A476" s="518"/>
      <c r="B476" s="1114"/>
      <c r="C476" s="101"/>
      <c r="D476" s="696"/>
      <c r="E476" s="697"/>
      <c r="F476" s="1120">
        <f t="shared" si="5"/>
        <v>0</v>
      </c>
      <c r="G476" s="239"/>
      <c r="H476" s="517"/>
      <c r="I476" s="814"/>
      <c r="J476" s="519"/>
    </row>
    <row r="477" spans="1:10" ht="15" hidden="1" customHeight="1" x14ac:dyDescent="0.25">
      <c r="A477" s="518"/>
      <c r="B477" s="1114"/>
      <c r="C477" s="101"/>
      <c r="D477" s="696"/>
      <c r="E477" s="697"/>
      <c r="F477" s="1120">
        <f t="shared" ref="F477:F540" si="6">D477+E477</f>
        <v>0</v>
      </c>
      <c r="G477" s="239"/>
      <c r="H477" s="517"/>
      <c r="I477" s="814"/>
      <c r="J477" s="519"/>
    </row>
    <row r="478" spans="1:10" ht="15" hidden="1" customHeight="1" x14ac:dyDescent="0.25">
      <c r="A478" s="518"/>
      <c r="B478" s="1114"/>
      <c r="C478" s="101"/>
      <c r="D478" s="696"/>
      <c r="E478" s="697"/>
      <c r="F478" s="1120">
        <f t="shared" si="6"/>
        <v>0</v>
      </c>
      <c r="G478" s="239"/>
      <c r="H478" s="517"/>
      <c r="I478" s="814"/>
      <c r="J478" s="519"/>
    </row>
    <row r="479" spans="1:10" ht="15" hidden="1" customHeight="1" x14ac:dyDescent="0.25">
      <c r="A479" s="518"/>
      <c r="B479" s="1114"/>
      <c r="C479" s="101"/>
      <c r="D479" s="696"/>
      <c r="E479" s="697"/>
      <c r="F479" s="1120">
        <f t="shared" si="6"/>
        <v>0</v>
      </c>
      <c r="G479" s="239"/>
      <c r="H479" s="517"/>
      <c r="I479" s="814"/>
      <c r="J479" s="519"/>
    </row>
    <row r="480" spans="1:10" ht="15" hidden="1" customHeight="1" x14ac:dyDescent="0.25">
      <c r="A480" s="518"/>
      <c r="B480" s="1114"/>
      <c r="C480" s="101"/>
      <c r="D480" s="696"/>
      <c r="E480" s="697"/>
      <c r="F480" s="1120">
        <f t="shared" si="6"/>
        <v>0</v>
      </c>
      <c r="G480" s="239"/>
      <c r="H480" s="517"/>
      <c r="I480" s="814"/>
      <c r="J480" s="519"/>
    </row>
    <row r="481" spans="1:10" ht="15" hidden="1" customHeight="1" x14ac:dyDescent="0.25">
      <c r="A481" s="518"/>
      <c r="B481" s="1114"/>
      <c r="C481" s="101"/>
      <c r="D481" s="696"/>
      <c r="E481" s="697"/>
      <c r="F481" s="1120">
        <f t="shared" si="6"/>
        <v>0</v>
      </c>
      <c r="G481" s="239"/>
      <c r="H481" s="517"/>
      <c r="I481" s="814"/>
      <c r="J481" s="519"/>
    </row>
    <row r="482" spans="1:10" ht="15" hidden="1" customHeight="1" x14ac:dyDescent="0.25">
      <c r="A482" s="518"/>
      <c r="B482" s="1114"/>
      <c r="C482" s="101"/>
      <c r="D482" s="696"/>
      <c r="E482" s="697"/>
      <c r="F482" s="1120">
        <f t="shared" si="6"/>
        <v>0</v>
      </c>
      <c r="G482" s="239"/>
      <c r="H482" s="517"/>
      <c r="I482" s="814"/>
      <c r="J482" s="519"/>
    </row>
    <row r="483" spans="1:10" ht="15" hidden="1" customHeight="1" x14ac:dyDescent="0.25">
      <c r="A483" s="518"/>
      <c r="B483" s="1114"/>
      <c r="C483" s="101"/>
      <c r="D483" s="696"/>
      <c r="E483" s="697"/>
      <c r="F483" s="1120">
        <f t="shared" si="6"/>
        <v>0</v>
      </c>
      <c r="G483" s="239"/>
      <c r="H483" s="517"/>
      <c r="I483" s="814"/>
      <c r="J483" s="519"/>
    </row>
    <row r="484" spans="1:10" ht="15" hidden="1" customHeight="1" x14ac:dyDescent="0.25">
      <c r="A484" s="518"/>
      <c r="B484" s="1114"/>
      <c r="C484" s="101"/>
      <c r="D484" s="696"/>
      <c r="E484" s="697"/>
      <c r="F484" s="1120">
        <f t="shared" si="6"/>
        <v>0</v>
      </c>
      <c r="G484" s="239"/>
      <c r="H484" s="517"/>
      <c r="I484" s="814"/>
      <c r="J484" s="519"/>
    </row>
    <row r="485" spans="1:10" ht="15" hidden="1" customHeight="1" x14ac:dyDescent="0.25">
      <c r="A485" s="518"/>
      <c r="B485" s="1114"/>
      <c r="C485" s="101"/>
      <c r="D485" s="696"/>
      <c r="E485" s="697"/>
      <c r="F485" s="1120">
        <f t="shared" si="6"/>
        <v>0</v>
      </c>
      <c r="G485" s="239"/>
      <c r="H485" s="517"/>
      <c r="I485" s="814"/>
      <c r="J485" s="519"/>
    </row>
    <row r="486" spans="1:10" ht="15" hidden="1" customHeight="1" x14ac:dyDescent="0.25">
      <c r="A486" s="518"/>
      <c r="B486" s="1114"/>
      <c r="C486" s="101"/>
      <c r="D486" s="696"/>
      <c r="E486" s="697"/>
      <c r="F486" s="1120">
        <f t="shared" si="6"/>
        <v>0</v>
      </c>
      <c r="G486" s="239"/>
      <c r="H486" s="517"/>
      <c r="I486" s="814"/>
      <c r="J486" s="519"/>
    </row>
    <row r="487" spans="1:10" ht="15" hidden="1" customHeight="1" x14ac:dyDescent="0.25">
      <c r="A487" s="518"/>
      <c r="B487" s="1114"/>
      <c r="C487" s="101"/>
      <c r="D487" s="696"/>
      <c r="E487" s="697"/>
      <c r="F487" s="1120">
        <f t="shared" si="6"/>
        <v>0</v>
      </c>
      <c r="G487" s="239"/>
      <c r="H487" s="517"/>
      <c r="I487" s="814"/>
      <c r="J487" s="519"/>
    </row>
    <row r="488" spans="1:10" ht="15" hidden="1" customHeight="1" x14ac:dyDescent="0.25">
      <c r="A488" s="518"/>
      <c r="B488" s="1114"/>
      <c r="C488" s="101"/>
      <c r="D488" s="696"/>
      <c r="E488" s="697"/>
      <c r="F488" s="1120">
        <f t="shared" si="6"/>
        <v>0</v>
      </c>
      <c r="G488" s="239"/>
      <c r="H488" s="517"/>
      <c r="I488" s="814"/>
      <c r="J488" s="519"/>
    </row>
    <row r="489" spans="1:10" ht="15" hidden="1" customHeight="1" x14ac:dyDescent="0.25">
      <c r="A489" s="518"/>
      <c r="B489" s="1114"/>
      <c r="C489" s="101"/>
      <c r="D489" s="696"/>
      <c r="E489" s="697"/>
      <c r="F489" s="1120">
        <f t="shared" si="6"/>
        <v>0</v>
      </c>
      <c r="G489" s="239"/>
      <c r="H489" s="517"/>
      <c r="I489" s="814"/>
      <c r="J489" s="519"/>
    </row>
    <row r="490" spans="1:10" ht="15" hidden="1" customHeight="1" x14ac:dyDescent="0.25">
      <c r="A490" s="518"/>
      <c r="B490" s="1114"/>
      <c r="C490" s="101"/>
      <c r="D490" s="696"/>
      <c r="E490" s="697"/>
      <c r="F490" s="1120">
        <f t="shared" si="6"/>
        <v>0</v>
      </c>
      <c r="G490" s="239"/>
      <c r="H490" s="517"/>
      <c r="I490" s="814"/>
      <c r="J490" s="519"/>
    </row>
    <row r="491" spans="1:10" ht="15" hidden="1" customHeight="1" x14ac:dyDescent="0.25">
      <c r="A491" s="518"/>
      <c r="B491" s="1114"/>
      <c r="C491" s="101"/>
      <c r="D491" s="696"/>
      <c r="E491" s="697"/>
      <c r="F491" s="1120">
        <f t="shared" si="6"/>
        <v>0</v>
      </c>
      <c r="G491" s="239"/>
      <c r="H491" s="517"/>
      <c r="I491" s="814"/>
      <c r="J491" s="519"/>
    </row>
    <row r="492" spans="1:10" ht="15" hidden="1" customHeight="1" x14ac:dyDescent="0.25">
      <c r="A492" s="518"/>
      <c r="B492" s="1114"/>
      <c r="C492" s="101"/>
      <c r="D492" s="696"/>
      <c r="E492" s="697"/>
      <c r="F492" s="1120">
        <f t="shared" si="6"/>
        <v>0</v>
      </c>
      <c r="G492" s="239"/>
      <c r="H492" s="517"/>
      <c r="I492" s="814"/>
      <c r="J492" s="519"/>
    </row>
    <row r="493" spans="1:10" ht="15" hidden="1" customHeight="1" x14ac:dyDescent="0.25">
      <c r="A493" s="518"/>
      <c r="B493" s="1114"/>
      <c r="C493" s="101"/>
      <c r="D493" s="696"/>
      <c r="E493" s="697"/>
      <c r="F493" s="1120">
        <f t="shared" si="6"/>
        <v>0</v>
      </c>
      <c r="G493" s="239"/>
      <c r="H493" s="517"/>
      <c r="I493" s="814"/>
      <c r="J493" s="519"/>
    </row>
    <row r="494" spans="1:10" ht="15" hidden="1" customHeight="1" x14ac:dyDescent="0.25">
      <c r="A494" s="518"/>
      <c r="B494" s="1114"/>
      <c r="C494" s="101"/>
      <c r="D494" s="696"/>
      <c r="E494" s="697"/>
      <c r="F494" s="1120">
        <f t="shared" si="6"/>
        <v>0</v>
      </c>
      <c r="G494" s="239"/>
      <c r="H494" s="517"/>
      <c r="I494" s="814"/>
      <c r="J494" s="519"/>
    </row>
    <row r="495" spans="1:10" ht="15" hidden="1" customHeight="1" x14ac:dyDescent="0.25">
      <c r="A495" s="518"/>
      <c r="B495" s="1114"/>
      <c r="C495" s="101"/>
      <c r="D495" s="696"/>
      <c r="E495" s="697"/>
      <c r="F495" s="1120">
        <f t="shared" si="6"/>
        <v>0</v>
      </c>
      <c r="G495" s="239"/>
      <c r="H495" s="517"/>
      <c r="I495" s="814"/>
      <c r="J495" s="519"/>
    </row>
    <row r="496" spans="1:10" ht="15" hidden="1" customHeight="1" x14ac:dyDescent="0.25">
      <c r="A496" s="518"/>
      <c r="B496" s="1114"/>
      <c r="C496" s="101"/>
      <c r="D496" s="696"/>
      <c r="E496" s="697"/>
      <c r="F496" s="1120">
        <f t="shared" si="6"/>
        <v>0</v>
      </c>
      <c r="G496" s="239"/>
      <c r="H496" s="517"/>
      <c r="I496" s="814"/>
      <c r="J496" s="519"/>
    </row>
    <row r="497" spans="1:10" ht="15" hidden="1" customHeight="1" x14ac:dyDescent="0.25">
      <c r="A497" s="518"/>
      <c r="B497" s="1114"/>
      <c r="C497" s="101"/>
      <c r="D497" s="696"/>
      <c r="E497" s="697"/>
      <c r="F497" s="1120">
        <f t="shared" si="6"/>
        <v>0</v>
      </c>
      <c r="G497" s="239"/>
      <c r="H497" s="517"/>
      <c r="I497" s="814"/>
      <c r="J497" s="519"/>
    </row>
    <row r="498" spans="1:10" ht="15" hidden="1" customHeight="1" x14ac:dyDescent="0.25">
      <c r="A498" s="518"/>
      <c r="B498" s="1114"/>
      <c r="C498" s="101"/>
      <c r="D498" s="696"/>
      <c r="E498" s="697"/>
      <c r="F498" s="1120">
        <f t="shared" si="6"/>
        <v>0</v>
      </c>
      <c r="G498" s="239"/>
      <c r="H498" s="517"/>
      <c r="I498" s="814"/>
      <c r="J498" s="519"/>
    </row>
    <row r="499" spans="1:10" ht="15" hidden="1" customHeight="1" x14ac:dyDescent="0.25">
      <c r="A499" s="518"/>
      <c r="B499" s="1114"/>
      <c r="C499" s="101"/>
      <c r="D499" s="696"/>
      <c r="E499" s="697"/>
      <c r="F499" s="1120">
        <f t="shared" si="6"/>
        <v>0</v>
      </c>
      <c r="G499" s="239"/>
      <c r="H499" s="517"/>
      <c r="I499" s="814"/>
      <c r="J499" s="519"/>
    </row>
    <row r="500" spans="1:10" ht="15" hidden="1" customHeight="1" x14ac:dyDescent="0.25">
      <c r="A500" s="518"/>
      <c r="B500" s="1114"/>
      <c r="C500" s="101"/>
      <c r="D500" s="696"/>
      <c r="E500" s="697"/>
      <c r="F500" s="1120">
        <f t="shared" si="6"/>
        <v>0</v>
      </c>
      <c r="G500" s="239"/>
      <c r="H500" s="517"/>
      <c r="I500" s="814"/>
      <c r="J500" s="519"/>
    </row>
    <row r="501" spans="1:10" ht="15" hidden="1" customHeight="1" x14ac:dyDescent="0.25">
      <c r="A501" s="518"/>
      <c r="B501" s="1114"/>
      <c r="C501" s="101"/>
      <c r="D501" s="696"/>
      <c r="E501" s="697"/>
      <c r="F501" s="1120">
        <f t="shared" si="6"/>
        <v>0</v>
      </c>
      <c r="G501" s="239"/>
      <c r="H501" s="517"/>
      <c r="I501" s="814"/>
      <c r="J501" s="519"/>
    </row>
    <row r="502" spans="1:10" ht="15" hidden="1" customHeight="1" x14ac:dyDescent="0.25">
      <c r="A502" s="518"/>
      <c r="B502" s="1114"/>
      <c r="C502" s="101"/>
      <c r="D502" s="696"/>
      <c r="E502" s="697"/>
      <c r="F502" s="1120">
        <f t="shared" si="6"/>
        <v>0</v>
      </c>
      <c r="G502" s="239"/>
      <c r="H502" s="517"/>
      <c r="I502" s="814"/>
      <c r="J502" s="519"/>
    </row>
    <row r="503" spans="1:10" ht="15" hidden="1" customHeight="1" x14ac:dyDescent="0.25">
      <c r="A503" s="518"/>
      <c r="B503" s="1114"/>
      <c r="C503" s="101"/>
      <c r="D503" s="696"/>
      <c r="E503" s="697"/>
      <c r="F503" s="1120">
        <f t="shared" si="6"/>
        <v>0</v>
      </c>
      <c r="G503" s="239"/>
      <c r="H503" s="517"/>
      <c r="I503" s="814"/>
      <c r="J503" s="519"/>
    </row>
    <row r="504" spans="1:10" ht="15" hidden="1" customHeight="1" x14ac:dyDescent="0.25">
      <c r="A504" s="518"/>
      <c r="B504" s="1114"/>
      <c r="C504" s="101"/>
      <c r="D504" s="696"/>
      <c r="E504" s="697"/>
      <c r="F504" s="1120">
        <f t="shared" si="6"/>
        <v>0</v>
      </c>
      <c r="G504" s="239"/>
      <c r="H504" s="517"/>
      <c r="I504" s="814"/>
      <c r="J504" s="519"/>
    </row>
    <row r="505" spans="1:10" ht="15" hidden="1" customHeight="1" x14ac:dyDescent="0.25">
      <c r="A505" s="518"/>
      <c r="B505" s="1114"/>
      <c r="C505" s="101"/>
      <c r="D505" s="696"/>
      <c r="E505" s="697"/>
      <c r="F505" s="1120">
        <f t="shared" si="6"/>
        <v>0</v>
      </c>
      <c r="G505" s="239"/>
      <c r="H505" s="517"/>
      <c r="I505" s="814"/>
      <c r="J505" s="519"/>
    </row>
    <row r="506" spans="1:10" s="245" customFormat="1" ht="15" hidden="1" customHeight="1" x14ac:dyDescent="0.25">
      <c r="A506" s="520"/>
      <c r="B506" s="1115"/>
      <c r="C506" s="101"/>
      <c r="D506" s="698"/>
      <c r="E506" s="699"/>
      <c r="F506" s="1120">
        <f t="shared" si="6"/>
        <v>0</v>
      </c>
      <c r="G506" s="243"/>
      <c r="H506" s="517"/>
      <c r="I506" s="816"/>
      <c r="J506" s="523"/>
    </row>
    <row r="507" spans="1:10" s="245" customFormat="1" ht="15" hidden="1" customHeight="1" x14ac:dyDescent="0.25">
      <c r="A507" s="520"/>
      <c r="B507" s="1115"/>
      <c r="C507" s="101"/>
      <c r="D507" s="698"/>
      <c r="E507" s="699"/>
      <c r="F507" s="1120">
        <f t="shared" si="6"/>
        <v>0</v>
      </c>
      <c r="G507" s="243"/>
      <c r="H507" s="517"/>
      <c r="I507" s="816"/>
      <c r="J507" s="523"/>
    </row>
    <row r="508" spans="1:10" s="245" customFormat="1" ht="15" hidden="1" customHeight="1" x14ac:dyDescent="0.25">
      <c r="A508" s="520"/>
      <c r="B508" s="1115"/>
      <c r="C508" s="101"/>
      <c r="D508" s="698"/>
      <c r="E508" s="699"/>
      <c r="F508" s="1120">
        <f t="shared" si="6"/>
        <v>0</v>
      </c>
      <c r="G508" s="243"/>
      <c r="H508" s="517"/>
      <c r="I508" s="816"/>
      <c r="J508" s="523"/>
    </row>
    <row r="509" spans="1:10" s="245" customFormat="1" ht="15" hidden="1" customHeight="1" x14ac:dyDescent="0.25">
      <c r="A509" s="520"/>
      <c r="B509" s="1115"/>
      <c r="C509" s="101"/>
      <c r="D509" s="698"/>
      <c r="E509" s="699"/>
      <c r="F509" s="1120">
        <f t="shared" si="6"/>
        <v>0</v>
      </c>
      <c r="G509" s="243"/>
      <c r="H509" s="517"/>
      <c r="I509" s="816"/>
      <c r="J509" s="523"/>
    </row>
    <row r="510" spans="1:10" s="245" customFormat="1" ht="15" hidden="1" customHeight="1" x14ac:dyDescent="0.25">
      <c r="A510" s="520"/>
      <c r="B510" s="1115"/>
      <c r="C510" s="101"/>
      <c r="D510" s="698"/>
      <c r="E510" s="699"/>
      <c r="F510" s="1120">
        <f t="shared" si="6"/>
        <v>0</v>
      </c>
      <c r="G510" s="243"/>
      <c r="H510" s="517"/>
      <c r="I510" s="816"/>
      <c r="J510" s="523"/>
    </row>
    <row r="511" spans="1:10" s="245" customFormat="1" ht="15" hidden="1" customHeight="1" x14ac:dyDescent="0.25">
      <c r="A511" s="520"/>
      <c r="B511" s="1115"/>
      <c r="C511" s="101"/>
      <c r="D511" s="698"/>
      <c r="E511" s="699"/>
      <c r="F511" s="1120">
        <f t="shared" si="6"/>
        <v>0</v>
      </c>
      <c r="G511" s="243"/>
      <c r="H511" s="517"/>
      <c r="I511" s="816"/>
      <c r="J511" s="523"/>
    </row>
    <row r="512" spans="1:10" s="245" customFormat="1" ht="15" hidden="1" customHeight="1" thickBot="1" x14ac:dyDescent="0.3">
      <c r="A512" s="520"/>
      <c r="B512" s="1115"/>
      <c r="C512" s="525"/>
      <c r="D512" s="698"/>
      <c r="E512" s="699"/>
      <c r="F512" s="1120">
        <f t="shared" si="6"/>
        <v>0</v>
      </c>
      <c r="G512" s="243"/>
      <c r="H512" s="517"/>
      <c r="I512" s="816"/>
      <c r="J512" s="526"/>
    </row>
    <row r="513" spans="1:10" ht="15" customHeight="1" thickBot="1" x14ac:dyDescent="0.35">
      <c r="A513" s="518"/>
      <c r="B513" s="1114"/>
      <c r="C513" s="129" t="s">
        <v>1922</v>
      </c>
      <c r="D513" s="1127">
        <f>SUM(D514:D613)</f>
        <v>0</v>
      </c>
      <c r="E513" s="1127">
        <f>SUM(E514:E613)</f>
        <v>0</v>
      </c>
      <c r="F513" s="1056">
        <f>SUM(F514:F613)</f>
        <v>0</v>
      </c>
      <c r="G513" s="239"/>
      <c r="H513" s="517" t="s">
        <v>979</v>
      </c>
      <c r="I513" s="815">
        <f>Form3!G18+Form3!H18</f>
        <v>0</v>
      </c>
      <c r="J513" s="524"/>
    </row>
    <row r="514" spans="1:10" ht="15" customHeight="1" x14ac:dyDescent="0.3">
      <c r="A514" s="518"/>
      <c r="B514" s="1114"/>
      <c r="C514" s="1692"/>
      <c r="D514" s="696"/>
      <c r="E514" s="697"/>
      <c r="F514" s="1120">
        <f t="shared" si="6"/>
        <v>0</v>
      </c>
      <c r="G514" s="239"/>
      <c r="H514" s="517"/>
      <c r="I514" s="814"/>
      <c r="J514" s="519"/>
    </row>
    <row r="515" spans="1:10" ht="15" customHeight="1" x14ac:dyDescent="0.3">
      <c r="A515" s="518"/>
      <c r="B515" s="1114"/>
      <c r="C515" s="1692"/>
      <c r="D515" s="696"/>
      <c r="E515" s="697"/>
      <c r="F515" s="1120">
        <f t="shared" si="6"/>
        <v>0</v>
      </c>
      <c r="G515" s="239"/>
      <c r="H515" s="517"/>
      <c r="I515" s="814"/>
      <c r="J515" s="519"/>
    </row>
    <row r="516" spans="1:10" ht="15" customHeight="1" x14ac:dyDescent="0.3">
      <c r="A516" s="518"/>
      <c r="B516" s="1114"/>
      <c r="C516" s="1692"/>
      <c r="D516" s="696"/>
      <c r="E516" s="697"/>
      <c r="F516" s="1120">
        <f t="shared" si="6"/>
        <v>0</v>
      </c>
      <c r="G516" s="239"/>
      <c r="H516" s="517"/>
      <c r="I516" s="814"/>
      <c r="J516" s="519"/>
    </row>
    <row r="517" spans="1:10" ht="15" customHeight="1" x14ac:dyDescent="0.3">
      <c r="A517" s="518"/>
      <c r="B517" s="1114"/>
      <c r="C517" s="1692"/>
      <c r="D517" s="696"/>
      <c r="E517" s="697"/>
      <c r="F517" s="1120">
        <f t="shared" si="6"/>
        <v>0</v>
      </c>
      <c r="G517" s="239"/>
      <c r="H517" s="517"/>
      <c r="I517" s="814"/>
      <c r="J517" s="519"/>
    </row>
    <row r="518" spans="1:10" ht="15" customHeight="1" x14ac:dyDescent="0.3">
      <c r="A518" s="518"/>
      <c r="B518" s="1114"/>
      <c r="C518" s="1692"/>
      <c r="D518" s="696"/>
      <c r="E518" s="697"/>
      <c r="F518" s="1120">
        <f t="shared" si="6"/>
        <v>0</v>
      </c>
      <c r="G518" s="239"/>
      <c r="H518" s="517"/>
      <c r="I518" s="814"/>
      <c r="J518" s="519"/>
    </row>
    <row r="519" spans="1:10" ht="15" customHeight="1" x14ac:dyDescent="0.3">
      <c r="A519" s="518"/>
      <c r="B519" s="1114"/>
      <c r="C519" s="1692"/>
      <c r="D519" s="696"/>
      <c r="E519" s="697"/>
      <c r="F519" s="1120">
        <f t="shared" si="6"/>
        <v>0</v>
      </c>
      <c r="G519" s="239"/>
      <c r="H519" s="517"/>
      <c r="I519" s="814"/>
      <c r="J519" s="519"/>
    </row>
    <row r="520" spans="1:10" ht="15" customHeight="1" x14ac:dyDescent="0.3">
      <c r="A520" s="518"/>
      <c r="B520" s="1114"/>
      <c r="C520" s="1692"/>
      <c r="D520" s="696"/>
      <c r="E520" s="697"/>
      <c r="F520" s="1120">
        <f t="shared" si="6"/>
        <v>0</v>
      </c>
      <c r="G520" s="239"/>
      <c r="H520" s="517"/>
      <c r="I520" s="814"/>
      <c r="J520" s="519"/>
    </row>
    <row r="521" spans="1:10" ht="15" customHeight="1" x14ac:dyDescent="0.3">
      <c r="A521" s="518"/>
      <c r="B521" s="1114"/>
      <c r="C521" s="1692"/>
      <c r="D521" s="696"/>
      <c r="E521" s="697"/>
      <c r="F521" s="1120">
        <f t="shared" si="6"/>
        <v>0</v>
      </c>
      <c r="G521" s="239"/>
      <c r="H521" s="517"/>
      <c r="I521" s="814"/>
      <c r="J521" s="519"/>
    </row>
    <row r="522" spans="1:10" ht="15" customHeight="1" x14ac:dyDescent="0.3">
      <c r="A522" s="518"/>
      <c r="B522" s="1114"/>
      <c r="C522" s="1692"/>
      <c r="D522" s="696"/>
      <c r="E522" s="697"/>
      <c r="F522" s="1120">
        <f t="shared" si="6"/>
        <v>0</v>
      </c>
      <c r="G522" s="239"/>
      <c r="H522" s="517"/>
      <c r="I522" s="814"/>
      <c r="J522" s="519"/>
    </row>
    <row r="523" spans="1:10" ht="15" customHeight="1" thickBot="1" x14ac:dyDescent="0.35">
      <c r="A523" s="518"/>
      <c r="B523" s="1114"/>
      <c r="C523" s="1692"/>
      <c r="D523" s="696"/>
      <c r="E523" s="697"/>
      <c r="F523" s="1120">
        <f t="shared" si="6"/>
        <v>0</v>
      </c>
      <c r="G523" s="239"/>
      <c r="H523" s="517"/>
      <c r="I523" s="814"/>
      <c r="J523" s="519"/>
    </row>
    <row r="524" spans="1:10" ht="15" hidden="1" customHeight="1" x14ac:dyDescent="0.25">
      <c r="A524" s="518"/>
      <c r="B524" s="1114"/>
      <c r="C524" s="101"/>
      <c r="D524" s="696"/>
      <c r="E524" s="697"/>
      <c r="F524" s="1120">
        <f t="shared" si="6"/>
        <v>0</v>
      </c>
      <c r="G524" s="239"/>
      <c r="H524" s="517"/>
      <c r="I524" s="814"/>
      <c r="J524" s="519"/>
    </row>
    <row r="525" spans="1:10" ht="15" hidden="1" customHeight="1" x14ac:dyDescent="0.25">
      <c r="A525" s="518"/>
      <c r="B525" s="1114"/>
      <c r="C525" s="101"/>
      <c r="D525" s="696"/>
      <c r="E525" s="697"/>
      <c r="F525" s="1120">
        <f t="shared" si="6"/>
        <v>0</v>
      </c>
      <c r="G525" s="239"/>
      <c r="H525" s="517"/>
      <c r="I525" s="814"/>
      <c r="J525" s="519"/>
    </row>
    <row r="526" spans="1:10" ht="15" hidden="1" customHeight="1" x14ac:dyDescent="0.25">
      <c r="A526" s="518"/>
      <c r="B526" s="1114"/>
      <c r="C526" s="101"/>
      <c r="D526" s="696"/>
      <c r="E526" s="697"/>
      <c r="F526" s="1120">
        <f t="shared" si="6"/>
        <v>0</v>
      </c>
      <c r="G526" s="239"/>
      <c r="H526" s="517"/>
      <c r="I526" s="814"/>
      <c r="J526" s="519"/>
    </row>
    <row r="527" spans="1:10" ht="15" hidden="1" customHeight="1" x14ac:dyDescent="0.25">
      <c r="A527" s="518"/>
      <c r="B527" s="1114"/>
      <c r="C527" s="101"/>
      <c r="D527" s="696"/>
      <c r="E527" s="697"/>
      <c r="F527" s="1120">
        <f t="shared" si="6"/>
        <v>0</v>
      </c>
      <c r="G527" s="239"/>
      <c r="H527" s="517"/>
      <c r="I527" s="814"/>
      <c r="J527" s="519"/>
    </row>
    <row r="528" spans="1:10" ht="15" hidden="1" customHeight="1" x14ac:dyDescent="0.25">
      <c r="A528" s="518"/>
      <c r="B528" s="1114"/>
      <c r="C528" s="101"/>
      <c r="D528" s="696"/>
      <c r="E528" s="697"/>
      <c r="F528" s="1120">
        <f t="shared" si="6"/>
        <v>0</v>
      </c>
      <c r="G528" s="239"/>
      <c r="H528" s="517"/>
      <c r="I528" s="814"/>
      <c r="J528" s="519"/>
    </row>
    <row r="529" spans="1:10" ht="15" hidden="1" customHeight="1" x14ac:dyDescent="0.25">
      <c r="A529" s="518"/>
      <c r="B529" s="1114"/>
      <c r="C529" s="101"/>
      <c r="D529" s="696"/>
      <c r="E529" s="697"/>
      <c r="F529" s="1120">
        <f t="shared" si="6"/>
        <v>0</v>
      </c>
      <c r="G529" s="239"/>
      <c r="H529" s="517"/>
      <c r="I529" s="814"/>
      <c r="J529" s="519"/>
    </row>
    <row r="530" spans="1:10" ht="15" hidden="1" customHeight="1" x14ac:dyDescent="0.25">
      <c r="A530" s="518"/>
      <c r="B530" s="1114"/>
      <c r="C530" s="101"/>
      <c r="D530" s="696"/>
      <c r="E530" s="697"/>
      <c r="F530" s="1120">
        <f t="shared" si="6"/>
        <v>0</v>
      </c>
      <c r="G530" s="239"/>
      <c r="H530" s="517"/>
      <c r="I530" s="814"/>
      <c r="J530" s="519"/>
    </row>
    <row r="531" spans="1:10" ht="15" hidden="1" customHeight="1" x14ac:dyDescent="0.25">
      <c r="A531" s="518"/>
      <c r="B531" s="1114"/>
      <c r="C531" s="101"/>
      <c r="D531" s="696"/>
      <c r="E531" s="697"/>
      <c r="F531" s="1120">
        <f t="shared" si="6"/>
        <v>0</v>
      </c>
      <c r="G531" s="239"/>
      <c r="H531" s="517"/>
      <c r="I531" s="814"/>
      <c r="J531" s="519"/>
    </row>
    <row r="532" spans="1:10" ht="15" hidden="1" customHeight="1" x14ac:dyDescent="0.25">
      <c r="A532" s="518"/>
      <c r="B532" s="1114"/>
      <c r="C532" s="101"/>
      <c r="D532" s="696"/>
      <c r="E532" s="697"/>
      <c r="F532" s="1120">
        <f t="shared" si="6"/>
        <v>0</v>
      </c>
      <c r="G532" s="239"/>
      <c r="H532" s="517"/>
      <c r="I532" s="814"/>
      <c r="J532" s="519"/>
    </row>
    <row r="533" spans="1:10" ht="15" hidden="1" customHeight="1" x14ac:dyDescent="0.25">
      <c r="A533" s="518"/>
      <c r="B533" s="1114"/>
      <c r="C533" s="101"/>
      <c r="D533" s="696"/>
      <c r="E533" s="697"/>
      <c r="F533" s="1120">
        <f t="shared" si="6"/>
        <v>0</v>
      </c>
      <c r="G533" s="239"/>
      <c r="H533" s="517"/>
      <c r="I533" s="814"/>
      <c r="J533" s="519"/>
    </row>
    <row r="534" spans="1:10" ht="15" hidden="1" customHeight="1" x14ac:dyDescent="0.25">
      <c r="A534" s="518"/>
      <c r="B534" s="1114"/>
      <c r="C534" s="101"/>
      <c r="D534" s="696"/>
      <c r="E534" s="697"/>
      <c r="F534" s="1120">
        <f t="shared" si="6"/>
        <v>0</v>
      </c>
      <c r="G534" s="239"/>
      <c r="H534" s="517"/>
      <c r="I534" s="814"/>
      <c r="J534" s="519"/>
    </row>
    <row r="535" spans="1:10" ht="15" hidden="1" customHeight="1" x14ac:dyDescent="0.25">
      <c r="A535" s="518"/>
      <c r="B535" s="1114"/>
      <c r="C535" s="101"/>
      <c r="D535" s="696"/>
      <c r="E535" s="697"/>
      <c r="F535" s="1120">
        <f t="shared" si="6"/>
        <v>0</v>
      </c>
      <c r="G535" s="239"/>
      <c r="H535" s="517"/>
      <c r="I535" s="814"/>
      <c r="J535" s="519"/>
    </row>
    <row r="536" spans="1:10" ht="15" hidden="1" customHeight="1" x14ac:dyDescent="0.25">
      <c r="A536" s="518"/>
      <c r="B536" s="1114"/>
      <c r="C536" s="101"/>
      <c r="D536" s="696"/>
      <c r="E536" s="697"/>
      <c r="F536" s="1120">
        <f t="shared" si="6"/>
        <v>0</v>
      </c>
      <c r="G536" s="239"/>
      <c r="H536" s="517"/>
      <c r="I536" s="814"/>
      <c r="J536" s="519"/>
    </row>
    <row r="537" spans="1:10" ht="15" hidden="1" customHeight="1" x14ac:dyDescent="0.25">
      <c r="A537" s="518"/>
      <c r="B537" s="1114"/>
      <c r="C537" s="101"/>
      <c r="D537" s="696"/>
      <c r="E537" s="697"/>
      <c r="F537" s="1120">
        <f t="shared" si="6"/>
        <v>0</v>
      </c>
      <c r="G537" s="239"/>
      <c r="H537" s="517"/>
      <c r="I537" s="814"/>
      <c r="J537" s="519"/>
    </row>
    <row r="538" spans="1:10" ht="15" hidden="1" customHeight="1" x14ac:dyDescent="0.25">
      <c r="A538" s="518"/>
      <c r="B538" s="1114"/>
      <c r="C538" s="101"/>
      <c r="D538" s="696"/>
      <c r="E538" s="697"/>
      <c r="F538" s="1120">
        <f t="shared" si="6"/>
        <v>0</v>
      </c>
      <c r="G538" s="239"/>
      <c r="H538" s="517"/>
      <c r="I538" s="814"/>
      <c r="J538" s="519"/>
    </row>
    <row r="539" spans="1:10" ht="15" hidden="1" customHeight="1" x14ac:dyDescent="0.25">
      <c r="A539" s="518"/>
      <c r="B539" s="1114"/>
      <c r="C539" s="101"/>
      <c r="D539" s="696"/>
      <c r="E539" s="697"/>
      <c r="F539" s="1120">
        <f t="shared" si="6"/>
        <v>0</v>
      </c>
      <c r="G539" s="239"/>
      <c r="H539" s="517"/>
      <c r="I539" s="814"/>
      <c r="J539" s="519"/>
    </row>
    <row r="540" spans="1:10" ht="15" hidden="1" customHeight="1" x14ac:dyDescent="0.25">
      <c r="A540" s="518"/>
      <c r="B540" s="1114"/>
      <c r="C540" s="101"/>
      <c r="D540" s="696"/>
      <c r="E540" s="697"/>
      <c r="F540" s="1120">
        <f t="shared" si="6"/>
        <v>0</v>
      </c>
      <c r="G540" s="239"/>
      <c r="H540" s="517"/>
      <c r="I540" s="814"/>
      <c r="J540" s="519"/>
    </row>
    <row r="541" spans="1:10" ht="15" hidden="1" customHeight="1" x14ac:dyDescent="0.25">
      <c r="A541" s="518"/>
      <c r="B541" s="1114"/>
      <c r="C541" s="101"/>
      <c r="D541" s="696"/>
      <c r="E541" s="697"/>
      <c r="F541" s="1120">
        <f t="shared" ref="F541:F604" si="7">D541+E541</f>
        <v>0</v>
      </c>
      <c r="G541" s="239"/>
      <c r="H541" s="517"/>
      <c r="I541" s="814"/>
      <c r="J541" s="519"/>
    </row>
    <row r="542" spans="1:10" ht="15" hidden="1" customHeight="1" x14ac:dyDescent="0.25">
      <c r="A542" s="518"/>
      <c r="B542" s="1114"/>
      <c r="C542" s="101"/>
      <c r="D542" s="696"/>
      <c r="E542" s="697"/>
      <c r="F542" s="1120">
        <f t="shared" si="7"/>
        <v>0</v>
      </c>
      <c r="G542" s="239"/>
      <c r="H542" s="517"/>
      <c r="I542" s="814"/>
      <c r="J542" s="519"/>
    </row>
    <row r="543" spans="1:10" ht="15" hidden="1" customHeight="1" x14ac:dyDescent="0.25">
      <c r="A543" s="518"/>
      <c r="B543" s="1114"/>
      <c r="C543" s="101"/>
      <c r="D543" s="696"/>
      <c r="E543" s="697"/>
      <c r="F543" s="1120">
        <f t="shared" si="7"/>
        <v>0</v>
      </c>
      <c r="G543" s="239"/>
      <c r="H543" s="517"/>
      <c r="I543" s="814"/>
      <c r="J543" s="519"/>
    </row>
    <row r="544" spans="1:10" ht="15" hidden="1" customHeight="1" x14ac:dyDescent="0.25">
      <c r="A544" s="518"/>
      <c r="B544" s="1114"/>
      <c r="C544" s="101"/>
      <c r="D544" s="696"/>
      <c r="E544" s="697"/>
      <c r="F544" s="1120">
        <f t="shared" si="7"/>
        <v>0</v>
      </c>
      <c r="G544" s="239"/>
      <c r="H544" s="517"/>
      <c r="I544" s="814"/>
      <c r="J544" s="519"/>
    </row>
    <row r="545" spans="1:10" ht="15" hidden="1" customHeight="1" x14ac:dyDescent="0.25">
      <c r="A545" s="518"/>
      <c r="B545" s="1114"/>
      <c r="C545" s="101"/>
      <c r="D545" s="696"/>
      <c r="E545" s="697"/>
      <c r="F545" s="1120">
        <f t="shared" si="7"/>
        <v>0</v>
      </c>
      <c r="G545" s="239"/>
      <c r="H545" s="517"/>
      <c r="I545" s="814"/>
      <c r="J545" s="519"/>
    </row>
    <row r="546" spans="1:10" ht="15" hidden="1" customHeight="1" x14ac:dyDescent="0.25">
      <c r="A546" s="518"/>
      <c r="B546" s="1114"/>
      <c r="C546" s="101"/>
      <c r="D546" s="696"/>
      <c r="E546" s="697"/>
      <c r="F546" s="1120">
        <f t="shared" si="7"/>
        <v>0</v>
      </c>
      <c r="G546" s="239"/>
      <c r="H546" s="517"/>
      <c r="I546" s="814"/>
      <c r="J546" s="519"/>
    </row>
    <row r="547" spans="1:10" ht="15" hidden="1" customHeight="1" x14ac:dyDescent="0.25">
      <c r="A547" s="518"/>
      <c r="B547" s="1114"/>
      <c r="C547" s="101"/>
      <c r="D547" s="696"/>
      <c r="E547" s="697"/>
      <c r="F547" s="1120">
        <f t="shared" si="7"/>
        <v>0</v>
      </c>
      <c r="G547" s="239"/>
      <c r="H547" s="517"/>
      <c r="I547" s="814"/>
      <c r="J547" s="519"/>
    </row>
    <row r="548" spans="1:10" ht="15" hidden="1" customHeight="1" x14ac:dyDescent="0.25">
      <c r="A548" s="518"/>
      <c r="B548" s="1114"/>
      <c r="C548" s="101"/>
      <c r="D548" s="696"/>
      <c r="E548" s="697"/>
      <c r="F548" s="1120">
        <f t="shared" si="7"/>
        <v>0</v>
      </c>
      <c r="G548" s="239"/>
      <c r="H548" s="517"/>
      <c r="I548" s="814"/>
      <c r="J548" s="519"/>
    </row>
    <row r="549" spans="1:10" ht="15" hidden="1" customHeight="1" x14ac:dyDescent="0.25">
      <c r="A549" s="518"/>
      <c r="B549" s="1114"/>
      <c r="C549" s="101"/>
      <c r="D549" s="696"/>
      <c r="E549" s="697"/>
      <c r="F549" s="1120">
        <f t="shared" si="7"/>
        <v>0</v>
      </c>
      <c r="G549" s="239"/>
      <c r="H549" s="517"/>
      <c r="I549" s="814"/>
      <c r="J549" s="519"/>
    </row>
    <row r="550" spans="1:10" ht="15" hidden="1" customHeight="1" x14ac:dyDescent="0.25">
      <c r="A550" s="518"/>
      <c r="B550" s="1114"/>
      <c r="C550" s="101"/>
      <c r="D550" s="696"/>
      <c r="E550" s="697"/>
      <c r="F550" s="1120">
        <f t="shared" si="7"/>
        <v>0</v>
      </c>
      <c r="G550" s="239"/>
      <c r="H550" s="517"/>
      <c r="I550" s="814"/>
      <c r="J550" s="519"/>
    </row>
    <row r="551" spans="1:10" ht="15" hidden="1" customHeight="1" x14ac:dyDescent="0.25">
      <c r="A551" s="518"/>
      <c r="B551" s="1114"/>
      <c r="C551" s="101"/>
      <c r="D551" s="696"/>
      <c r="E551" s="697"/>
      <c r="F551" s="1120">
        <f t="shared" si="7"/>
        <v>0</v>
      </c>
      <c r="G551" s="239"/>
      <c r="H551" s="517"/>
      <c r="I551" s="814"/>
      <c r="J551" s="519"/>
    </row>
    <row r="552" spans="1:10" ht="15" hidden="1" customHeight="1" x14ac:dyDescent="0.25">
      <c r="A552" s="518"/>
      <c r="B552" s="1114"/>
      <c r="C552" s="101"/>
      <c r="D552" s="696"/>
      <c r="E552" s="697"/>
      <c r="F552" s="1120">
        <f t="shared" si="7"/>
        <v>0</v>
      </c>
      <c r="G552" s="239"/>
      <c r="H552" s="517"/>
      <c r="I552" s="814"/>
      <c r="J552" s="519"/>
    </row>
    <row r="553" spans="1:10" ht="15" hidden="1" customHeight="1" x14ac:dyDescent="0.25">
      <c r="A553" s="518"/>
      <c r="B553" s="1114"/>
      <c r="C553" s="101"/>
      <c r="D553" s="696"/>
      <c r="E553" s="697"/>
      <c r="F553" s="1120">
        <f t="shared" si="7"/>
        <v>0</v>
      </c>
      <c r="G553" s="239"/>
      <c r="H553" s="517"/>
      <c r="I553" s="814"/>
      <c r="J553" s="519"/>
    </row>
    <row r="554" spans="1:10" ht="15" hidden="1" customHeight="1" x14ac:dyDescent="0.25">
      <c r="A554" s="518"/>
      <c r="B554" s="1114"/>
      <c r="C554" s="101"/>
      <c r="D554" s="696"/>
      <c r="E554" s="697"/>
      <c r="F554" s="1120">
        <f t="shared" si="7"/>
        <v>0</v>
      </c>
      <c r="G554" s="239"/>
      <c r="H554" s="517"/>
      <c r="I554" s="814"/>
      <c r="J554" s="519"/>
    </row>
    <row r="555" spans="1:10" ht="15" hidden="1" customHeight="1" x14ac:dyDescent="0.25">
      <c r="A555" s="518"/>
      <c r="B555" s="1114"/>
      <c r="C555" s="101"/>
      <c r="D555" s="696"/>
      <c r="E555" s="697"/>
      <c r="F555" s="1120">
        <f t="shared" si="7"/>
        <v>0</v>
      </c>
      <c r="G555" s="239"/>
      <c r="H555" s="517"/>
      <c r="I555" s="814"/>
      <c r="J555" s="519"/>
    </row>
    <row r="556" spans="1:10" ht="15" hidden="1" customHeight="1" x14ac:dyDescent="0.25">
      <c r="A556" s="518"/>
      <c r="B556" s="1114"/>
      <c r="C556" s="101"/>
      <c r="D556" s="696"/>
      <c r="E556" s="697"/>
      <c r="F556" s="1120">
        <f t="shared" si="7"/>
        <v>0</v>
      </c>
      <c r="G556" s="239"/>
      <c r="H556" s="517"/>
      <c r="I556" s="814"/>
      <c r="J556" s="519"/>
    </row>
    <row r="557" spans="1:10" ht="15" hidden="1" customHeight="1" x14ac:dyDescent="0.25">
      <c r="A557" s="518"/>
      <c r="B557" s="1114"/>
      <c r="C557" s="101"/>
      <c r="D557" s="696"/>
      <c r="E557" s="697"/>
      <c r="F557" s="1120">
        <f t="shared" si="7"/>
        <v>0</v>
      </c>
      <c r="G557" s="239"/>
      <c r="H557" s="517"/>
      <c r="I557" s="814"/>
      <c r="J557" s="519"/>
    </row>
    <row r="558" spans="1:10" ht="15" hidden="1" customHeight="1" x14ac:dyDescent="0.25">
      <c r="A558" s="518"/>
      <c r="B558" s="1114"/>
      <c r="C558" s="101"/>
      <c r="D558" s="696"/>
      <c r="E558" s="697"/>
      <c r="F558" s="1120">
        <f t="shared" si="7"/>
        <v>0</v>
      </c>
      <c r="G558" s="239"/>
      <c r="H558" s="517"/>
      <c r="I558" s="814"/>
      <c r="J558" s="519"/>
    </row>
    <row r="559" spans="1:10" ht="15" hidden="1" customHeight="1" x14ac:dyDescent="0.25">
      <c r="A559" s="518"/>
      <c r="B559" s="1114"/>
      <c r="C559" s="101"/>
      <c r="D559" s="696"/>
      <c r="E559" s="697"/>
      <c r="F559" s="1120">
        <f t="shared" si="7"/>
        <v>0</v>
      </c>
      <c r="G559" s="239"/>
      <c r="H559" s="517"/>
      <c r="I559" s="814"/>
      <c r="J559" s="519"/>
    </row>
    <row r="560" spans="1:10" ht="15" hidden="1" customHeight="1" x14ac:dyDescent="0.25">
      <c r="A560" s="518"/>
      <c r="B560" s="1114"/>
      <c r="C560" s="101"/>
      <c r="D560" s="696"/>
      <c r="E560" s="697"/>
      <c r="F560" s="1120">
        <f t="shared" si="7"/>
        <v>0</v>
      </c>
      <c r="G560" s="239"/>
      <c r="H560" s="517"/>
      <c r="I560" s="814"/>
      <c r="J560" s="519"/>
    </row>
    <row r="561" spans="1:10" ht="15" hidden="1" customHeight="1" x14ac:dyDescent="0.25">
      <c r="A561" s="518"/>
      <c r="B561" s="1114"/>
      <c r="C561" s="101"/>
      <c r="D561" s="696"/>
      <c r="E561" s="697"/>
      <c r="F561" s="1120">
        <f t="shared" si="7"/>
        <v>0</v>
      </c>
      <c r="G561" s="239"/>
      <c r="H561" s="517"/>
      <c r="I561" s="814"/>
      <c r="J561" s="519"/>
    </row>
    <row r="562" spans="1:10" ht="15" hidden="1" customHeight="1" x14ac:dyDescent="0.25">
      <c r="A562" s="518"/>
      <c r="B562" s="1114"/>
      <c r="C562" s="101"/>
      <c r="D562" s="696"/>
      <c r="E562" s="697"/>
      <c r="F562" s="1120">
        <f t="shared" si="7"/>
        <v>0</v>
      </c>
      <c r="G562" s="239"/>
      <c r="H562" s="517"/>
      <c r="I562" s="814"/>
      <c r="J562" s="519"/>
    </row>
    <row r="563" spans="1:10" ht="15" hidden="1" customHeight="1" x14ac:dyDescent="0.25">
      <c r="A563" s="518"/>
      <c r="B563" s="1114"/>
      <c r="C563" s="101"/>
      <c r="D563" s="696"/>
      <c r="E563" s="697"/>
      <c r="F563" s="1120">
        <f t="shared" si="7"/>
        <v>0</v>
      </c>
      <c r="G563" s="239"/>
      <c r="H563" s="517"/>
      <c r="I563" s="814"/>
      <c r="J563" s="519"/>
    </row>
    <row r="564" spans="1:10" ht="15" hidden="1" customHeight="1" x14ac:dyDescent="0.25">
      <c r="A564" s="518"/>
      <c r="B564" s="1114"/>
      <c r="C564" s="101"/>
      <c r="D564" s="696"/>
      <c r="E564" s="697"/>
      <c r="F564" s="1120">
        <f t="shared" si="7"/>
        <v>0</v>
      </c>
      <c r="G564" s="239"/>
      <c r="H564" s="517"/>
      <c r="I564" s="814"/>
      <c r="J564" s="519"/>
    </row>
    <row r="565" spans="1:10" ht="15" hidden="1" customHeight="1" x14ac:dyDescent="0.25">
      <c r="A565" s="518"/>
      <c r="B565" s="1114"/>
      <c r="C565" s="101"/>
      <c r="D565" s="696"/>
      <c r="E565" s="697"/>
      <c r="F565" s="1120">
        <f t="shared" si="7"/>
        <v>0</v>
      </c>
      <c r="G565" s="239"/>
      <c r="H565" s="517"/>
      <c r="I565" s="814"/>
      <c r="J565" s="519"/>
    </row>
    <row r="566" spans="1:10" ht="15" hidden="1" customHeight="1" x14ac:dyDescent="0.25">
      <c r="A566" s="518"/>
      <c r="B566" s="1114"/>
      <c r="C566" s="101"/>
      <c r="D566" s="696"/>
      <c r="E566" s="697"/>
      <c r="F566" s="1120">
        <f t="shared" si="7"/>
        <v>0</v>
      </c>
      <c r="G566" s="239"/>
      <c r="H566" s="517"/>
      <c r="I566" s="814"/>
      <c r="J566" s="519"/>
    </row>
    <row r="567" spans="1:10" ht="15" hidden="1" customHeight="1" x14ac:dyDescent="0.25">
      <c r="A567" s="518"/>
      <c r="B567" s="1114"/>
      <c r="C567" s="101"/>
      <c r="D567" s="696"/>
      <c r="E567" s="697"/>
      <c r="F567" s="1120">
        <f t="shared" si="7"/>
        <v>0</v>
      </c>
      <c r="G567" s="239"/>
      <c r="H567" s="517"/>
      <c r="I567" s="814"/>
      <c r="J567" s="519"/>
    </row>
    <row r="568" spans="1:10" ht="15" hidden="1" customHeight="1" x14ac:dyDescent="0.25">
      <c r="A568" s="518"/>
      <c r="B568" s="1114"/>
      <c r="C568" s="101"/>
      <c r="D568" s="696"/>
      <c r="E568" s="697"/>
      <c r="F568" s="1120">
        <f t="shared" si="7"/>
        <v>0</v>
      </c>
      <c r="G568" s="239"/>
      <c r="H568" s="517"/>
      <c r="I568" s="814"/>
      <c r="J568" s="519"/>
    </row>
    <row r="569" spans="1:10" ht="15" hidden="1" customHeight="1" x14ac:dyDescent="0.25">
      <c r="A569" s="518"/>
      <c r="B569" s="1114"/>
      <c r="C569" s="101"/>
      <c r="D569" s="696"/>
      <c r="E569" s="697"/>
      <c r="F569" s="1120">
        <f t="shared" si="7"/>
        <v>0</v>
      </c>
      <c r="G569" s="239"/>
      <c r="H569" s="517"/>
      <c r="I569" s="814"/>
      <c r="J569" s="519"/>
    </row>
    <row r="570" spans="1:10" ht="15" hidden="1" customHeight="1" x14ac:dyDescent="0.25">
      <c r="A570" s="518"/>
      <c r="B570" s="1114"/>
      <c r="C570" s="101"/>
      <c r="D570" s="696"/>
      <c r="E570" s="697"/>
      <c r="F570" s="1120">
        <f t="shared" si="7"/>
        <v>0</v>
      </c>
      <c r="G570" s="239"/>
      <c r="H570" s="517"/>
      <c r="I570" s="814"/>
      <c r="J570" s="519"/>
    </row>
    <row r="571" spans="1:10" ht="15" hidden="1" customHeight="1" x14ac:dyDescent="0.25">
      <c r="A571" s="518"/>
      <c r="B571" s="1114"/>
      <c r="C571" s="101"/>
      <c r="D571" s="696"/>
      <c r="E571" s="697"/>
      <c r="F571" s="1120">
        <f t="shared" si="7"/>
        <v>0</v>
      </c>
      <c r="G571" s="239"/>
      <c r="H571" s="517"/>
      <c r="I571" s="814"/>
      <c r="J571" s="519"/>
    </row>
    <row r="572" spans="1:10" ht="15" hidden="1" customHeight="1" x14ac:dyDescent="0.25">
      <c r="A572" s="518"/>
      <c r="B572" s="1114"/>
      <c r="C572" s="101"/>
      <c r="D572" s="696"/>
      <c r="E572" s="697"/>
      <c r="F572" s="1120">
        <f t="shared" si="7"/>
        <v>0</v>
      </c>
      <c r="G572" s="239"/>
      <c r="H572" s="517"/>
      <c r="I572" s="814"/>
      <c r="J572" s="519"/>
    </row>
    <row r="573" spans="1:10" ht="15" hidden="1" customHeight="1" x14ac:dyDescent="0.25">
      <c r="A573" s="518"/>
      <c r="B573" s="1114"/>
      <c r="C573" s="101"/>
      <c r="D573" s="696"/>
      <c r="E573" s="697"/>
      <c r="F573" s="1120">
        <f t="shared" si="7"/>
        <v>0</v>
      </c>
      <c r="G573" s="239"/>
      <c r="H573" s="517"/>
      <c r="I573" s="814"/>
      <c r="J573" s="519"/>
    </row>
    <row r="574" spans="1:10" ht="15" hidden="1" customHeight="1" x14ac:dyDescent="0.25">
      <c r="A574" s="518"/>
      <c r="B574" s="1114"/>
      <c r="C574" s="101"/>
      <c r="D574" s="696"/>
      <c r="E574" s="697"/>
      <c r="F574" s="1120">
        <f t="shared" si="7"/>
        <v>0</v>
      </c>
      <c r="G574" s="239"/>
      <c r="H574" s="517"/>
      <c r="I574" s="814"/>
      <c r="J574" s="519"/>
    </row>
    <row r="575" spans="1:10" ht="15" hidden="1" customHeight="1" x14ac:dyDescent="0.25">
      <c r="A575" s="518"/>
      <c r="B575" s="1114"/>
      <c r="C575" s="101"/>
      <c r="D575" s="696"/>
      <c r="E575" s="697"/>
      <c r="F575" s="1120">
        <f t="shared" si="7"/>
        <v>0</v>
      </c>
      <c r="G575" s="239"/>
      <c r="H575" s="517"/>
      <c r="I575" s="814"/>
      <c r="J575" s="519"/>
    </row>
    <row r="576" spans="1:10" ht="15" hidden="1" customHeight="1" x14ac:dyDescent="0.25">
      <c r="A576" s="518"/>
      <c r="B576" s="1114"/>
      <c r="C576" s="101"/>
      <c r="D576" s="696"/>
      <c r="E576" s="697"/>
      <c r="F576" s="1120">
        <f t="shared" si="7"/>
        <v>0</v>
      </c>
      <c r="G576" s="239"/>
      <c r="H576" s="517"/>
      <c r="I576" s="814"/>
      <c r="J576" s="519"/>
    </row>
    <row r="577" spans="1:10" ht="15" hidden="1" customHeight="1" x14ac:dyDescent="0.25">
      <c r="A577" s="518"/>
      <c r="B577" s="1114"/>
      <c r="C577" s="101"/>
      <c r="D577" s="696"/>
      <c r="E577" s="697"/>
      <c r="F577" s="1120">
        <f t="shared" si="7"/>
        <v>0</v>
      </c>
      <c r="G577" s="239"/>
      <c r="H577" s="517"/>
      <c r="I577" s="814"/>
      <c r="J577" s="519"/>
    </row>
    <row r="578" spans="1:10" ht="15" hidden="1" customHeight="1" x14ac:dyDescent="0.25">
      <c r="A578" s="518"/>
      <c r="B578" s="1114"/>
      <c r="C578" s="101"/>
      <c r="D578" s="696"/>
      <c r="E578" s="697"/>
      <c r="F578" s="1120">
        <f t="shared" si="7"/>
        <v>0</v>
      </c>
      <c r="G578" s="239"/>
      <c r="H578" s="517"/>
      <c r="I578" s="814"/>
      <c r="J578" s="519"/>
    </row>
    <row r="579" spans="1:10" ht="15" hidden="1" customHeight="1" x14ac:dyDescent="0.25">
      <c r="A579" s="518"/>
      <c r="B579" s="1114"/>
      <c r="C579" s="101"/>
      <c r="D579" s="696"/>
      <c r="E579" s="697"/>
      <c r="F579" s="1120">
        <f t="shared" si="7"/>
        <v>0</v>
      </c>
      <c r="G579" s="239"/>
      <c r="H579" s="517"/>
      <c r="I579" s="814"/>
      <c r="J579" s="519"/>
    </row>
    <row r="580" spans="1:10" ht="15" hidden="1" customHeight="1" x14ac:dyDescent="0.25">
      <c r="A580" s="518"/>
      <c r="B580" s="1114"/>
      <c r="C580" s="101"/>
      <c r="D580" s="696"/>
      <c r="E580" s="697"/>
      <c r="F580" s="1120">
        <f t="shared" si="7"/>
        <v>0</v>
      </c>
      <c r="G580" s="239"/>
      <c r="H580" s="517"/>
      <c r="I580" s="814"/>
      <c r="J580" s="519"/>
    </row>
    <row r="581" spans="1:10" ht="15" hidden="1" customHeight="1" x14ac:dyDescent="0.25">
      <c r="A581" s="518"/>
      <c r="B581" s="1114"/>
      <c r="C581" s="101"/>
      <c r="D581" s="696"/>
      <c r="E581" s="697"/>
      <c r="F581" s="1120">
        <f t="shared" si="7"/>
        <v>0</v>
      </c>
      <c r="G581" s="239"/>
      <c r="H581" s="517"/>
      <c r="I581" s="814"/>
      <c r="J581" s="519"/>
    </row>
    <row r="582" spans="1:10" ht="15" hidden="1" customHeight="1" x14ac:dyDescent="0.25">
      <c r="A582" s="518"/>
      <c r="B582" s="1114"/>
      <c r="C582" s="101"/>
      <c r="D582" s="696"/>
      <c r="E582" s="697"/>
      <c r="F582" s="1120">
        <f t="shared" si="7"/>
        <v>0</v>
      </c>
      <c r="G582" s="239"/>
      <c r="H582" s="517"/>
      <c r="I582" s="814"/>
      <c r="J582" s="519"/>
    </row>
    <row r="583" spans="1:10" ht="15" hidden="1" customHeight="1" x14ac:dyDescent="0.25">
      <c r="A583" s="518"/>
      <c r="B583" s="1114"/>
      <c r="C583" s="101"/>
      <c r="D583" s="696"/>
      <c r="E583" s="697"/>
      <c r="F583" s="1120">
        <f t="shared" si="7"/>
        <v>0</v>
      </c>
      <c r="G583" s="239"/>
      <c r="H583" s="517"/>
      <c r="I583" s="814"/>
      <c r="J583" s="519"/>
    </row>
    <row r="584" spans="1:10" ht="15" hidden="1" customHeight="1" x14ac:dyDescent="0.25">
      <c r="A584" s="518"/>
      <c r="B584" s="1114"/>
      <c r="C584" s="101"/>
      <c r="D584" s="696"/>
      <c r="E584" s="697"/>
      <c r="F584" s="1120">
        <f t="shared" si="7"/>
        <v>0</v>
      </c>
      <c r="G584" s="239"/>
      <c r="H584" s="517"/>
      <c r="I584" s="814"/>
      <c r="J584" s="519"/>
    </row>
    <row r="585" spans="1:10" ht="15" hidden="1" customHeight="1" x14ac:dyDescent="0.25">
      <c r="A585" s="518"/>
      <c r="B585" s="1114"/>
      <c r="C585" s="101"/>
      <c r="D585" s="696"/>
      <c r="E585" s="697"/>
      <c r="F585" s="1120">
        <f t="shared" si="7"/>
        <v>0</v>
      </c>
      <c r="G585" s="239"/>
      <c r="H585" s="517"/>
      <c r="I585" s="814"/>
      <c r="J585" s="519"/>
    </row>
    <row r="586" spans="1:10" ht="15" hidden="1" customHeight="1" x14ac:dyDescent="0.25">
      <c r="A586" s="518"/>
      <c r="B586" s="1114"/>
      <c r="C586" s="101"/>
      <c r="D586" s="696"/>
      <c r="E586" s="697"/>
      <c r="F586" s="1120">
        <f t="shared" si="7"/>
        <v>0</v>
      </c>
      <c r="G586" s="239"/>
      <c r="H586" s="517"/>
      <c r="I586" s="814"/>
      <c r="J586" s="519"/>
    </row>
    <row r="587" spans="1:10" ht="15" hidden="1" customHeight="1" x14ac:dyDescent="0.25">
      <c r="A587" s="518"/>
      <c r="B587" s="1114"/>
      <c r="C587" s="101"/>
      <c r="D587" s="696"/>
      <c r="E587" s="697"/>
      <c r="F587" s="1120">
        <f t="shared" si="7"/>
        <v>0</v>
      </c>
      <c r="G587" s="239"/>
      <c r="H587" s="517"/>
      <c r="I587" s="814"/>
      <c r="J587" s="519"/>
    </row>
    <row r="588" spans="1:10" ht="15" hidden="1" customHeight="1" x14ac:dyDescent="0.25">
      <c r="A588" s="518"/>
      <c r="B588" s="1114"/>
      <c r="C588" s="101"/>
      <c r="D588" s="696"/>
      <c r="E588" s="697"/>
      <c r="F588" s="1120">
        <f t="shared" si="7"/>
        <v>0</v>
      </c>
      <c r="G588" s="239"/>
      <c r="H588" s="517"/>
      <c r="I588" s="814"/>
      <c r="J588" s="519"/>
    </row>
    <row r="589" spans="1:10" ht="15" hidden="1" customHeight="1" x14ac:dyDescent="0.25">
      <c r="A589" s="518"/>
      <c r="B589" s="1114"/>
      <c r="C589" s="101"/>
      <c r="D589" s="696"/>
      <c r="E589" s="697"/>
      <c r="F589" s="1120">
        <f t="shared" si="7"/>
        <v>0</v>
      </c>
      <c r="G589" s="239"/>
      <c r="H589" s="517"/>
      <c r="I589" s="814"/>
      <c r="J589" s="519"/>
    </row>
    <row r="590" spans="1:10" ht="15" hidden="1" customHeight="1" x14ac:dyDescent="0.25">
      <c r="A590" s="518"/>
      <c r="B590" s="1114"/>
      <c r="C590" s="101"/>
      <c r="D590" s="696"/>
      <c r="E590" s="697"/>
      <c r="F590" s="1120">
        <f t="shared" si="7"/>
        <v>0</v>
      </c>
      <c r="G590" s="239"/>
      <c r="H590" s="517"/>
      <c r="I590" s="814"/>
      <c r="J590" s="519"/>
    </row>
    <row r="591" spans="1:10" ht="15" hidden="1" customHeight="1" x14ac:dyDescent="0.25">
      <c r="A591" s="518"/>
      <c r="B591" s="1114"/>
      <c r="C591" s="101"/>
      <c r="D591" s="696"/>
      <c r="E591" s="697"/>
      <c r="F591" s="1120">
        <f t="shared" si="7"/>
        <v>0</v>
      </c>
      <c r="G591" s="239"/>
      <c r="H591" s="517"/>
      <c r="I591" s="814"/>
      <c r="J591" s="519"/>
    </row>
    <row r="592" spans="1:10" ht="15" hidden="1" customHeight="1" x14ac:dyDescent="0.25">
      <c r="A592" s="518"/>
      <c r="B592" s="1114"/>
      <c r="C592" s="101"/>
      <c r="D592" s="696"/>
      <c r="E592" s="697"/>
      <c r="F592" s="1120">
        <f t="shared" si="7"/>
        <v>0</v>
      </c>
      <c r="G592" s="239"/>
      <c r="H592" s="517"/>
      <c r="I592" s="814"/>
      <c r="J592" s="519"/>
    </row>
    <row r="593" spans="1:10" ht="15" hidden="1" customHeight="1" x14ac:dyDescent="0.25">
      <c r="A593" s="518"/>
      <c r="B593" s="1114"/>
      <c r="C593" s="101"/>
      <c r="D593" s="696"/>
      <c r="E593" s="697"/>
      <c r="F593" s="1120">
        <f t="shared" si="7"/>
        <v>0</v>
      </c>
      <c r="G593" s="239"/>
      <c r="H593" s="517"/>
      <c r="I593" s="814"/>
      <c r="J593" s="519"/>
    </row>
    <row r="594" spans="1:10" ht="15" hidden="1" customHeight="1" x14ac:dyDescent="0.25">
      <c r="A594" s="518"/>
      <c r="B594" s="1114"/>
      <c r="C594" s="101"/>
      <c r="D594" s="696"/>
      <c r="E594" s="697"/>
      <c r="F594" s="1120">
        <f t="shared" si="7"/>
        <v>0</v>
      </c>
      <c r="G594" s="239"/>
      <c r="H594" s="517"/>
      <c r="I594" s="814"/>
      <c r="J594" s="519"/>
    </row>
    <row r="595" spans="1:10" ht="15" hidden="1" customHeight="1" x14ac:dyDescent="0.25">
      <c r="A595" s="518"/>
      <c r="B595" s="1114"/>
      <c r="C595" s="101"/>
      <c r="D595" s="696"/>
      <c r="E595" s="697"/>
      <c r="F595" s="1120">
        <f t="shared" si="7"/>
        <v>0</v>
      </c>
      <c r="G595" s="239"/>
      <c r="H595" s="517"/>
      <c r="I595" s="814"/>
      <c r="J595" s="519"/>
    </row>
    <row r="596" spans="1:10" ht="15" hidden="1" customHeight="1" x14ac:dyDescent="0.25">
      <c r="A596" s="518"/>
      <c r="B596" s="1114"/>
      <c r="C596" s="101"/>
      <c r="D596" s="696"/>
      <c r="E596" s="697"/>
      <c r="F596" s="1120">
        <f t="shared" si="7"/>
        <v>0</v>
      </c>
      <c r="G596" s="239"/>
      <c r="H596" s="517"/>
      <c r="I596" s="814"/>
      <c r="J596" s="519"/>
    </row>
    <row r="597" spans="1:10" ht="15" hidden="1" customHeight="1" x14ac:dyDescent="0.25">
      <c r="A597" s="518"/>
      <c r="B597" s="1114"/>
      <c r="C597" s="101"/>
      <c r="D597" s="696"/>
      <c r="E597" s="697"/>
      <c r="F597" s="1120">
        <f t="shared" si="7"/>
        <v>0</v>
      </c>
      <c r="G597" s="239"/>
      <c r="H597" s="517"/>
      <c r="I597" s="814"/>
      <c r="J597" s="519"/>
    </row>
    <row r="598" spans="1:10" ht="15" hidden="1" customHeight="1" x14ac:dyDescent="0.25">
      <c r="A598" s="518"/>
      <c r="B598" s="1114"/>
      <c r="C598" s="101"/>
      <c r="D598" s="696"/>
      <c r="E598" s="697"/>
      <c r="F598" s="1120">
        <f t="shared" si="7"/>
        <v>0</v>
      </c>
      <c r="G598" s="239"/>
      <c r="H598" s="517"/>
      <c r="I598" s="814"/>
      <c r="J598" s="519"/>
    </row>
    <row r="599" spans="1:10" ht="15" hidden="1" customHeight="1" x14ac:dyDescent="0.25">
      <c r="A599" s="518"/>
      <c r="B599" s="1114"/>
      <c r="C599" s="101"/>
      <c r="D599" s="696"/>
      <c r="E599" s="697"/>
      <c r="F599" s="1120">
        <f t="shared" si="7"/>
        <v>0</v>
      </c>
      <c r="G599" s="239"/>
      <c r="H599" s="517"/>
      <c r="I599" s="814"/>
      <c r="J599" s="519"/>
    </row>
    <row r="600" spans="1:10" ht="15" hidden="1" customHeight="1" x14ac:dyDescent="0.25">
      <c r="A600" s="518"/>
      <c r="B600" s="1114"/>
      <c r="C600" s="101"/>
      <c r="D600" s="696"/>
      <c r="E600" s="697"/>
      <c r="F600" s="1120">
        <f t="shared" si="7"/>
        <v>0</v>
      </c>
      <c r="G600" s="239"/>
      <c r="H600" s="517"/>
      <c r="I600" s="814"/>
      <c r="J600" s="519"/>
    </row>
    <row r="601" spans="1:10" ht="15" hidden="1" customHeight="1" x14ac:dyDescent="0.25">
      <c r="A601" s="518"/>
      <c r="B601" s="1114"/>
      <c r="C601" s="101"/>
      <c r="D601" s="696"/>
      <c r="E601" s="697"/>
      <c r="F601" s="1120">
        <f t="shared" si="7"/>
        <v>0</v>
      </c>
      <c r="G601" s="239"/>
      <c r="H601" s="517"/>
      <c r="I601" s="814"/>
      <c r="J601" s="519"/>
    </row>
    <row r="602" spans="1:10" ht="15" hidden="1" customHeight="1" x14ac:dyDescent="0.25">
      <c r="A602" s="518"/>
      <c r="B602" s="1114"/>
      <c r="C602" s="101"/>
      <c r="D602" s="696"/>
      <c r="E602" s="697"/>
      <c r="F602" s="1120">
        <f t="shared" si="7"/>
        <v>0</v>
      </c>
      <c r="G602" s="239"/>
      <c r="H602" s="517"/>
      <c r="I602" s="814"/>
      <c r="J602" s="519"/>
    </row>
    <row r="603" spans="1:10" ht="15" hidden="1" customHeight="1" x14ac:dyDescent="0.25">
      <c r="A603" s="518"/>
      <c r="B603" s="1114"/>
      <c r="C603" s="101"/>
      <c r="D603" s="696"/>
      <c r="E603" s="697"/>
      <c r="F603" s="1120">
        <f t="shared" si="7"/>
        <v>0</v>
      </c>
      <c r="G603" s="239"/>
      <c r="H603" s="517"/>
      <c r="I603" s="814"/>
      <c r="J603" s="519"/>
    </row>
    <row r="604" spans="1:10" ht="15" hidden="1" customHeight="1" x14ac:dyDescent="0.25">
      <c r="A604" s="518"/>
      <c r="B604" s="1114"/>
      <c r="C604" s="101"/>
      <c r="D604" s="696"/>
      <c r="E604" s="697"/>
      <c r="F604" s="1120">
        <f t="shared" si="7"/>
        <v>0</v>
      </c>
      <c r="G604" s="239"/>
      <c r="H604" s="517"/>
      <c r="I604" s="814"/>
      <c r="J604" s="519"/>
    </row>
    <row r="605" spans="1:10" ht="15" hidden="1" customHeight="1" x14ac:dyDescent="0.25">
      <c r="A605" s="518"/>
      <c r="B605" s="1114"/>
      <c r="C605" s="101"/>
      <c r="D605" s="696"/>
      <c r="E605" s="697"/>
      <c r="F605" s="1120">
        <f t="shared" ref="F605:F672" si="8">D605+E605</f>
        <v>0</v>
      </c>
      <c r="G605" s="239"/>
      <c r="H605" s="517"/>
      <c r="I605" s="814"/>
      <c r="J605" s="519"/>
    </row>
    <row r="606" spans="1:10" ht="15" hidden="1" customHeight="1" x14ac:dyDescent="0.25">
      <c r="A606" s="518"/>
      <c r="B606" s="1114"/>
      <c r="C606" s="101"/>
      <c r="D606" s="696"/>
      <c r="E606" s="697"/>
      <c r="F606" s="1120">
        <f t="shared" si="8"/>
        <v>0</v>
      </c>
      <c r="G606" s="239"/>
      <c r="H606" s="517"/>
      <c r="I606" s="814"/>
      <c r="J606" s="519"/>
    </row>
    <row r="607" spans="1:10" s="245" customFormat="1" ht="15" hidden="1" customHeight="1" x14ac:dyDescent="0.25">
      <c r="A607" s="520"/>
      <c r="B607" s="1115"/>
      <c r="C607" s="101"/>
      <c r="D607" s="698"/>
      <c r="E607" s="699"/>
      <c r="F607" s="1120">
        <f t="shared" si="8"/>
        <v>0</v>
      </c>
      <c r="G607" s="243"/>
      <c r="H607" s="517"/>
      <c r="I607" s="816"/>
      <c r="J607" s="523"/>
    </row>
    <row r="608" spans="1:10" s="245" customFormat="1" ht="15" hidden="1" customHeight="1" x14ac:dyDescent="0.25">
      <c r="A608" s="520"/>
      <c r="B608" s="1115"/>
      <c r="C608" s="101"/>
      <c r="D608" s="698"/>
      <c r="E608" s="699"/>
      <c r="F608" s="1120">
        <f t="shared" si="8"/>
        <v>0</v>
      </c>
      <c r="G608" s="243"/>
      <c r="H608" s="517"/>
      <c r="I608" s="816"/>
      <c r="J608" s="523"/>
    </row>
    <row r="609" spans="1:10" s="245" customFormat="1" ht="15" hidden="1" customHeight="1" x14ac:dyDescent="0.25">
      <c r="A609" s="520"/>
      <c r="B609" s="1115"/>
      <c r="C609" s="101"/>
      <c r="D609" s="698"/>
      <c r="E609" s="699"/>
      <c r="F609" s="1120">
        <f t="shared" si="8"/>
        <v>0</v>
      </c>
      <c r="G609" s="243"/>
      <c r="H609" s="517"/>
      <c r="I609" s="816"/>
      <c r="J609" s="523"/>
    </row>
    <row r="610" spans="1:10" s="245" customFormat="1" ht="15" hidden="1" customHeight="1" x14ac:dyDescent="0.25">
      <c r="A610" s="520"/>
      <c r="B610" s="1115"/>
      <c r="C610" s="101"/>
      <c r="D610" s="698"/>
      <c r="E610" s="699"/>
      <c r="F610" s="1120">
        <f t="shared" si="8"/>
        <v>0</v>
      </c>
      <c r="G610" s="243"/>
      <c r="H610" s="517"/>
      <c r="I610" s="816"/>
      <c r="J610" s="523"/>
    </row>
    <row r="611" spans="1:10" s="245" customFormat="1" ht="15" hidden="1" customHeight="1" x14ac:dyDescent="0.25">
      <c r="A611" s="520"/>
      <c r="B611" s="1115"/>
      <c r="C611" s="101"/>
      <c r="D611" s="698"/>
      <c r="E611" s="699"/>
      <c r="F611" s="1120">
        <f t="shared" si="8"/>
        <v>0</v>
      </c>
      <c r="G611" s="243"/>
      <c r="H611" s="517"/>
      <c r="I611" s="816"/>
      <c r="J611" s="523"/>
    </row>
    <row r="612" spans="1:10" s="245" customFormat="1" ht="15" hidden="1" customHeight="1" x14ac:dyDescent="0.25">
      <c r="A612" s="520"/>
      <c r="B612" s="1115"/>
      <c r="C612" s="101"/>
      <c r="D612" s="698"/>
      <c r="E612" s="699"/>
      <c r="F612" s="1120">
        <f t="shared" si="8"/>
        <v>0</v>
      </c>
      <c r="G612" s="243"/>
      <c r="H612" s="517"/>
      <c r="I612" s="816"/>
      <c r="J612" s="523"/>
    </row>
    <row r="613" spans="1:10" s="245" customFormat="1" ht="15" hidden="1" customHeight="1" thickBot="1" x14ac:dyDescent="0.3">
      <c r="A613" s="520"/>
      <c r="B613" s="1115"/>
      <c r="C613" s="525"/>
      <c r="D613" s="698"/>
      <c r="E613" s="699"/>
      <c r="F613" s="1120">
        <f t="shared" si="8"/>
        <v>0</v>
      </c>
      <c r="G613" s="243"/>
      <c r="H613" s="517"/>
      <c r="I613" s="816"/>
      <c r="J613" s="526"/>
    </row>
    <row r="614" spans="1:10" ht="15" customHeight="1" thickBot="1" x14ac:dyDescent="0.35">
      <c r="A614" s="518"/>
      <c r="B614" s="1114"/>
      <c r="C614" s="129" t="s">
        <v>1188</v>
      </c>
      <c r="D614" s="1127">
        <f>SUM(D615:D715)</f>
        <v>0</v>
      </c>
      <c r="E614" s="1127">
        <f>SUM(E615:E715)</f>
        <v>0</v>
      </c>
      <c r="F614" s="1056">
        <f>SUM(F615:F715)</f>
        <v>0</v>
      </c>
      <c r="G614" s="239"/>
      <c r="H614" s="517" t="s">
        <v>979</v>
      </c>
      <c r="I614" s="815">
        <f>Form3!G19+Form3!H19</f>
        <v>0</v>
      </c>
      <c r="J614" s="524"/>
    </row>
    <row r="615" spans="1:10" ht="15" customHeight="1" x14ac:dyDescent="0.3">
      <c r="A615" s="518"/>
      <c r="B615" s="1114"/>
      <c r="C615" s="1693"/>
      <c r="D615" s="700"/>
      <c r="E615" s="700"/>
      <c r="F615" s="1120">
        <f t="shared" si="8"/>
        <v>0</v>
      </c>
      <c r="G615" s="239"/>
      <c r="H615" s="517"/>
      <c r="I615" s="243"/>
      <c r="J615" s="524"/>
    </row>
    <row r="616" spans="1:10" ht="15" customHeight="1" x14ac:dyDescent="0.3">
      <c r="A616" s="518"/>
      <c r="B616" s="1114"/>
      <c r="C616" s="1693"/>
      <c r="D616" s="700"/>
      <c r="E616" s="700"/>
      <c r="F616" s="1120">
        <f t="shared" si="8"/>
        <v>0</v>
      </c>
      <c r="G616" s="239"/>
      <c r="H616" s="517"/>
      <c r="I616" s="243"/>
      <c r="J616" s="524"/>
    </row>
    <row r="617" spans="1:10" ht="15" customHeight="1" x14ac:dyDescent="0.3">
      <c r="A617" s="518"/>
      <c r="B617" s="1114"/>
      <c r="C617" s="1693"/>
      <c r="D617" s="700"/>
      <c r="E617" s="700"/>
      <c r="F617" s="1120">
        <f t="shared" si="8"/>
        <v>0</v>
      </c>
      <c r="G617" s="239"/>
      <c r="H617" s="517"/>
      <c r="I617" s="243"/>
      <c r="J617" s="524"/>
    </row>
    <row r="618" spans="1:10" ht="15" customHeight="1" x14ac:dyDescent="0.3">
      <c r="A618" s="518"/>
      <c r="B618" s="1114"/>
      <c r="C618" s="1693"/>
      <c r="D618" s="700"/>
      <c r="E618" s="700"/>
      <c r="F618" s="1120">
        <f t="shared" si="8"/>
        <v>0</v>
      </c>
      <c r="G618" s="239"/>
      <c r="H618" s="517"/>
      <c r="I618" s="243"/>
      <c r="J618" s="524"/>
    </row>
    <row r="619" spans="1:10" ht="15" customHeight="1" x14ac:dyDescent="0.3">
      <c r="A619" s="518"/>
      <c r="B619" s="1114"/>
      <c r="C619" s="1693"/>
      <c r="D619" s="700"/>
      <c r="E619" s="700"/>
      <c r="F619" s="1120">
        <f t="shared" si="8"/>
        <v>0</v>
      </c>
      <c r="G619" s="239"/>
      <c r="H619" s="517"/>
      <c r="I619" s="243"/>
      <c r="J619" s="524"/>
    </row>
    <row r="620" spans="1:10" ht="15" customHeight="1" x14ac:dyDescent="0.3">
      <c r="A620" s="518"/>
      <c r="B620" s="1114"/>
      <c r="C620" s="1693"/>
      <c r="D620" s="700"/>
      <c r="E620" s="700"/>
      <c r="F620" s="1120">
        <f t="shared" si="8"/>
        <v>0</v>
      </c>
      <c r="G620" s="239"/>
      <c r="H620" s="517"/>
      <c r="I620" s="243"/>
      <c r="J620" s="524"/>
    </row>
    <row r="621" spans="1:10" ht="15" customHeight="1" x14ac:dyDescent="0.3">
      <c r="A621" s="518"/>
      <c r="B621" s="1114"/>
      <c r="C621" s="1693"/>
      <c r="D621" s="700"/>
      <c r="E621" s="700"/>
      <c r="F621" s="1120">
        <f t="shared" si="8"/>
        <v>0</v>
      </c>
      <c r="G621" s="239"/>
      <c r="H621" s="517"/>
      <c r="I621" s="243"/>
      <c r="J621" s="524"/>
    </row>
    <row r="622" spans="1:10" ht="15" customHeight="1" x14ac:dyDescent="0.3">
      <c r="A622" s="518"/>
      <c r="B622" s="1114"/>
      <c r="C622" s="1693"/>
      <c r="D622" s="700"/>
      <c r="E622" s="700"/>
      <c r="F622" s="1120">
        <f t="shared" si="8"/>
        <v>0</v>
      </c>
      <c r="G622" s="239"/>
      <c r="H622" s="517"/>
      <c r="I622" s="243"/>
      <c r="J622" s="524"/>
    </row>
    <row r="623" spans="1:10" ht="15" customHeight="1" x14ac:dyDescent="0.3">
      <c r="A623" s="518"/>
      <c r="B623" s="1114"/>
      <c r="C623" s="1693"/>
      <c r="D623" s="700"/>
      <c r="E623" s="700"/>
      <c r="F623" s="1120">
        <f t="shared" si="8"/>
        <v>0</v>
      </c>
      <c r="G623" s="239"/>
      <c r="H623" s="517"/>
      <c r="I623" s="243"/>
      <c r="J623" s="524"/>
    </row>
    <row r="624" spans="1:10" ht="15" customHeight="1" x14ac:dyDescent="0.3">
      <c r="A624" s="518"/>
      <c r="B624" s="1114"/>
      <c r="C624" s="1693"/>
      <c r="D624" s="700"/>
      <c r="E624" s="700"/>
      <c r="F624" s="1120">
        <f t="shared" si="8"/>
        <v>0</v>
      </c>
      <c r="G624" s="239"/>
      <c r="H624" s="517"/>
      <c r="I624" s="243"/>
      <c r="J624" s="524"/>
    </row>
    <row r="625" spans="1:10" ht="15" hidden="1" customHeight="1" x14ac:dyDescent="0.25">
      <c r="A625" s="518"/>
      <c r="B625" s="506"/>
      <c r="C625" s="25"/>
      <c r="D625" s="528"/>
      <c r="E625" s="529"/>
      <c r="F625" s="1122"/>
      <c r="G625" s="239"/>
      <c r="H625" s="517"/>
      <c r="I625" s="243"/>
      <c r="J625" s="524"/>
    </row>
    <row r="626" spans="1:10" ht="15" hidden="1" customHeight="1" x14ac:dyDescent="0.25">
      <c r="A626" s="518"/>
      <c r="B626" s="506"/>
      <c r="C626" s="25"/>
      <c r="D626" s="528"/>
      <c r="E626" s="529"/>
      <c r="F626" s="1122">
        <f t="shared" si="8"/>
        <v>0</v>
      </c>
      <c r="G626" s="239"/>
      <c r="H626" s="517"/>
      <c r="I626" s="243"/>
      <c r="J626" s="524"/>
    </row>
    <row r="627" spans="1:10" ht="15" hidden="1" customHeight="1" x14ac:dyDescent="0.25">
      <c r="A627" s="518"/>
      <c r="B627" s="506"/>
      <c r="C627" s="25"/>
      <c r="D627" s="528"/>
      <c r="E627" s="529"/>
      <c r="F627" s="1122">
        <f t="shared" si="8"/>
        <v>0</v>
      </c>
      <c r="G627" s="239"/>
      <c r="H627" s="517"/>
      <c r="I627" s="243"/>
      <c r="J627" s="524"/>
    </row>
    <row r="628" spans="1:10" ht="15" hidden="1" customHeight="1" x14ac:dyDescent="0.25">
      <c r="A628" s="518"/>
      <c r="B628" s="506"/>
      <c r="C628" s="25"/>
      <c r="D628" s="528"/>
      <c r="E628" s="529"/>
      <c r="F628" s="1122">
        <f t="shared" si="8"/>
        <v>0</v>
      </c>
      <c r="G628" s="239"/>
      <c r="H628" s="517"/>
      <c r="I628" s="243"/>
      <c r="J628" s="524"/>
    </row>
    <row r="629" spans="1:10" ht="15" hidden="1" customHeight="1" x14ac:dyDescent="0.25">
      <c r="A629" s="518"/>
      <c r="B629" s="506"/>
      <c r="C629" s="25"/>
      <c r="D629" s="528"/>
      <c r="E629" s="529"/>
      <c r="F629" s="1122">
        <f t="shared" si="8"/>
        <v>0</v>
      </c>
      <c r="G629" s="239"/>
      <c r="H629" s="517"/>
      <c r="I629" s="243"/>
      <c r="J629" s="524"/>
    </row>
    <row r="630" spans="1:10" ht="15" hidden="1" customHeight="1" x14ac:dyDescent="0.25">
      <c r="A630" s="518"/>
      <c r="B630" s="506"/>
      <c r="C630" s="25"/>
      <c r="D630" s="528"/>
      <c r="E630" s="529"/>
      <c r="F630" s="1122">
        <f t="shared" si="8"/>
        <v>0</v>
      </c>
      <c r="G630" s="239"/>
      <c r="H630" s="517"/>
      <c r="I630" s="243"/>
      <c r="J630" s="524"/>
    </row>
    <row r="631" spans="1:10" ht="15" hidden="1" customHeight="1" x14ac:dyDescent="0.25">
      <c r="A631" s="518"/>
      <c r="B631" s="506"/>
      <c r="C631" s="25"/>
      <c r="D631" s="528"/>
      <c r="E631" s="529"/>
      <c r="F631" s="1122">
        <f t="shared" si="8"/>
        <v>0</v>
      </c>
      <c r="G631" s="239"/>
      <c r="H631" s="517"/>
      <c r="I631" s="243"/>
      <c r="J631" s="524"/>
    </row>
    <row r="632" spans="1:10" ht="15" hidden="1" customHeight="1" x14ac:dyDescent="0.25">
      <c r="A632" s="518"/>
      <c r="B632" s="506"/>
      <c r="C632" s="25"/>
      <c r="D632" s="528"/>
      <c r="E632" s="529"/>
      <c r="F632" s="1122">
        <f t="shared" si="8"/>
        <v>0</v>
      </c>
      <c r="G632" s="239"/>
      <c r="H632" s="517"/>
      <c r="I632" s="243"/>
      <c r="J632" s="524"/>
    </row>
    <row r="633" spans="1:10" ht="15" hidden="1" customHeight="1" x14ac:dyDescent="0.25">
      <c r="A633" s="518"/>
      <c r="B633" s="506"/>
      <c r="C633" s="25"/>
      <c r="D633" s="528"/>
      <c r="E633" s="529"/>
      <c r="F633" s="1122">
        <f t="shared" si="8"/>
        <v>0</v>
      </c>
      <c r="G633" s="239"/>
      <c r="H633" s="517"/>
      <c r="I633" s="243"/>
      <c r="J633" s="524"/>
    </row>
    <row r="634" spans="1:10" ht="15" hidden="1" customHeight="1" x14ac:dyDescent="0.25">
      <c r="A634" s="518"/>
      <c r="B634" s="506"/>
      <c r="C634" s="25"/>
      <c r="D634" s="528"/>
      <c r="E634" s="529"/>
      <c r="F634" s="1122">
        <f t="shared" si="8"/>
        <v>0</v>
      </c>
      <c r="G634" s="239"/>
      <c r="H634" s="517"/>
      <c r="I634" s="243"/>
      <c r="J634" s="524"/>
    </row>
    <row r="635" spans="1:10" ht="15" hidden="1" customHeight="1" x14ac:dyDescent="0.25">
      <c r="A635" s="518"/>
      <c r="B635" s="506"/>
      <c r="C635" s="25"/>
      <c r="D635" s="528"/>
      <c r="E635" s="529"/>
      <c r="F635" s="1122">
        <f t="shared" si="8"/>
        <v>0</v>
      </c>
      <c r="G635" s="239"/>
      <c r="H635" s="517"/>
      <c r="I635" s="243"/>
      <c r="J635" s="524"/>
    </row>
    <row r="636" spans="1:10" ht="15" hidden="1" customHeight="1" x14ac:dyDescent="0.25">
      <c r="A636" s="518"/>
      <c r="B636" s="506"/>
      <c r="C636" s="25"/>
      <c r="D636" s="528"/>
      <c r="E636" s="529"/>
      <c r="F636" s="1122">
        <f t="shared" si="8"/>
        <v>0</v>
      </c>
      <c r="G636" s="239"/>
      <c r="H636" s="517"/>
      <c r="I636" s="243"/>
      <c r="J636" s="524"/>
    </row>
    <row r="637" spans="1:10" ht="15" hidden="1" customHeight="1" x14ac:dyDescent="0.25">
      <c r="A637" s="518"/>
      <c r="B637" s="506"/>
      <c r="C637" s="25"/>
      <c r="D637" s="528"/>
      <c r="E637" s="529"/>
      <c r="F637" s="1122">
        <f t="shared" si="8"/>
        <v>0</v>
      </c>
      <c r="G637" s="239"/>
      <c r="H637" s="517"/>
      <c r="I637" s="243"/>
      <c r="J637" s="524"/>
    </row>
    <row r="638" spans="1:10" ht="15" hidden="1" customHeight="1" x14ac:dyDescent="0.25">
      <c r="A638" s="518"/>
      <c r="B638" s="506"/>
      <c r="C638" s="25"/>
      <c r="D638" s="528"/>
      <c r="E638" s="529"/>
      <c r="F638" s="1122">
        <f t="shared" si="8"/>
        <v>0</v>
      </c>
      <c r="G638" s="239"/>
      <c r="H638" s="517"/>
      <c r="I638" s="243"/>
      <c r="J638" s="524"/>
    </row>
    <row r="639" spans="1:10" ht="15" hidden="1" customHeight="1" x14ac:dyDescent="0.25">
      <c r="A639" s="518"/>
      <c r="B639" s="506"/>
      <c r="C639" s="25"/>
      <c r="D639" s="528"/>
      <c r="E639" s="529"/>
      <c r="F639" s="1122">
        <f t="shared" si="8"/>
        <v>0</v>
      </c>
      <c r="G639" s="239"/>
      <c r="H639" s="517"/>
      <c r="I639" s="243"/>
      <c r="J639" s="524"/>
    </row>
    <row r="640" spans="1:10" ht="15" hidden="1" customHeight="1" x14ac:dyDescent="0.25">
      <c r="A640" s="518"/>
      <c r="B640" s="506"/>
      <c r="C640" s="25"/>
      <c r="D640" s="528"/>
      <c r="E640" s="529"/>
      <c r="F640" s="1122">
        <f t="shared" si="8"/>
        <v>0</v>
      </c>
      <c r="G640" s="239"/>
      <c r="H640" s="517"/>
      <c r="I640" s="243"/>
      <c r="J640" s="524"/>
    </row>
    <row r="641" spans="1:10" ht="15" hidden="1" customHeight="1" x14ac:dyDescent="0.25">
      <c r="A641" s="518"/>
      <c r="B641" s="506"/>
      <c r="C641" s="25"/>
      <c r="D641" s="528"/>
      <c r="E641" s="529"/>
      <c r="F641" s="1122">
        <f t="shared" si="8"/>
        <v>0</v>
      </c>
      <c r="G641" s="239"/>
      <c r="H641" s="517"/>
      <c r="I641" s="243"/>
      <c r="J641" s="524"/>
    </row>
    <row r="642" spans="1:10" ht="15" hidden="1" customHeight="1" x14ac:dyDescent="0.25">
      <c r="A642" s="518"/>
      <c r="B642" s="506"/>
      <c r="C642" s="25"/>
      <c r="D642" s="528"/>
      <c r="E642" s="529"/>
      <c r="F642" s="1122">
        <f t="shared" si="8"/>
        <v>0</v>
      </c>
      <c r="G642" s="239"/>
      <c r="H642" s="517"/>
      <c r="I642" s="243"/>
      <c r="J642" s="524"/>
    </row>
    <row r="643" spans="1:10" ht="15" hidden="1" customHeight="1" x14ac:dyDescent="0.25">
      <c r="A643" s="518"/>
      <c r="B643" s="506"/>
      <c r="C643" s="25"/>
      <c r="D643" s="528"/>
      <c r="E643" s="529"/>
      <c r="F643" s="1122">
        <f t="shared" si="8"/>
        <v>0</v>
      </c>
      <c r="G643" s="239"/>
      <c r="H643" s="517"/>
      <c r="I643" s="243"/>
      <c r="J643" s="524"/>
    </row>
    <row r="644" spans="1:10" ht="15" hidden="1" customHeight="1" x14ac:dyDescent="0.25">
      <c r="A644" s="518"/>
      <c r="B644" s="506"/>
      <c r="C644" s="25"/>
      <c r="D644" s="528"/>
      <c r="E644" s="529"/>
      <c r="F644" s="1122">
        <f t="shared" si="8"/>
        <v>0</v>
      </c>
      <c r="G644" s="239"/>
      <c r="H644" s="517"/>
      <c r="I644" s="243"/>
      <c r="J644" s="524"/>
    </row>
    <row r="645" spans="1:10" ht="15" hidden="1" customHeight="1" x14ac:dyDescent="0.25">
      <c r="A645" s="518"/>
      <c r="B645" s="506"/>
      <c r="C645" s="25"/>
      <c r="D645" s="528"/>
      <c r="E645" s="529"/>
      <c r="F645" s="1122">
        <f t="shared" si="8"/>
        <v>0</v>
      </c>
      <c r="G645" s="239"/>
      <c r="H645" s="517"/>
      <c r="I645" s="243"/>
      <c r="J645" s="524"/>
    </row>
    <row r="646" spans="1:10" ht="15" hidden="1" customHeight="1" x14ac:dyDescent="0.25">
      <c r="A646" s="518"/>
      <c r="B646" s="506"/>
      <c r="C646" s="25"/>
      <c r="D646" s="528"/>
      <c r="E646" s="529"/>
      <c r="F646" s="1122">
        <f t="shared" si="8"/>
        <v>0</v>
      </c>
      <c r="G646" s="239"/>
      <c r="H646" s="517"/>
      <c r="I646" s="243"/>
      <c r="J646" s="524"/>
    </row>
    <row r="647" spans="1:10" ht="15" hidden="1" customHeight="1" x14ac:dyDescent="0.25">
      <c r="A647" s="518"/>
      <c r="B647" s="506"/>
      <c r="C647" s="25"/>
      <c r="D647" s="528"/>
      <c r="E647" s="529"/>
      <c r="F647" s="1122">
        <f t="shared" si="8"/>
        <v>0</v>
      </c>
      <c r="G647" s="239"/>
      <c r="H647" s="517"/>
      <c r="I647" s="243"/>
      <c r="J647" s="524"/>
    </row>
    <row r="648" spans="1:10" ht="15" hidden="1" customHeight="1" x14ac:dyDescent="0.25">
      <c r="A648" s="518"/>
      <c r="B648" s="506"/>
      <c r="C648" s="25"/>
      <c r="D648" s="528"/>
      <c r="E648" s="529"/>
      <c r="F648" s="1122">
        <f t="shared" si="8"/>
        <v>0</v>
      </c>
      <c r="G648" s="239"/>
      <c r="H648" s="517"/>
      <c r="I648" s="243"/>
      <c r="J648" s="524"/>
    </row>
    <row r="649" spans="1:10" ht="15" hidden="1" customHeight="1" x14ac:dyDescent="0.25">
      <c r="A649" s="518"/>
      <c r="B649" s="506"/>
      <c r="C649" s="25"/>
      <c r="D649" s="528"/>
      <c r="E649" s="529"/>
      <c r="F649" s="1122">
        <f t="shared" si="8"/>
        <v>0</v>
      </c>
      <c r="G649" s="239"/>
      <c r="H649" s="517"/>
      <c r="I649" s="243"/>
      <c r="J649" s="524"/>
    </row>
    <row r="650" spans="1:10" ht="15" hidden="1" customHeight="1" x14ac:dyDescent="0.25">
      <c r="A650" s="518"/>
      <c r="B650" s="506"/>
      <c r="C650" s="25"/>
      <c r="D650" s="528"/>
      <c r="E650" s="529"/>
      <c r="F650" s="1122">
        <f t="shared" si="8"/>
        <v>0</v>
      </c>
      <c r="G650" s="239"/>
      <c r="H650" s="517"/>
      <c r="I650" s="243"/>
      <c r="J650" s="524"/>
    </row>
    <row r="651" spans="1:10" ht="15" hidden="1" customHeight="1" x14ac:dyDescent="0.25">
      <c r="A651" s="518"/>
      <c r="B651" s="506"/>
      <c r="C651" s="25"/>
      <c r="D651" s="528"/>
      <c r="E651" s="529"/>
      <c r="F651" s="1122">
        <f t="shared" si="8"/>
        <v>0</v>
      </c>
      <c r="G651" s="239"/>
      <c r="H651" s="517"/>
      <c r="I651" s="243"/>
      <c r="J651" s="524"/>
    </row>
    <row r="652" spans="1:10" ht="15" hidden="1" customHeight="1" x14ac:dyDescent="0.25">
      <c r="A652" s="518"/>
      <c r="B652" s="506"/>
      <c r="C652" s="25"/>
      <c r="D652" s="528"/>
      <c r="E652" s="529"/>
      <c r="F652" s="1122">
        <f t="shared" si="8"/>
        <v>0</v>
      </c>
      <c r="G652" s="239"/>
      <c r="H652" s="517"/>
      <c r="I652" s="243"/>
      <c r="J652" s="524"/>
    </row>
    <row r="653" spans="1:10" ht="15" hidden="1" customHeight="1" x14ac:dyDescent="0.25">
      <c r="A653" s="518"/>
      <c r="B653" s="506"/>
      <c r="C653" s="25"/>
      <c r="D653" s="528"/>
      <c r="E653" s="529"/>
      <c r="F653" s="1122">
        <f t="shared" si="8"/>
        <v>0</v>
      </c>
      <c r="G653" s="239"/>
      <c r="H653" s="517"/>
      <c r="I653" s="243"/>
      <c r="J653" s="524"/>
    </row>
    <row r="654" spans="1:10" ht="15" hidden="1" customHeight="1" x14ac:dyDescent="0.25">
      <c r="A654" s="518"/>
      <c r="B654" s="506"/>
      <c r="C654" s="25"/>
      <c r="D654" s="528"/>
      <c r="E654" s="529"/>
      <c r="F654" s="1122">
        <f t="shared" si="8"/>
        <v>0</v>
      </c>
      <c r="G654" s="239"/>
      <c r="H654" s="517"/>
      <c r="I654" s="243"/>
      <c r="J654" s="524"/>
    </row>
    <row r="655" spans="1:10" ht="15" hidden="1" customHeight="1" x14ac:dyDescent="0.25">
      <c r="A655" s="518"/>
      <c r="B655" s="506"/>
      <c r="C655" s="25"/>
      <c r="D655" s="528"/>
      <c r="E655" s="529"/>
      <c r="F655" s="1122">
        <f t="shared" si="8"/>
        <v>0</v>
      </c>
      <c r="G655" s="239"/>
      <c r="H655" s="517"/>
      <c r="I655" s="243"/>
      <c r="J655" s="524"/>
    </row>
    <row r="656" spans="1:10" ht="15" hidden="1" customHeight="1" x14ac:dyDescent="0.25">
      <c r="A656" s="518"/>
      <c r="B656" s="506"/>
      <c r="C656" s="25"/>
      <c r="D656" s="528"/>
      <c r="E656" s="529"/>
      <c r="F656" s="1122">
        <f t="shared" si="8"/>
        <v>0</v>
      </c>
      <c r="G656" s="239"/>
      <c r="H656" s="517"/>
      <c r="I656" s="243"/>
      <c r="J656" s="524"/>
    </row>
    <row r="657" spans="1:10" ht="15" hidden="1" customHeight="1" x14ac:dyDescent="0.25">
      <c r="A657" s="518"/>
      <c r="B657" s="506"/>
      <c r="C657" s="25"/>
      <c r="D657" s="528"/>
      <c r="E657" s="529"/>
      <c r="F657" s="1122">
        <f t="shared" si="8"/>
        <v>0</v>
      </c>
      <c r="G657" s="239"/>
      <c r="H657" s="517"/>
      <c r="I657" s="243"/>
      <c r="J657" s="524"/>
    </row>
    <row r="658" spans="1:10" ht="15" hidden="1" customHeight="1" x14ac:dyDescent="0.25">
      <c r="A658" s="518"/>
      <c r="B658" s="506"/>
      <c r="C658" s="25"/>
      <c r="D658" s="528"/>
      <c r="E658" s="529"/>
      <c r="F658" s="1122">
        <f t="shared" si="8"/>
        <v>0</v>
      </c>
      <c r="G658" s="239"/>
      <c r="H658" s="517"/>
      <c r="I658" s="243"/>
      <c r="J658" s="524"/>
    </row>
    <row r="659" spans="1:10" ht="15" hidden="1" customHeight="1" x14ac:dyDescent="0.25">
      <c r="A659" s="518"/>
      <c r="B659" s="506"/>
      <c r="C659" s="25"/>
      <c r="D659" s="528"/>
      <c r="E659" s="529"/>
      <c r="F659" s="1122">
        <f t="shared" si="8"/>
        <v>0</v>
      </c>
      <c r="G659" s="239"/>
      <c r="H659" s="517"/>
      <c r="I659" s="243"/>
      <c r="J659" s="524"/>
    </row>
    <row r="660" spans="1:10" ht="15" hidden="1" customHeight="1" x14ac:dyDescent="0.25">
      <c r="A660" s="518"/>
      <c r="B660" s="506"/>
      <c r="C660" s="25"/>
      <c r="D660" s="528"/>
      <c r="E660" s="529"/>
      <c r="F660" s="1122">
        <f t="shared" si="8"/>
        <v>0</v>
      </c>
      <c r="G660" s="239"/>
      <c r="H660" s="517"/>
      <c r="I660" s="243"/>
      <c r="J660" s="524"/>
    </row>
    <row r="661" spans="1:10" ht="15" hidden="1" customHeight="1" x14ac:dyDescent="0.25">
      <c r="A661" s="518"/>
      <c r="B661" s="506"/>
      <c r="C661" s="25"/>
      <c r="D661" s="528"/>
      <c r="E661" s="529"/>
      <c r="F661" s="1122">
        <f t="shared" si="8"/>
        <v>0</v>
      </c>
      <c r="G661" s="239"/>
      <c r="H661" s="517"/>
      <c r="I661" s="243"/>
      <c r="J661" s="524"/>
    </row>
    <row r="662" spans="1:10" ht="15" hidden="1" customHeight="1" x14ac:dyDescent="0.25">
      <c r="A662" s="518"/>
      <c r="B662" s="506"/>
      <c r="C662" s="25"/>
      <c r="D662" s="528"/>
      <c r="E662" s="529"/>
      <c r="F662" s="1122">
        <f t="shared" si="8"/>
        <v>0</v>
      </c>
      <c r="G662" s="239"/>
      <c r="H662" s="517"/>
      <c r="I662" s="243"/>
      <c r="J662" s="524"/>
    </row>
    <row r="663" spans="1:10" ht="15" hidden="1" customHeight="1" x14ac:dyDescent="0.25">
      <c r="A663" s="518"/>
      <c r="B663" s="506"/>
      <c r="C663" s="25"/>
      <c r="D663" s="528"/>
      <c r="E663" s="529"/>
      <c r="F663" s="1122">
        <f t="shared" si="8"/>
        <v>0</v>
      </c>
      <c r="G663" s="239"/>
      <c r="H663" s="517"/>
      <c r="I663" s="243"/>
      <c r="J663" s="524"/>
    </row>
    <row r="664" spans="1:10" ht="15" hidden="1" customHeight="1" x14ac:dyDescent="0.25">
      <c r="A664" s="518"/>
      <c r="B664" s="506"/>
      <c r="C664" s="25"/>
      <c r="D664" s="528"/>
      <c r="E664" s="529"/>
      <c r="F664" s="1122">
        <f t="shared" si="8"/>
        <v>0</v>
      </c>
      <c r="G664" s="239"/>
      <c r="H664" s="517"/>
      <c r="I664" s="243"/>
      <c r="J664" s="524"/>
    </row>
    <row r="665" spans="1:10" ht="15" hidden="1" customHeight="1" x14ac:dyDescent="0.25">
      <c r="A665" s="518"/>
      <c r="B665" s="506"/>
      <c r="C665" s="25"/>
      <c r="D665" s="528"/>
      <c r="E665" s="529"/>
      <c r="F665" s="1122">
        <f t="shared" si="8"/>
        <v>0</v>
      </c>
      <c r="G665" s="239"/>
      <c r="H665" s="517"/>
      <c r="I665" s="243"/>
      <c r="J665" s="524"/>
    </row>
    <row r="666" spans="1:10" ht="15" hidden="1" customHeight="1" x14ac:dyDescent="0.25">
      <c r="A666" s="518"/>
      <c r="B666" s="506"/>
      <c r="C666" s="25"/>
      <c r="D666" s="528"/>
      <c r="E666" s="529"/>
      <c r="F666" s="1122">
        <f t="shared" si="8"/>
        <v>0</v>
      </c>
      <c r="G666" s="239"/>
      <c r="H666" s="517"/>
      <c r="I666" s="243"/>
      <c r="J666" s="524"/>
    </row>
    <row r="667" spans="1:10" ht="15" hidden="1" customHeight="1" x14ac:dyDescent="0.25">
      <c r="A667" s="518"/>
      <c r="B667" s="506"/>
      <c r="C667" s="25"/>
      <c r="D667" s="528"/>
      <c r="E667" s="529"/>
      <c r="F667" s="1122">
        <f t="shared" si="8"/>
        <v>0</v>
      </c>
      <c r="G667" s="239"/>
      <c r="H667" s="517"/>
      <c r="I667" s="243"/>
      <c r="J667" s="524"/>
    </row>
    <row r="668" spans="1:10" ht="15" hidden="1" customHeight="1" x14ac:dyDescent="0.25">
      <c r="A668" s="518"/>
      <c r="B668" s="506"/>
      <c r="C668" s="25"/>
      <c r="D668" s="528"/>
      <c r="E668" s="529"/>
      <c r="F668" s="1122">
        <f t="shared" si="8"/>
        <v>0</v>
      </c>
      <c r="G668" s="239"/>
      <c r="H668" s="517"/>
      <c r="I668" s="243"/>
      <c r="J668" s="524"/>
    </row>
    <row r="669" spans="1:10" ht="15" hidden="1" customHeight="1" x14ac:dyDescent="0.25">
      <c r="A669" s="518"/>
      <c r="B669" s="506"/>
      <c r="C669" s="25"/>
      <c r="D669" s="528"/>
      <c r="E669" s="529"/>
      <c r="F669" s="1122">
        <f t="shared" si="8"/>
        <v>0</v>
      </c>
      <c r="G669" s="239"/>
      <c r="H669" s="517"/>
      <c r="I669" s="243"/>
      <c r="J669" s="524"/>
    </row>
    <row r="670" spans="1:10" ht="15" hidden="1" customHeight="1" x14ac:dyDescent="0.25">
      <c r="A670" s="518"/>
      <c r="B670" s="506"/>
      <c r="C670" s="25"/>
      <c r="D670" s="528"/>
      <c r="E670" s="529"/>
      <c r="F670" s="1122">
        <f t="shared" si="8"/>
        <v>0</v>
      </c>
      <c r="G670" s="239"/>
      <c r="H670" s="517"/>
      <c r="I670" s="243"/>
      <c r="J670" s="524"/>
    </row>
    <row r="671" spans="1:10" ht="15" hidden="1" customHeight="1" x14ac:dyDescent="0.25">
      <c r="A671" s="518"/>
      <c r="B671" s="506"/>
      <c r="C671" s="25"/>
      <c r="D671" s="528"/>
      <c r="E671" s="529"/>
      <c r="F671" s="1122">
        <f t="shared" si="8"/>
        <v>0</v>
      </c>
      <c r="G671" s="239"/>
      <c r="H671" s="517"/>
      <c r="I671" s="243"/>
      <c r="J671" s="524"/>
    </row>
    <row r="672" spans="1:10" ht="15" hidden="1" customHeight="1" x14ac:dyDescent="0.25">
      <c r="A672" s="518"/>
      <c r="B672" s="506"/>
      <c r="C672" s="25"/>
      <c r="D672" s="528"/>
      <c r="E672" s="529"/>
      <c r="F672" s="1122">
        <f t="shared" si="8"/>
        <v>0</v>
      </c>
      <c r="G672" s="239"/>
      <c r="H672" s="517"/>
      <c r="I672" s="243"/>
      <c r="J672" s="524"/>
    </row>
    <row r="673" spans="1:10" ht="15" hidden="1" customHeight="1" x14ac:dyDescent="0.25">
      <c r="A673" s="518"/>
      <c r="B673" s="506"/>
      <c r="C673" s="25"/>
      <c r="D673" s="528"/>
      <c r="E673" s="529"/>
      <c r="F673" s="1122">
        <f t="shared" ref="F673:F714" si="9">D673+E673</f>
        <v>0</v>
      </c>
      <c r="G673" s="239"/>
      <c r="H673" s="517"/>
      <c r="I673" s="243"/>
      <c r="J673" s="524"/>
    </row>
    <row r="674" spans="1:10" ht="15" hidden="1" customHeight="1" x14ac:dyDescent="0.25">
      <c r="A674" s="518"/>
      <c r="B674" s="506"/>
      <c r="C674" s="25"/>
      <c r="D674" s="528"/>
      <c r="E674" s="529"/>
      <c r="F674" s="1122">
        <f t="shared" si="9"/>
        <v>0</v>
      </c>
      <c r="G674" s="239"/>
      <c r="H674" s="517"/>
      <c r="I674" s="243"/>
      <c r="J674" s="524"/>
    </row>
    <row r="675" spans="1:10" ht="15" hidden="1" customHeight="1" x14ac:dyDescent="0.25">
      <c r="A675" s="518"/>
      <c r="B675" s="506"/>
      <c r="C675" s="25"/>
      <c r="D675" s="528"/>
      <c r="E675" s="529"/>
      <c r="F675" s="1122">
        <f t="shared" si="9"/>
        <v>0</v>
      </c>
      <c r="G675" s="239"/>
      <c r="H675" s="517"/>
      <c r="I675" s="243"/>
      <c r="J675" s="524"/>
    </row>
    <row r="676" spans="1:10" ht="15" hidden="1" customHeight="1" x14ac:dyDescent="0.25">
      <c r="A676" s="518"/>
      <c r="B676" s="506"/>
      <c r="C676" s="25"/>
      <c r="D676" s="528"/>
      <c r="E676" s="529"/>
      <c r="F676" s="1122">
        <f t="shared" si="9"/>
        <v>0</v>
      </c>
      <c r="G676" s="239"/>
      <c r="H676" s="517"/>
      <c r="I676" s="243"/>
      <c r="J676" s="524"/>
    </row>
    <row r="677" spans="1:10" ht="15" hidden="1" customHeight="1" x14ac:dyDescent="0.25">
      <c r="A677" s="518"/>
      <c r="B677" s="506"/>
      <c r="C677" s="25"/>
      <c r="D677" s="528"/>
      <c r="E677" s="529"/>
      <c r="F677" s="1122">
        <f t="shared" si="9"/>
        <v>0</v>
      </c>
      <c r="G677" s="239"/>
      <c r="H677" s="517"/>
      <c r="I677" s="243"/>
      <c r="J677" s="524"/>
    </row>
    <row r="678" spans="1:10" ht="15" hidden="1" customHeight="1" x14ac:dyDescent="0.25">
      <c r="A678" s="518"/>
      <c r="B678" s="506"/>
      <c r="C678" s="25"/>
      <c r="D678" s="528"/>
      <c r="E678" s="529"/>
      <c r="F678" s="1122">
        <f t="shared" si="9"/>
        <v>0</v>
      </c>
      <c r="G678" s="239"/>
      <c r="H678" s="517"/>
      <c r="I678" s="243"/>
      <c r="J678" s="524"/>
    </row>
    <row r="679" spans="1:10" ht="15" hidden="1" customHeight="1" x14ac:dyDescent="0.25">
      <c r="A679" s="518"/>
      <c r="B679" s="506"/>
      <c r="C679" s="25"/>
      <c r="D679" s="528"/>
      <c r="E679" s="529"/>
      <c r="F679" s="1122">
        <f t="shared" si="9"/>
        <v>0</v>
      </c>
      <c r="G679" s="239"/>
      <c r="H679" s="517"/>
      <c r="I679" s="243"/>
      <c r="J679" s="524"/>
    </row>
    <row r="680" spans="1:10" ht="15" hidden="1" customHeight="1" x14ac:dyDescent="0.25">
      <c r="A680" s="518"/>
      <c r="B680" s="506"/>
      <c r="C680" s="25"/>
      <c r="D680" s="528"/>
      <c r="E680" s="529"/>
      <c r="F680" s="1122">
        <f t="shared" si="9"/>
        <v>0</v>
      </c>
      <c r="G680" s="239"/>
      <c r="H680" s="517"/>
      <c r="I680" s="243"/>
      <c r="J680" s="524"/>
    </row>
    <row r="681" spans="1:10" ht="15" hidden="1" customHeight="1" x14ac:dyDescent="0.25">
      <c r="A681" s="518"/>
      <c r="B681" s="506"/>
      <c r="C681" s="25"/>
      <c r="D681" s="528"/>
      <c r="E681" s="529"/>
      <c r="F681" s="1122">
        <f t="shared" si="9"/>
        <v>0</v>
      </c>
      <c r="G681" s="239"/>
      <c r="H681" s="517"/>
      <c r="I681" s="243"/>
      <c r="J681" s="524"/>
    </row>
    <row r="682" spans="1:10" ht="15" hidden="1" customHeight="1" x14ac:dyDescent="0.25">
      <c r="A682" s="518"/>
      <c r="B682" s="506"/>
      <c r="C682" s="25"/>
      <c r="D682" s="528"/>
      <c r="E682" s="529"/>
      <c r="F682" s="1122">
        <f t="shared" si="9"/>
        <v>0</v>
      </c>
      <c r="G682" s="239"/>
      <c r="H682" s="517"/>
      <c r="I682" s="243"/>
      <c r="J682" s="524"/>
    </row>
    <row r="683" spans="1:10" ht="15" hidden="1" customHeight="1" x14ac:dyDescent="0.25">
      <c r="A683" s="518"/>
      <c r="B683" s="506"/>
      <c r="C683" s="25"/>
      <c r="D683" s="528"/>
      <c r="E683" s="529"/>
      <c r="F683" s="1122">
        <f t="shared" si="9"/>
        <v>0</v>
      </c>
      <c r="G683" s="239"/>
      <c r="H683" s="517"/>
      <c r="I683" s="243"/>
      <c r="J683" s="524"/>
    </row>
    <row r="684" spans="1:10" ht="15" hidden="1" customHeight="1" x14ac:dyDescent="0.25">
      <c r="A684" s="518"/>
      <c r="B684" s="506"/>
      <c r="C684" s="25"/>
      <c r="D684" s="528"/>
      <c r="E684" s="529"/>
      <c r="F684" s="1122">
        <f t="shared" si="9"/>
        <v>0</v>
      </c>
      <c r="G684" s="239"/>
      <c r="H684" s="517"/>
      <c r="I684" s="243"/>
      <c r="J684" s="524"/>
    </row>
    <row r="685" spans="1:10" ht="15" hidden="1" customHeight="1" x14ac:dyDescent="0.25">
      <c r="A685" s="518"/>
      <c r="B685" s="506"/>
      <c r="C685" s="25"/>
      <c r="D685" s="528"/>
      <c r="E685" s="529"/>
      <c r="F685" s="1122">
        <f t="shared" si="9"/>
        <v>0</v>
      </c>
      <c r="G685" s="239"/>
      <c r="H685" s="517"/>
      <c r="I685" s="243"/>
      <c r="J685" s="524"/>
    </row>
    <row r="686" spans="1:10" ht="15" hidden="1" customHeight="1" x14ac:dyDescent="0.25">
      <c r="A686" s="518"/>
      <c r="B686" s="506"/>
      <c r="C686" s="25"/>
      <c r="D686" s="528"/>
      <c r="E686" s="529"/>
      <c r="F686" s="1122">
        <f t="shared" si="9"/>
        <v>0</v>
      </c>
      <c r="G686" s="239"/>
      <c r="H686" s="517"/>
      <c r="I686" s="243"/>
      <c r="J686" s="524"/>
    </row>
    <row r="687" spans="1:10" ht="15" hidden="1" customHeight="1" x14ac:dyDescent="0.25">
      <c r="A687" s="518"/>
      <c r="B687" s="506"/>
      <c r="C687" s="25"/>
      <c r="D687" s="528"/>
      <c r="E687" s="529"/>
      <c r="F687" s="1122">
        <f t="shared" si="9"/>
        <v>0</v>
      </c>
      <c r="G687" s="239"/>
      <c r="H687" s="517"/>
      <c r="I687" s="243"/>
      <c r="J687" s="524"/>
    </row>
    <row r="688" spans="1:10" ht="15" hidden="1" customHeight="1" x14ac:dyDescent="0.25">
      <c r="A688" s="518"/>
      <c r="B688" s="506"/>
      <c r="C688" s="25"/>
      <c r="D688" s="528"/>
      <c r="E688" s="529"/>
      <c r="F688" s="1122">
        <f t="shared" si="9"/>
        <v>0</v>
      </c>
      <c r="G688" s="239"/>
      <c r="H688" s="517"/>
      <c r="I688" s="243"/>
      <c r="J688" s="524"/>
    </row>
    <row r="689" spans="1:10" ht="15" hidden="1" customHeight="1" x14ac:dyDescent="0.25">
      <c r="A689" s="518"/>
      <c r="B689" s="506"/>
      <c r="C689" s="25"/>
      <c r="D689" s="528"/>
      <c r="E689" s="529"/>
      <c r="F689" s="1122">
        <f t="shared" si="9"/>
        <v>0</v>
      </c>
      <c r="G689" s="239"/>
      <c r="H689" s="517"/>
      <c r="I689" s="243"/>
      <c r="J689" s="524"/>
    </row>
    <row r="690" spans="1:10" ht="15" hidden="1" customHeight="1" x14ac:dyDescent="0.25">
      <c r="A690" s="518"/>
      <c r="B690" s="506"/>
      <c r="C690" s="25"/>
      <c r="D690" s="528"/>
      <c r="E690" s="529"/>
      <c r="F690" s="1122">
        <f t="shared" si="9"/>
        <v>0</v>
      </c>
      <c r="G690" s="239"/>
      <c r="H690" s="517"/>
      <c r="I690" s="243"/>
      <c r="J690" s="524"/>
    </row>
    <row r="691" spans="1:10" ht="15" hidden="1" customHeight="1" x14ac:dyDescent="0.25">
      <c r="A691" s="518"/>
      <c r="B691" s="506"/>
      <c r="C691" s="25"/>
      <c r="D691" s="528"/>
      <c r="E691" s="529"/>
      <c r="F691" s="1122">
        <f t="shared" si="9"/>
        <v>0</v>
      </c>
      <c r="G691" s="239"/>
      <c r="H691" s="517"/>
      <c r="I691" s="243"/>
      <c r="J691" s="524"/>
    </row>
    <row r="692" spans="1:10" ht="15" hidden="1" customHeight="1" x14ac:dyDescent="0.25">
      <c r="A692" s="518"/>
      <c r="B692" s="506"/>
      <c r="C692" s="25"/>
      <c r="D692" s="528"/>
      <c r="E692" s="529"/>
      <c r="F692" s="1122">
        <f t="shared" si="9"/>
        <v>0</v>
      </c>
      <c r="G692" s="239"/>
      <c r="H692" s="517"/>
      <c r="I692" s="243"/>
      <c r="J692" s="524"/>
    </row>
    <row r="693" spans="1:10" ht="15" hidden="1" customHeight="1" x14ac:dyDescent="0.25">
      <c r="A693" s="518"/>
      <c r="B693" s="506"/>
      <c r="C693" s="25"/>
      <c r="D693" s="528"/>
      <c r="E693" s="529"/>
      <c r="F693" s="1122">
        <f t="shared" si="9"/>
        <v>0</v>
      </c>
      <c r="G693" s="239"/>
      <c r="H693" s="517"/>
      <c r="I693" s="243"/>
      <c r="J693" s="524"/>
    </row>
    <row r="694" spans="1:10" ht="15" hidden="1" customHeight="1" x14ac:dyDescent="0.25">
      <c r="A694" s="518"/>
      <c r="B694" s="506"/>
      <c r="C694" s="25"/>
      <c r="D694" s="528"/>
      <c r="E694" s="529"/>
      <c r="F694" s="1122">
        <f t="shared" si="9"/>
        <v>0</v>
      </c>
      <c r="G694" s="239"/>
      <c r="H694" s="517"/>
      <c r="I694" s="243"/>
      <c r="J694" s="524"/>
    </row>
    <row r="695" spans="1:10" ht="15" hidden="1" customHeight="1" x14ac:dyDescent="0.25">
      <c r="A695" s="518"/>
      <c r="B695" s="506"/>
      <c r="C695" s="25"/>
      <c r="D695" s="528"/>
      <c r="E695" s="529"/>
      <c r="F695" s="1122">
        <f t="shared" si="9"/>
        <v>0</v>
      </c>
      <c r="G695" s="239"/>
      <c r="H695" s="517"/>
      <c r="I695" s="243"/>
      <c r="J695" s="524"/>
    </row>
    <row r="696" spans="1:10" ht="15" hidden="1" customHeight="1" x14ac:dyDescent="0.25">
      <c r="A696" s="518"/>
      <c r="B696" s="506"/>
      <c r="C696" s="25"/>
      <c r="D696" s="528"/>
      <c r="E696" s="529"/>
      <c r="F696" s="1122">
        <f t="shared" si="9"/>
        <v>0</v>
      </c>
      <c r="G696" s="239"/>
      <c r="H696" s="517"/>
      <c r="I696" s="243"/>
      <c r="J696" s="524"/>
    </row>
    <row r="697" spans="1:10" ht="15" hidden="1" customHeight="1" x14ac:dyDescent="0.25">
      <c r="A697" s="518"/>
      <c r="B697" s="506"/>
      <c r="C697" s="25"/>
      <c r="D697" s="528"/>
      <c r="E697" s="529"/>
      <c r="F697" s="1122">
        <f t="shared" si="9"/>
        <v>0</v>
      </c>
      <c r="G697" s="239"/>
      <c r="H697" s="517"/>
      <c r="I697" s="243"/>
      <c r="J697" s="524"/>
    </row>
    <row r="698" spans="1:10" ht="15" hidden="1" customHeight="1" x14ac:dyDescent="0.25">
      <c r="A698" s="518"/>
      <c r="B698" s="506"/>
      <c r="C698" s="25"/>
      <c r="D698" s="528"/>
      <c r="E698" s="529"/>
      <c r="F698" s="1122">
        <f t="shared" si="9"/>
        <v>0</v>
      </c>
      <c r="G698" s="239"/>
      <c r="H698" s="517"/>
      <c r="I698" s="243"/>
      <c r="J698" s="524"/>
    </row>
    <row r="699" spans="1:10" ht="15" hidden="1" customHeight="1" x14ac:dyDescent="0.25">
      <c r="A699" s="518"/>
      <c r="B699" s="506"/>
      <c r="C699" s="25"/>
      <c r="D699" s="528"/>
      <c r="E699" s="529"/>
      <c r="F699" s="1122">
        <f t="shared" si="9"/>
        <v>0</v>
      </c>
      <c r="G699" s="239"/>
      <c r="H699" s="517"/>
      <c r="I699" s="243"/>
      <c r="J699" s="524"/>
    </row>
    <row r="700" spans="1:10" ht="15" hidden="1" customHeight="1" x14ac:dyDescent="0.25">
      <c r="A700" s="518"/>
      <c r="B700" s="506"/>
      <c r="C700" s="25"/>
      <c r="D700" s="528"/>
      <c r="E700" s="529"/>
      <c r="F700" s="1122">
        <f t="shared" si="9"/>
        <v>0</v>
      </c>
      <c r="G700" s="239"/>
      <c r="H700" s="517"/>
      <c r="I700" s="243"/>
      <c r="J700" s="524"/>
    </row>
    <row r="701" spans="1:10" s="245" customFormat="1" ht="15" hidden="1" customHeight="1" x14ac:dyDescent="0.25">
      <c r="A701" s="520"/>
      <c r="B701" s="507"/>
      <c r="C701" s="25"/>
      <c r="D701" s="530"/>
      <c r="E701" s="531"/>
      <c r="F701" s="1122">
        <f t="shared" si="9"/>
        <v>0</v>
      </c>
      <c r="G701" s="243"/>
      <c r="H701" s="517"/>
      <c r="I701" s="243"/>
      <c r="J701" s="532"/>
    </row>
    <row r="702" spans="1:10" s="245" customFormat="1" ht="15" hidden="1" customHeight="1" x14ac:dyDescent="0.25">
      <c r="A702" s="520"/>
      <c r="B702" s="507"/>
      <c r="C702" s="25"/>
      <c r="D702" s="530"/>
      <c r="E702" s="531"/>
      <c r="F702" s="1122">
        <f t="shared" si="9"/>
        <v>0</v>
      </c>
      <c r="G702" s="243"/>
      <c r="H702" s="517"/>
      <c r="I702" s="243"/>
      <c r="J702" s="532"/>
    </row>
    <row r="703" spans="1:10" s="245" customFormat="1" ht="15" hidden="1" customHeight="1" x14ac:dyDescent="0.25">
      <c r="A703" s="520"/>
      <c r="B703" s="507"/>
      <c r="C703" s="25"/>
      <c r="D703" s="530"/>
      <c r="E703" s="531"/>
      <c r="F703" s="1122">
        <f t="shared" si="9"/>
        <v>0</v>
      </c>
      <c r="G703" s="243"/>
      <c r="H703" s="517"/>
      <c r="I703" s="243"/>
      <c r="J703" s="532"/>
    </row>
    <row r="704" spans="1:10" s="245" customFormat="1" ht="15" hidden="1" customHeight="1" x14ac:dyDescent="0.25">
      <c r="A704" s="520"/>
      <c r="B704" s="507"/>
      <c r="C704" s="25"/>
      <c r="D704" s="530"/>
      <c r="E704" s="531"/>
      <c r="F704" s="1122">
        <f t="shared" si="9"/>
        <v>0</v>
      </c>
      <c r="G704" s="243"/>
      <c r="H704" s="517"/>
      <c r="I704" s="243"/>
      <c r="J704" s="532"/>
    </row>
    <row r="705" spans="1:10" s="245" customFormat="1" ht="15" hidden="1" customHeight="1" x14ac:dyDescent="0.25">
      <c r="A705" s="520"/>
      <c r="B705" s="507"/>
      <c r="C705" s="25"/>
      <c r="D705" s="530"/>
      <c r="E705" s="531"/>
      <c r="F705" s="1122">
        <f t="shared" si="9"/>
        <v>0</v>
      </c>
      <c r="G705" s="243"/>
      <c r="H705" s="517"/>
      <c r="I705" s="243"/>
      <c r="J705" s="532"/>
    </row>
    <row r="706" spans="1:10" s="245" customFormat="1" ht="15" hidden="1" customHeight="1" x14ac:dyDescent="0.25">
      <c r="A706" s="520"/>
      <c r="B706" s="507"/>
      <c r="C706" s="25"/>
      <c r="D706" s="530"/>
      <c r="E706" s="531"/>
      <c r="F706" s="1122">
        <f t="shared" si="9"/>
        <v>0</v>
      </c>
      <c r="G706" s="243"/>
      <c r="H706" s="517"/>
      <c r="I706" s="243"/>
      <c r="J706" s="532"/>
    </row>
    <row r="707" spans="1:10" s="245" customFormat="1" ht="15" hidden="1" customHeight="1" x14ac:dyDescent="0.25">
      <c r="A707" s="520"/>
      <c r="B707" s="507"/>
      <c r="C707" s="25"/>
      <c r="D707" s="530"/>
      <c r="E707" s="531"/>
      <c r="F707" s="1122">
        <f t="shared" si="9"/>
        <v>0</v>
      </c>
      <c r="G707" s="243"/>
      <c r="H707" s="517"/>
      <c r="I707" s="243"/>
      <c r="J707" s="532"/>
    </row>
    <row r="708" spans="1:10" s="245" customFormat="1" ht="15" hidden="1" customHeight="1" x14ac:dyDescent="0.25">
      <c r="A708" s="520"/>
      <c r="B708" s="507"/>
      <c r="C708" s="25"/>
      <c r="D708" s="530"/>
      <c r="E708" s="531"/>
      <c r="F708" s="1122">
        <f t="shared" si="9"/>
        <v>0</v>
      </c>
      <c r="G708" s="243"/>
      <c r="H708" s="517"/>
      <c r="I708" s="243"/>
      <c r="J708" s="532"/>
    </row>
    <row r="709" spans="1:10" s="245" customFormat="1" ht="15" hidden="1" customHeight="1" x14ac:dyDescent="0.25">
      <c r="A709" s="520"/>
      <c r="B709" s="507"/>
      <c r="C709" s="25"/>
      <c r="D709" s="530"/>
      <c r="E709" s="531"/>
      <c r="F709" s="1122">
        <f t="shared" si="9"/>
        <v>0</v>
      </c>
      <c r="G709" s="243"/>
      <c r="H709" s="517"/>
      <c r="I709" s="243"/>
      <c r="J709" s="532"/>
    </row>
    <row r="710" spans="1:10" s="245" customFormat="1" ht="15" hidden="1" customHeight="1" x14ac:dyDescent="0.25">
      <c r="A710" s="520"/>
      <c r="B710" s="507"/>
      <c r="C710" s="25"/>
      <c r="D710" s="530"/>
      <c r="E710" s="531"/>
      <c r="F710" s="1122">
        <f t="shared" si="9"/>
        <v>0</v>
      </c>
      <c r="G710" s="243"/>
      <c r="H710" s="517"/>
      <c r="I710" s="243"/>
      <c r="J710" s="532"/>
    </row>
    <row r="711" spans="1:10" s="245" customFormat="1" ht="15" hidden="1" customHeight="1" x14ac:dyDescent="0.25">
      <c r="A711" s="520"/>
      <c r="B711" s="507"/>
      <c r="C711" s="25"/>
      <c r="D711" s="530"/>
      <c r="E711" s="531"/>
      <c r="F711" s="1122">
        <f t="shared" si="9"/>
        <v>0</v>
      </c>
      <c r="G711" s="243"/>
      <c r="H711" s="517"/>
      <c r="I711" s="243"/>
      <c r="J711" s="532"/>
    </row>
    <row r="712" spans="1:10" s="245" customFormat="1" ht="15" hidden="1" customHeight="1" x14ac:dyDescent="0.25">
      <c r="A712" s="520"/>
      <c r="B712" s="507"/>
      <c r="C712" s="25"/>
      <c r="D712" s="530"/>
      <c r="E712" s="531"/>
      <c r="F712" s="1122">
        <f t="shared" si="9"/>
        <v>0</v>
      </c>
      <c r="G712" s="243"/>
      <c r="H712" s="517"/>
      <c r="I712" s="243"/>
      <c r="J712" s="532"/>
    </row>
    <row r="713" spans="1:10" s="245" customFormat="1" ht="15" hidden="1" customHeight="1" x14ac:dyDescent="0.25">
      <c r="A713" s="520"/>
      <c r="B713" s="507"/>
      <c r="C713" s="25"/>
      <c r="D713" s="530"/>
      <c r="E713" s="531"/>
      <c r="F713" s="1122">
        <f t="shared" si="9"/>
        <v>0</v>
      </c>
      <c r="G713" s="243"/>
      <c r="H713" s="517"/>
      <c r="I713" s="243"/>
      <c r="J713" s="532"/>
    </row>
    <row r="714" spans="1:10" s="245" customFormat="1" ht="15" hidden="1" customHeight="1" x14ac:dyDescent="0.25">
      <c r="A714" s="520"/>
      <c r="B714" s="542"/>
      <c r="C714" s="543"/>
      <c r="D714" s="521"/>
      <c r="E714" s="522"/>
      <c r="F714" s="1122">
        <f t="shared" si="9"/>
        <v>0</v>
      </c>
      <c r="G714" s="541"/>
      <c r="H714" s="517"/>
      <c r="I714" s="816"/>
      <c r="J714" s="526"/>
    </row>
    <row r="715" spans="1:10" ht="15" customHeight="1" x14ac:dyDescent="0.3">
      <c r="A715" s="518"/>
      <c r="B715" s="2209"/>
      <c r="C715" s="2216"/>
      <c r="D715" s="2211" t="s">
        <v>918</v>
      </c>
      <c r="E715" s="2211" t="s">
        <v>919</v>
      </c>
      <c r="F715" s="2217" t="s">
        <v>97</v>
      </c>
      <c r="G715" s="243"/>
      <c r="H715" s="240"/>
      <c r="I715" s="814"/>
      <c r="J715" s="512"/>
    </row>
    <row r="716" spans="1:10" s="248" customFormat="1" ht="15" customHeight="1" thickBot="1" x14ac:dyDescent="0.35">
      <c r="A716" s="518"/>
      <c r="B716" s="2209"/>
      <c r="C716" s="2216"/>
      <c r="D716" s="2212"/>
      <c r="E716" s="2212"/>
      <c r="F716" s="2217"/>
      <c r="G716" s="243"/>
      <c r="H716" s="240"/>
      <c r="I716" s="814"/>
      <c r="J716" s="512"/>
    </row>
    <row r="717" spans="1:10" s="248" customFormat="1" ht="15" customHeight="1" thickBot="1" x14ac:dyDescent="0.35">
      <c r="A717" s="518"/>
      <c r="B717" s="1114" t="s">
        <v>21</v>
      </c>
      <c r="C717" s="556" t="s">
        <v>1189</v>
      </c>
      <c r="D717" s="1057">
        <f>SUM(D718+D819+D920+D1021+D1122+D1223)</f>
        <v>0</v>
      </c>
      <c r="E717" s="1057">
        <f>SUM(E718+E819+E920+E1021+E1122+E1223)</f>
        <v>0</v>
      </c>
      <c r="F717" s="1036">
        <f t="shared" ref="F717:F819" si="10">D717+E717</f>
        <v>0</v>
      </c>
      <c r="G717" s="243"/>
      <c r="H717" s="517" t="s">
        <v>979</v>
      </c>
      <c r="I717" s="815">
        <f>Form3!G27+Form3!H27</f>
        <v>0</v>
      </c>
      <c r="J717" s="244"/>
    </row>
    <row r="718" spans="1:10" s="248" customFormat="1" ht="15" customHeight="1" thickBot="1" x14ac:dyDescent="0.35">
      <c r="A718" s="518"/>
      <c r="B718" s="1114"/>
      <c r="C718" s="128" t="s">
        <v>1933</v>
      </c>
      <c r="D718" s="1127">
        <f>SUM(D719:D818)</f>
        <v>0</v>
      </c>
      <c r="E718" s="1127">
        <f>SUM(E719:E818)</f>
        <v>0</v>
      </c>
      <c r="F718" s="1036">
        <f t="shared" si="10"/>
        <v>0</v>
      </c>
      <c r="G718" s="243"/>
      <c r="H718" s="517" t="s">
        <v>979</v>
      </c>
      <c r="I718" s="815">
        <f>Form3!G28+Form3!H28</f>
        <v>0</v>
      </c>
      <c r="J718" s="524"/>
    </row>
    <row r="719" spans="1:10" s="248" customFormat="1" ht="15" customHeight="1" x14ac:dyDescent="0.3">
      <c r="A719" s="518"/>
      <c r="B719" s="1114"/>
      <c r="C719" s="1694"/>
      <c r="D719" s="696"/>
      <c r="E719" s="697"/>
      <c r="F719" s="1036">
        <f t="shared" si="10"/>
        <v>0</v>
      </c>
      <c r="G719" s="243"/>
      <c r="H719" s="517"/>
      <c r="I719" s="814"/>
      <c r="J719" s="524"/>
    </row>
    <row r="720" spans="1:10" s="248" customFormat="1" ht="15" customHeight="1" x14ac:dyDescent="0.3">
      <c r="A720" s="518"/>
      <c r="B720" s="1114"/>
      <c r="C720" s="1694"/>
      <c r="D720" s="696"/>
      <c r="E720" s="697"/>
      <c r="F720" s="1036">
        <f t="shared" si="10"/>
        <v>0</v>
      </c>
      <c r="G720" s="243"/>
      <c r="H720" s="517"/>
      <c r="I720" s="814"/>
      <c r="J720" s="524"/>
    </row>
    <row r="721" spans="1:10" ht="15" customHeight="1" x14ac:dyDescent="0.3">
      <c r="A721" s="518"/>
      <c r="B721" s="1114"/>
      <c r="C721" s="1694"/>
      <c r="D721" s="696"/>
      <c r="E721" s="697"/>
      <c r="F721" s="1036">
        <f t="shared" si="10"/>
        <v>0</v>
      </c>
      <c r="G721" s="243"/>
      <c r="H721" s="517"/>
      <c r="I721" s="814"/>
      <c r="J721" s="524"/>
    </row>
    <row r="722" spans="1:10" ht="15" customHeight="1" x14ac:dyDescent="0.3">
      <c r="A722" s="518"/>
      <c r="B722" s="1114"/>
      <c r="C722" s="1694"/>
      <c r="D722" s="696"/>
      <c r="E722" s="697"/>
      <c r="F722" s="1036">
        <f t="shared" si="10"/>
        <v>0</v>
      </c>
      <c r="G722" s="243"/>
      <c r="H722" s="517"/>
      <c r="I722" s="814"/>
      <c r="J722" s="524"/>
    </row>
    <row r="723" spans="1:10" ht="15" customHeight="1" x14ac:dyDescent="0.3">
      <c r="A723" s="518"/>
      <c r="B723" s="1114"/>
      <c r="C723" s="1694"/>
      <c r="D723" s="696"/>
      <c r="E723" s="697"/>
      <c r="F723" s="1036">
        <f t="shared" si="10"/>
        <v>0</v>
      </c>
      <c r="G723" s="243"/>
      <c r="H723" s="517"/>
      <c r="I723" s="814"/>
      <c r="J723" s="524"/>
    </row>
    <row r="724" spans="1:10" ht="15" customHeight="1" x14ac:dyDescent="0.3">
      <c r="A724" s="518"/>
      <c r="B724" s="1114"/>
      <c r="C724" s="1694"/>
      <c r="D724" s="696"/>
      <c r="E724" s="697"/>
      <c r="F724" s="1036">
        <f t="shared" si="10"/>
        <v>0</v>
      </c>
      <c r="G724" s="243"/>
      <c r="H724" s="517"/>
      <c r="I724" s="814"/>
      <c r="J724" s="524"/>
    </row>
    <row r="725" spans="1:10" ht="15" customHeight="1" x14ac:dyDescent="0.3">
      <c r="A725" s="518"/>
      <c r="B725" s="1114"/>
      <c r="C725" s="1694"/>
      <c r="D725" s="696"/>
      <c r="E725" s="697"/>
      <c r="F725" s="1036">
        <f t="shared" si="10"/>
        <v>0</v>
      </c>
      <c r="G725" s="243"/>
      <c r="H725" s="517"/>
      <c r="I725" s="814"/>
      <c r="J725" s="524"/>
    </row>
    <row r="726" spans="1:10" ht="15" customHeight="1" x14ac:dyDescent="0.3">
      <c r="A726" s="518"/>
      <c r="B726" s="1114"/>
      <c r="C726" s="1694"/>
      <c r="D726" s="696"/>
      <c r="E726" s="697"/>
      <c r="F726" s="1036">
        <f t="shared" si="10"/>
        <v>0</v>
      </c>
      <c r="G726" s="243"/>
      <c r="H726" s="517"/>
      <c r="I726" s="814"/>
      <c r="J726" s="524"/>
    </row>
    <row r="727" spans="1:10" ht="15" customHeight="1" x14ac:dyDescent="0.3">
      <c r="A727" s="518"/>
      <c r="B727" s="1114"/>
      <c r="C727" s="1694"/>
      <c r="D727" s="696"/>
      <c r="E727" s="697"/>
      <c r="F727" s="1036">
        <f t="shared" si="10"/>
        <v>0</v>
      </c>
      <c r="G727" s="243"/>
      <c r="H727" s="517"/>
      <c r="I727" s="814"/>
      <c r="J727" s="524"/>
    </row>
    <row r="728" spans="1:10" ht="15" customHeight="1" thickBot="1" x14ac:dyDescent="0.35">
      <c r="A728" s="518"/>
      <c r="B728" s="1114"/>
      <c r="C728" s="1694"/>
      <c r="D728" s="696"/>
      <c r="E728" s="697"/>
      <c r="F728" s="1036">
        <f t="shared" si="10"/>
        <v>0</v>
      </c>
      <c r="G728" s="243"/>
      <c r="H728" s="517"/>
      <c r="I728" s="814"/>
      <c r="J728" s="524"/>
    </row>
    <row r="729" spans="1:10" ht="15.75" hidden="1" thickBot="1" x14ac:dyDescent="0.3">
      <c r="A729" s="518"/>
      <c r="B729" s="1114"/>
      <c r="C729" s="246"/>
      <c r="D729" s="696"/>
      <c r="E729" s="697"/>
      <c r="F729" s="1036">
        <f t="shared" si="10"/>
        <v>0</v>
      </c>
      <c r="G729" s="243"/>
      <c r="H729" s="517"/>
      <c r="I729" s="814"/>
      <c r="J729" s="524"/>
    </row>
    <row r="730" spans="1:10" ht="15.75" hidden="1" thickBot="1" x14ac:dyDescent="0.3">
      <c r="A730" s="518"/>
      <c r="B730" s="1114"/>
      <c r="C730" s="246"/>
      <c r="D730" s="696"/>
      <c r="E730" s="697"/>
      <c r="F730" s="1036">
        <f t="shared" si="10"/>
        <v>0</v>
      </c>
      <c r="G730" s="243"/>
      <c r="H730" s="517"/>
      <c r="I730" s="814"/>
      <c r="J730" s="524"/>
    </row>
    <row r="731" spans="1:10" ht="15.75" hidden="1" thickBot="1" x14ac:dyDescent="0.3">
      <c r="A731" s="518"/>
      <c r="B731" s="1114"/>
      <c r="C731" s="246"/>
      <c r="D731" s="696"/>
      <c r="E731" s="697"/>
      <c r="F731" s="1036">
        <f t="shared" si="10"/>
        <v>0</v>
      </c>
      <c r="G731" s="243"/>
      <c r="H731" s="517"/>
      <c r="I731" s="814"/>
      <c r="J731" s="524"/>
    </row>
    <row r="732" spans="1:10" ht="15.75" hidden="1" thickBot="1" x14ac:dyDescent="0.3">
      <c r="A732" s="518"/>
      <c r="B732" s="1114"/>
      <c r="C732" s="246"/>
      <c r="D732" s="696"/>
      <c r="E732" s="697"/>
      <c r="F732" s="1036">
        <f t="shared" si="10"/>
        <v>0</v>
      </c>
      <c r="G732" s="243"/>
      <c r="H732" s="517"/>
      <c r="I732" s="814"/>
      <c r="J732" s="524"/>
    </row>
    <row r="733" spans="1:10" ht="15.75" hidden="1" thickBot="1" x14ac:dyDescent="0.3">
      <c r="A733" s="518"/>
      <c r="B733" s="1114"/>
      <c r="C733" s="246"/>
      <c r="D733" s="696"/>
      <c r="E733" s="697"/>
      <c r="F733" s="1036">
        <f t="shared" si="10"/>
        <v>0</v>
      </c>
      <c r="G733" s="243"/>
      <c r="H733" s="517"/>
      <c r="I733" s="814"/>
      <c r="J733" s="524"/>
    </row>
    <row r="734" spans="1:10" ht="15.75" hidden="1" thickBot="1" x14ac:dyDescent="0.3">
      <c r="A734" s="518"/>
      <c r="B734" s="1114"/>
      <c r="C734" s="246"/>
      <c r="D734" s="696"/>
      <c r="E734" s="697"/>
      <c r="F734" s="1036">
        <f t="shared" si="10"/>
        <v>0</v>
      </c>
      <c r="G734" s="243"/>
      <c r="H734" s="517"/>
      <c r="I734" s="814"/>
      <c r="J734" s="524"/>
    </row>
    <row r="735" spans="1:10" ht="15.75" hidden="1" thickBot="1" x14ac:dyDescent="0.3">
      <c r="A735" s="518"/>
      <c r="B735" s="1114"/>
      <c r="C735" s="246"/>
      <c r="D735" s="696"/>
      <c r="E735" s="697"/>
      <c r="F735" s="1036">
        <f t="shared" si="10"/>
        <v>0</v>
      </c>
      <c r="G735" s="243"/>
      <c r="H735" s="517"/>
      <c r="I735" s="814"/>
      <c r="J735" s="524"/>
    </row>
    <row r="736" spans="1:10" ht="15.75" hidden="1" thickBot="1" x14ac:dyDescent="0.3">
      <c r="A736" s="518"/>
      <c r="B736" s="1114"/>
      <c r="C736" s="246"/>
      <c r="D736" s="696"/>
      <c r="E736" s="697"/>
      <c r="F736" s="1036">
        <f t="shared" si="10"/>
        <v>0</v>
      </c>
      <c r="G736" s="243"/>
      <c r="H736" s="517"/>
      <c r="I736" s="814"/>
      <c r="J736" s="524"/>
    </row>
    <row r="737" spans="1:10" ht="15.75" hidden="1" thickBot="1" x14ac:dyDescent="0.3">
      <c r="A737" s="518"/>
      <c r="B737" s="1114"/>
      <c r="C737" s="246"/>
      <c r="D737" s="696"/>
      <c r="E737" s="697"/>
      <c r="F737" s="1036">
        <f t="shared" si="10"/>
        <v>0</v>
      </c>
      <c r="G737" s="243"/>
      <c r="H737" s="517"/>
      <c r="I737" s="814"/>
      <c r="J737" s="524"/>
    </row>
    <row r="738" spans="1:10" ht="15.75" hidden="1" thickBot="1" x14ac:dyDescent="0.3">
      <c r="A738" s="518"/>
      <c r="B738" s="1114"/>
      <c r="C738" s="246"/>
      <c r="D738" s="696"/>
      <c r="E738" s="697"/>
      <c r="F738" s="1036">
        <f t="shared" si="10"/>
        <v>0</v>
      </c>
      <c r="G738" s="243"/>
      <c r="H738" s="517"/>
      <c r="I738" s="814"/>
      <c r="J738" s="524"/>
    </row>
    <row r="739" spans="1:10" ht="15.75" hidden="1" thickBot="1" x14ac:dyDescent="0.3">
      <c r="A739" s="518"/>
      <c r="B739" s="1114"/>
      <c r="C739" s="246"/>
      <c r="D739" s="696"/>
      <c r="E739" s="697"/>
      <c r="F739" s="1036">
        <f t="shared" si="10"/>
        <v>0</v>
      </c>
      <c r="G739" s="243"/>
      <c r="H739" s="517"/>
      <c r="I739" s="814"/>
      <c r="J739" s="524"/>
    </row>
    <row r="740" spans="1:10" ht="15.75" hidden="1" thickBot="1" x14ac:dyDescent="0.3">
      <c r="A740" s="518"/>
      <c r="B740" s="1114"/>
      <c r="C740" s="246"/>
      <c r="D740" s="696"/>
      <c r="E740" s="697"/>
      <c r="F740" s="1036">
        <f t="shared" si="10"/>
        <v>0</v>
      </c>
      <c r="G740" s="243"/>
      <c r="H740" s="517"/>
      <c r="I740" s="814"/>
      <c r="J740" s="524"/>
    </row>
    <row r="741" spans="1:10" ht="15.75" hidden="1" thickBot="1" x14ac:dyDescent="0.3">
      <c r="A741" s="518"/>
      <c r="B741" s="1114"/>
      <c r="C741" s="246"/>
      <c r="D741" s="696"/>
      <c r="E741" s="697"/>
      <c r="F741" s="1036">
        <f t="shared" si="10"/>
        <v>0</v>
      </c>
      <c r="G741" s="243"/>
      <c r="H741" s="517"/>
      <c r="I741" s="814"/>
      <c r="J741" s="524"/>
    </row>
    <row r="742" spans="1:10" ht="15.75" hidden="1" thickBot="1" x14ac:dyDescent="0.3">
      <c r="A742" s="518"/>
      <c r="B742" s="1114"/>
      <c r="C742" s="246"/>
      <c r="D742" s="696"/>
      <c r="E742" s="697"/>
      <c r="F742" s="1036">
        <f t="shared" si="10"/>
        <v>0</v>
      </c>
      <c r="G742" s="243"/>
      <c r="H742" s="517"/>
      <c r="I742" s="814"/>
      <c r="J742" s="524"/>
    </row>
    <row r="743" spans="1:10" ht="15.75" hidden="1" thickBot="1" x14ac:dyDescent="0.3">
      <c r="A743" s="518"/>
      <c r="B743" s="1114"/>
      <c r="C743" s="246"/>
      <c r="D743" s="696"/>
      <c r="E743" s="697"/>
      <c r="F743" s="1036">
        <f t="shared" si="10"/>
        <v>0</v>
      </c>
      <c r="G743" s="243"/>
      <c r="H743" s="517"/>
      <c r="I743" s="814"/>
      <c r="J743" s="524"/>
    </row>
    <row r="744" spans="1:10" ht="15.75" hidden="1" thickBot="1" x14ac:dyDescent="0.3">
      <c r="A744" s="518"/>
      <c r="B744" s="1114"/>
      <c r="C744" s="246"/>
      <c r="D744" s="696"/>
      <c r="E744" s="697"/>
      <c r="F744" s="1036">
        <f t="shared" si="10"/>
        <v>0</v>
      </c>
      <c r="G744" s="243"/>
      <c r="H744" s="517"/>
      <c r="I744" s="814"/>
      <c r="J744" s="524"/>
    </row>
    <row r="745" spans="1:10" ht="15.75" hidden="1" thickBot="1" x14ac:dyDescent="0.3">
      <c r="A745" s="518"/>
      <c r="B745" s="1114"/>
      <c r="C745" s="246"/>
      <c r="D745" s="696"/>
      <c r="E745" s="697"/>
      <c r="F745" s="1036">
        <f t="shared" si="10"/>
        <v>0</v>
      </c>
      <c r="G745" s="243"/>
      <c r="H745" s="517"/>
      <c r="I745" s="814"/>
      <c r="J745" s="524"/>
    </row>
    <row r="746" spans="1:10" ht="15.75" hidden="1" thickBot="1" x14ac:dyDescent="0.3">
      <c r="A746" s="518"/>
      <c r="B746" s="1114"/>
      <c r="C746" s="246"/>
      <c r="D746" s="696"/>
      <c r="E746" s="697"/>
      <c r="F746" s="1036">
        <f t="shared" si="10"/>
        <v>0</v>
      </c>
      <c r="G746" s="243"/>
      <c r="H746" s="517"/>
      <c r="I746" s="814"/>
      <c r="J746" s="524"/>
    </row>
    <row r="747" spans="1:10" ht="15.75" hidden="1" thickBot="1" x14ac:dyDescent="0.3">
      <c r="A747" s="518"/>
      <c r="B747" s="1114"/>
      <c r="C747" s="246"/>
      <c r="D747" s="696"/>
      <c r="E747" s="697"/>
      <c r="F747" s="1036">
        <f t="shared" si="10"/>
        <v>0</v>
      </c>
      <c r="G747" s="243"/>
      <c r="H747" s="517"/>
      <c r="I747" s="814"/>
      <c r="J747" s="524"/>
    </row>
    <row r="748" spans="1:10" ht="15.75" hidden="1" thickBot="1" x14ac:dyDescent="0.3">
      <c r="A748" s="518"/>
      <c r="B748" s="1114"/>
      <c r="C748" s="246"/>
      <c r="D748" s="696"/>
      <c r="E748" s="697"/>
      <c r="F748" s="1036">
        <f t="shared" si="10"/>
        <v>0</v>
      </c>
      <c r="G748" s="243"/>
      <c r="H748" s="517"/>
      <c r="I748" s="814"/>
      <c r="J748" s="524"/>
    </row>
    <row r="749" spans="1:10" ht="15.75" hidden="1" thickBot="1" x14ac:dyDescent="0.3">
      <c r="A749" s="518"/>
      <c r="B749" s="1114"/>
      <c r="C749" s="246"/>
      <c r="D749" s="696"/>
      <c r="E749" s="697"/>
      <c r="F749" s="1036">
        <f t="shared" si="10"/>
        <v>0</v>
      </c>
      <c r="G749" s="243"/>
      <c r="H749" s="517"/>
      <c r="I749" s="814"/>
      <c r="J749" s="524"/>
    </row>
    <row r="750" spans="1:10" ht="15.75" hidden="1" thickBot="1" x14ac:dyDescent="0.3">
      <c r="A750" s="518"/>
      <c r="B750" s="1114"/>
      <c r="C750" s="246"/>
      <c r="D750" s="696"/>
      <c r="E750" s="697"/>
      <c r="F750" s="1036">
        <f t="shared" si="10"/>
        <v>0</v>
      </c>
      <c r="G750" s="243"/>
      <c r="H750" s="517"/>
      <c r="I750" s="814"/>
      <c r="J750" s="524"/>
    </row>
    <row r="751" spans="1:10" ht="15.75" hidden="1" thickBot="1" x14ac:dyDescent="0.3">
      <c r="A751" s="518"/>
      <c r="B751" s="1114"/>
      <c r="C751" s="246"/>
      <c r="D751" s="696"/>
      <c r="E751" s="697"/>
      <c r="F751" s="1036">
        <f t="shared" si="10"/>
        <v>0</v>
      </c>
      <c r="G751" s="243"/>
      <c r="H751" s="517"/>
      <c r="I751" s="814"/>
      <c r="J751" s="524"/>
    </row>
    <row r="752" spans="1:10" ht="15.75" hidden="1" thickBot="1" x14ac:dyDescent="0.3">
      <c r="A752" s="518"/>
      <c r="B752" s="1114"/>
      <c r="C752" s="246"/>
      <c r="D752" s="696"/>
      <c r="E752" s="697"/>
      <c r="F752" s="1036">
        <f t="shared" si="10"/>
        <v>0</v>
      </c>
      <c r="G752" s="243"/>
      <c r="H752" s="517"/>
      <c r="I752" s="814"/>
      <c r="J752" s="524"/>
    </row>
    <row r="753" spans="1:10" ht="15.75" hidden="1" thickBot="1" x14ac:dyDescent="0.3">
      <c r="A753" s="518"/>
      <c r="B753" s="1114"/>
      <c r="C753" s="246"/>
      <c r="D753" s="696"/>
      <c r="E753" s="697"/>
      <c r="F753" s="1036">
        <f t="shared" si="10"/>
        <v>0</v>
      </c>
      <c r="G753" s="243"/>
      <c r="H753" s="517"/>
      <c r="I753" s="814"/>
      <c r="J753" s="524"/>
    </row>
    <row r="754" spans="1:10" ht="15.75" hidden="1" thickBot="1" x14ac:dyDescent="0.3">
      <c r="A754" s="518"/>
      <c r="B754" s="1114"/>
      <c r="C754" s="246"/>
      <c r="D754" s="696"/>
      <c r="E754" s="697"/>
      <c r="F754" s="1036">
        <f t="shared" si="10"/>
        <v>0</v>
      </c>
      <c r="G754" s="243"/>
      <c r="H754" s="517"/>
      <c r="I754" s="814"/>
      <c r="J754" s="524"/>
    </row>
    <row r="755" spans="1:10" ht="15.75" hidden="1" thickBot="1" x14ac:dyDescent="0.3">
      <c r="A755" s="518"/>
      <c r="B755" s="1114"/>
      <c r="C755" s="246"/>
      <c r="D755" s="696"/>
      <c r="E755" s="697"/>
      <c r="F755" s="1036">
        <f t="shared" si="10"/>
        <v>0</v>
      </c>
      <c r="G755" s="243"/>
      <c r="H755" s="517"/>
      <c r="I755" s="814"/>
      <c r="J755" s="524"/>
    </row>
    <row r="756" spans="1:10" ht="15.75" hidden="1" thickBot="1" x14ac:dyDescent="0.3">
      <c r="A756" s="518"/>
      <c r="B756" s="1114"/>
      <c r="C756" s="246"/>
      <c r="D756" s="696"/>
      <c r="E756" s="697"/>
      <c r="F756" s="1036">
        <f t="shared" si="10"/>
        <v>0</v>
      </c>
      <c r="G756" s="243"/>
      <c r="H756" s="517"/>
      <c r="I756" s="814"/>
      <c r="J756" s="524"/>
    </row>
    <row r="757" spans="1:10" ht="15.75" hidden="1" thickBot="1" x14ac:dyDescent="0.3">
      <c r="A757" s="518"/>
      <c r="B757" s="1114"/>
      <c r="C757" s="246"/>
      <c r="D757" s="696"/>
      <c r="E757" s="697"/>
      <c r="F757" s="1036">
        <f t="shared" si="10"/>
        <v>0</v>
      </c>
      <c r="G757" s="243"/>
      <c r="H757" s="517"/>
      <c r="I757" s="814"/>
      <c r="J757" s="524"/>
    </row>
    <row r="758" spans="1:10" ht="15.75" hidden="1" thickBot="1" x14ac:dyDescent="0.3">
      <c r="A758" s="518"/>
      <c r="B758" s="1114"/>
      <c r="C758" s="246"/>
      <c r="D758" s="696"/>
      <c r="E758" s="697"/>
      <c r="F758" s="1036">
        <f t="shared" si="10"/>
        <v>0</v>
      </c>
      <c r="G758" s="243"/>
      <c r="H758" s="517"/>
      <c r="I758" s="814"/>
      <c r="J758" s="524"/>
    </row>
    <row r="759" spans="1:10" ht="15.75" hidden="1" thickBot="1" x14ac:dyDescent="0.3">
      <c r="A759" s="518"/>
      <c r="B759" s="1114"/>
      <c r="C759" s="246"/>
      <c r="D759" s="696"/>
      <c r="E759" s="697"/>
      <c r="F759" s="1036">
        <f t="shared" si="10"/>
        <v>0</v>
      </c>
      <c r="G759" s="243"/>
      <c r="H759" s="517"/>
      <c r="I759" s="814"/>
      <c r="J759" s="524"/>
    </row>
    <row r="760" spans="1:10" ht="15.75" hidden="1" thickBot="1" x14ac:dyDescent="0.3">
      <c r="A760" s="518"/>
      <c r="B760" s="1114"/>
      <c r="C760" s="246"/>
      <c r="D760" s="696"/>
      <c r="E760" s="697"/>
      <c r="F760" s="1036">
        <f t="shared" si="10"/>
        <v>0</v>
      </c>
      <c r="G760" s="243"/>
      <c r="H760" s="517"/>
      <c r="I760" s="814"/>
      <c r="J760" s="524"/>
    </row>
    <row r="761" spans="1:10" ht="15.75" hidden="1" thickBot="1" x14ac:dyDescent="0.3">
      <c r="A761" s="518"/>
      <c r="B761" s="1114"/>
      <c r="C761" s="246"/>
      <c r="D761" s="696"/>
      <c r="E761" s="697"/>
      <c r="F761" s="1036">
        <f t="shared" si="10"/>
        <v>0</v>
      </c>
      <c r="G761" s="243"/>
      <c r="H761" s="517"/>
      <c r="I761" s="814"/>
      <c r="J761" s="524"/>
    </row>
    <row r="762" spans="1:10" ht="15.75" hidden="1" thickBot="1" x14ac:dyDescent="0.3">
      <c r="A762" s="518"/>
      <c r="B762" s="1114"/>
      <c r="C762" s="246"/>
      <c r="D762" s="696"/>
      <c r="E762" s="697"/>
      <c r="F762" s="1036">
        <f t="shared" si="10"/>
        <v>0</v>
      </c>
      <c r="G762" s="243"/>
      <c r="H762" s="517"/>
      <c r="I762" s="814"/>
      <c r="J762" s="524"/>
    </row>
    <row r="763" spans="1:10" ht="15.75" hidden="1" thickBot="1" x14ac:dyDescent="0.3">
      <c r="A763" s="518"/>
      <c r="B763" s="1114"/>
      <c r="C763" s="246"/>
      <c r="D763" s="696"/>
      <c r="E763" s="697"/>
      <c r="F763" s="1036">
        <f t="shared" si="10"/>
        <v>0</v>
      </c>
      <c r="G763" s="243"/>
      <c r="H763" s="517"/>
      <c r="I763" s="814"/>
      <c r="J763" s="524"/>
    </row>
    <row r="764" spans="1:10" ht="15.75" hidden="1" thickBot="1" x14ac:dyDescent="0.3">
      <c r="A764" s="518"/>
      <c r="B764" s="1114"/>
      <c r="C764" s="246"/>
      <c r="D764" s="696"/>
      <c r="E764" s="697"/>
      <c r="F764" s="1036">
        <f t="shared" si="10"/>
        <v>0</v>
      </c>
      <c r="G764" s="243"/>
      <c r="H764" s="517"/>
      <c r="I764" s="814"/>
      <c r="J764" s="524"/>
    </row>
    <row r="765" spans="1:10" ht="15.75" hidden="1" thickBot="1" x14ac:dyDescent="0.3">
      <c r="A765" s="518"/>
      <c r="B765" s="1114"/>
      <c r="C765" s="246"/>
      <c r="D765" s="696"/>
      <c r="E765" s="697"/>
      <c r="F765" s="1036">
        <f t="shared" si="10"/>
        <v>0</v>
      </c>
      <c r="G765" s="243"/>
      <c r="H765" s="517"/>
      <c r="I765" s="814"/>
      <c r="J765" s="524"/>
    </row>
    <row r="766" spans="1:10" ht="15.75" hidden="1" thickBot="1" x14ac:dyDescent="0.3">
      <c r="A766" s="518"/>
      <c r="B766" s="1114"/>
      <c r="C766" s="246"/>
      <c r="D766" s="696"/>
      <c r="E766" s="697"/>
      <c r="F766" s="1036">
        <f t="shared" si="10"/>
        <v>0</v>
      </c>
      <c r="G766" s="243"/>
      <c r="H766" s="517"/>
      <c r="I766" s="814"/>
      <c r="J766" s="524"/>
    </row>
    <row r="767" spans="1:10" ht="15.75" hidden="1" thickBot="1" x14ac:dyDescent="0.3">
      <c r="A767" s="518"/>
      <c r="B767" s="1114"/>
      <c r="C767" s="246"/>
      <c r="D767" s="696"/>
      <c r="E767" s="697"/>
      <c r="F767" s="1036">
        <f t="shared" si="10"/>
        <v>0</v>
      </c>
      <c r="G767" s="243"/>
      <c r="H767" s="517"/>
      <c r="I767" s="814"/>
      <c r="J767" s="524"/>
    </row>
    <row r="768" spans="1:10" ht="15.75" hidden="1" thickBot="1" x14ac:dyDescent="0.3">
      <c r="A768" s="518"/>
      <c r="B768" s="1114"/>
      <c r="C768" s="246"/>
      <c r="D768" s="696"/>
      <c r="E768" s="697"/>
      <c r="F768" s="1036">
        <f t="shared" si="10"/>
        <v>0</v>
      </c>
      <c r="G768" s="243"/>
      <c r="H768" s="517"/>
      <c r="I768" s="814"/>
      <c r="J768" s="524"/>
    </row>
    <row r="769" spans="1:10" ht="15.75" hidden="1" thickBot="1" x14ac:dyDescent="0.3">
      <c r="A769" s="518"/>
      <c r="B769" s="1114"/>
      <c r="C769" s="246"/>
      <c r="D769" s="696"/>
      <c r="E769" s="697"/>
      <c r="F769" s="1036">
        <f t="shared" si="10"/>
        <v>0</v>
      </c>
      <c r="G769" s="243"/>
      <c r="H769" s="517"/>
      <c r="I769" s="814"/>
      <c r="J769" s="524"/>
    </row>
    <row r="770" spans="1:10" ht="15.75" hidden="1" thickBot="1" x14ac:dyDescent="0.3">
      <c r="A770" s="518"/>
      <c r="B770" s="1114"/>
      <c r="C770" s="246"/>
      <c r="D770" s="696"/>
      <c r="E770" s="697"/>
      <c r="F770" s="1036">
        <f t="shared" si="10"/>
        <v>0</v>
      </c>
      <c r="G770" s="243"/>
      <c r="H770" s="517"/>
      <c r="I770" s="814"/>
      <c r="J770" s="524"/>
    </row>
    <row r="771" spans="1:10" ht="15.75" hidden="1" thickBot="1" x14ac:dyDescent="0.3">
      <c r="A771" s="518"/>
      <c r="B771" s="1114"/>
      <c r="C771" s="246"/>
      <c r="D771" s="696"/>
      <c r="E771" s="697"/>
      <c r="F771" s="1036">
        <f t="shared" si="10"/>
        <v>0</v>
      </c>
      <c r="G771" s="243"/>
      <c r="H771" s="517"/>
      <c r="I771" s="814"/>
      <c r="J771" s="524"/>
    </row>
    <row r="772" spans="1:10" ht="15.75" hidden="1" thickBot="1" x14ac:dyDescent="0.3">
      <c r="A772" s="518"/>
      <c r="B772" s="1114"/>
      <c r="C772" s="246"/>
      <c r="D772" s="696"/>
      <c r="E772" s="697"/>
      <c r="F772" s="1036">
        <f t="shared" si="10"/>
        <v>0</v>
      </c>
      <c r="G772" s="243"/>
      <c r="H772" s="517"/>
      <c r="I772" s="814"/>
      <c r="J772" s="524"/>
    </row>
    <row r="773" spans="1:10" ht="15.75" hidden="1" thickBot="1" x14ac:dyDescent="0.3">
      <c r="A773" s="518"/>
      <c r="B773" s="1114"/>
      <c r="C773" s="246"/>
      <c r="D773" s="696"/>
      <c r="E773" s="697"/>
      <c r="F773" s="1036">
        <f t="shared" si="10"/>
        <v>0</v>
      </c>
      <c r="G773" s="243"/>
      <c r="H773" s="517"/>
      <c r="I773" s="814"/>
      <c r="J773" s="524"/>
    </row>
    <row r="774" spans="1:10" ht="15.75" hidden="1" thickBot="1" x14ac:dyDescent="0.3">
      <c r="A774" s="518"/>
      <c r="B774" s="1114"/>
      <c r="C774" s="246"/>
      <c r="D774" s="696"/>
      <c r="E774" s="697"/>
      <c r="F774" s="1036">
        <f t="shared" si="10"/>
        <v>0</v>
      </c>
      <c r="G774" s="243"/>
      <c r="H774" s="517"/>
      <c r="I774" s="814"/>
      <c r="J774" s="524"/>
    </row>
    <row r="775" spans="1:10" ht="15.75" hidden="1" thickBot="1" x14ac:dyDescent="0.3">
      <c r="A775" s="518"/>
      <c r="B775" s="1114"/>
      <c r="C775" s="246"/>
      <c r="D775" s="696"/>
      <c r="E775" s="697"/>
      <c r="F775" s="1036">
        <f t="shared" si="10"/>
        <v>0</v>
      </c>
      <c r="G775" s="243"/>
      <c r="H775" s="517"/>
      <c r="I775" s="814"/>
      <c r="J775" s="524"/>
    </row>
    <row r="776" spans="1:10" ht="15.75" hidden="1" thickBot="1" x14ac:dyDescent="0.3">
      <c r="A776" s="518"/>
      <c r="B776" s="1114"/>
      <c r="C776" s="246"/>
      <c r="D776" s="696"/>
      <c r="E776" s="697"/>
      <c r="F776" s="1036">
        <f t="shared" si="10"/>
        <v>0</v>
      </c>
      <c r="G776" s="243"/>
      <c r="H776" s="517"/>
      <c r="I776" s="814"/>
      <c r="J776" s="524"/>
    </row>
    <row r="777" spans="1:10" ht="15.75" hidden="1" thickBot="1" x14ac:dyDescent="0.3">
      <c r="A777" s="518"/>
      <c r="B777" s="1114"/>
      <c r="C777" s="246"/>
      <c r="D777" s="696"/>
      <c r="E777" s="697"/>
      <c r="F777" s="1036">
        <f t="shared" si="10"/>
        <v>0</v>
      </c>
      <c r="G777" s="243"/>
      <c r="H777" s="517"/>
      <c r="I777" s="814"/>
      <c r="J777" s="524"/>
    </row>
    <row r="778" spans="1:10" ht="15.75" hidden="1" thickBot="1" x14ac:dyDescent="0.3">
      <c r="A778" s="518"/>
      <c r="B778" s="1114"/>
      <c r="C778" s="246"/>
      <c r="D778" s="696"/>
      <c r="E778" s="697"/>
      <c r="F778" s="1036">
        <f t="shared" si="10"/>
        <v>0</v>
      </c>
      <c r="G778" s="243"/>
      <c r="H778" s="517"/>
      <c r="I778" s="814"/>
      <c r="J778" s="524"/>
    </row>
    <row r="779" spans="1:10" ht="15.75" hidden="1" thickBot="1" x14ac:dyDescent="0.3">
      <c r="A779" s="518"/>
      <c r="B779" s="1114"/>
      <c r="C779" s="246"/>
      <c r="D779" s="696"/>
      <c r="E779" s="697"/>
      <c r="F779" s="1036">
        <f t="shared" si="10"/>
        <v>0</v>
      </c>
      <c r="G779" s="243"/>
      <c r="H779" s="517"/>
      <c r="I779" s="814"/>
      <c r="J779" s="524"/>
    </row>
    <row r="780" spans="1:10" ht="15.75" hidden="1" thickBot="1" x14ac:dyDescent="0.3">
      <c r="A780" s="518"/>
      <c r="B780" s="1114"/>
      <c r="C780" s="246"/>
      <c r="D780" s="696"/>
      <c r="E780" s="697"/>
      <c r="F780" s="1036">
        <f t="shared" si="10"/>
        <v>0</v>
      </c>
      <c r="G780" s="243"/>
      <c r="H780" s="517"/>
      <c r="I780" s="814"/>
      <c r="J780" s="524"/>
    </row>
    <row r="781" spans="1:10" ht="15.75" hidden="1" thickBot="1" x14ac:dyDescent="0.3">
      <c r="A781" s="518"/>
      <c r="B781" s="1114"/>
      <c r="C781" s="246"/>
      <c r="D781" s="696"/>
      <c r="E781" s="697"/>
      <c r="F781" s="1036">
        <f t="shared" si="10"/>
        <v>0</v>
      </c>
      <c r="G781" s="243"/>
      <c r="H781" s="517"/>
      <c r="I781" s="814"/>
      <c r="J781" s="524"/>
    </row>
    <row r="782" spans="1:10" ht="15.75" hidden="1" thickBot="1" x14ac:dyDescent="0.3">
      <c r="A782" s="518"/>
      <c r="B782" s="1114"/>
      <c r="C782" s="246"/>
      <c r="D782" s="696"/>
      <c r="E782" s="697"/>
      <c r="F782" s="1036">
        <f t="shared" si="10"/>
        <v>0</v>
      </c>
      <c r="G782" s="243"/>
      <c r="H782" s="517"/>
      <c r="I782" s="814"/>
      <c r="J782" s="524"/>
    </row>
    <row r="783" spans="1:10" ht="15.75" hidden="1" thickBot="1" x14ac:dyDescent="0.3">
      <c r="A783" s="518"/>
      <c r="B783" s="1114"/>
      <c r="C783" s="246"/>
      <c r="D783" s="696"/>
      <c r="E783" s="697"/>
      <c r="F783" s="1036">
        <f t="shared" si="10"/>
        <v>0</v>
      </c>
      <c r="G783" s="243"/>
      <c r="H783" s="517"/>
      <c r="I783" s="814"/>
      <c r="J783" s="524"/>
    </row>
    <row r="784" spans="1:10" ht="15.75" hidden="1" thickBot="1" x14ac:dyDescent="0.3">
      <c r="A784" s="518"/>
      <c r="B784" s="1114"/>
      <c r="C784" s="246"/>
      <c r="D784" s="696"/>
      <c r="E784" s="697"/>
      <c r="F784" s="1036">
        <f t="shared" si="10"/>
        <v>0</v>
      </c>
      <c r="G784" s="243"/>
      <c r="H784" s="517"/>
      <c r="I784" s="814"/>
      <c r="J784" s="524"/>
    </row>
    <row r="785" spans="1:10" ht="15.75" hidden="1" thickBot="1" x14ac:dyDescent="0.3">
      <c r="A785" s="518"/>
      <c r="B785" s="1114"/>
      <c r="C785" s="246"/>
      <c r="D785" s="696"/>
      <c r="E785" s="697"/>
      <c r="F785" s="1036">
        <f t="shared" si="10"/>
        <v>0</v>
      </c>
      <c r="G785" s="243"/>
      <c r="H785" s="517"/>
      <c r="I785" s="814"/>
      <c r="J785" s="524"/>
    </row>
    <row r="786" spans="1:10" ht="15.75" hidden="1" thickBot="1" x14ac:dyDescent="0.3">
      <c r="A786" s="518"/>
      <c r="B786" s="1114"/>
      <c r="C786" s="246"/>
      <c r="D786" s="696"/>
      <c r="E786" s="697"/>
      <c r="F786" s="1036">
        <f t="shared" si="10"/>
        <v>0</v>
      </c>
      <c r="G786" s="243"/>
      <c r="H786" s="517"/>
      <c r="I786" s="814"/>
      <c r="J786" s="524"/>
    </row>
    <row r="787" spans="1:10" ht="15.75" hidden="1" thickBot="1" x14ac:dyDescent="0.3">
      <c r="A787" s="518"/>
      <c r="B787" s="1114"/>
      <c r="C787" s="246"/>
      <c r="D787" s="696"/>
      <c r="E787" s="697"/>
      <c r="F787" s="1036">
        <f t="shared" si="10"/>
        <v>0</v>
      </c>
      <c r="G787" s="243"/>
      <c r="H787" s="517"/>
      <c r="I787" s="814"/>
      <c r="J787" s="524"/>
    </row>
    <row r="788" spans="1:10" ht="15.75" hidden="1" thickBot="1" x14ac:dyDescent="0.3">
      <c r="A788" s="518"/>
      <c r="B788" s="1114"/>
      <c r="C788" s="246"/>
      <c r="D788" s="696"/>
      <c r="E788" s="697"/>
      <c r="F788" s="1036">
        <f t="shared" si="10"/>
        <v>0</v>
      </c>
      <c r="G788" s="243"/>
      <c r="H788" s="517"/>
      <c r="I788" s="814"/>
      <c r="J788" s="524"/>
    </row>
    <row r="789" spans="1:10" ht="15.75" hidden="1" thickBot="1" x14ac:dyDescent="0.3">
      <c r="A789" s="518"/>
      <c r="B789" s="1114"/>
      <c r="C789" s="246"/>
      <c r="D789" s="696"/>
      <c r="E789" s="697"/>
      <c r="F789" s="1036">
        <f t="shared" si="10"/>
        <v>0</v>
      </c>
      <c r="G789" s="243"/>
      <c r="H789" s="517"/>
      <c r="I789" s="814"/>
      <c r="J789" s="524"/>
    </row>
    <row r="790" spans="1:10" ht="15.75" hidden="1" thickBot="1" x14ac:dyDescent="0.3">
      <c r="A790" s="518"/>
      <c r="B790" s="1114"/>
      <c r="C790" s="246"/>
      <c r="D790" s="696"/>
      <c r="E790" s="697"/>
      <c r="F790" s="1036">
        <f t="shared" si="10"/>
        <v>0</v>
      </c>
      <c r="G790" s="243"/>
      <c r="H790" s="517"/>
      <c r="I790" s="814"/>
      <c r="J790" s="524"/>
    </row>
    <row r="791" spans="1:10" ht="15.75" hidden="1" thickBot="1" x14ac:dyDescent="0.3">
      <c r="A791" s="518"/>
      <c r="B791" s="1114"/>
      <c r="C791" s="246"/>
      <c r="D791" s="696"/>
      <c r="E791" s="697"/>
      <c r="F791" s="1036">
        <f t="shared" si="10"/>
        <v>0</v>
      </c>
      <c r="G791" s="243"/>
      <c r="H791" s="517"/>
      <c r="I791" s="814"/>
      <c r="J791" s="524"/>
    </row>
    <row r="792" spans="1:10" ht="15.75" hidden="1" thickBot="1" x14ac:dyDescent="0.3">
      <c r="A792" s="518"/>
      <c r="B792" s="1114"/>
      <c r="C792" s="246"/>
      <c r="D792" s="696"/>
      <c r="E792" s="697"/>
      <c r="F792" s="1036">
        <f t="shared" si="10"/>
        <v>0</v>
      </c>
      <c r="G792" s="243"/>
      <c r="H792" s="517"/>
      <c r="I792" s="814"/>
      <c r="J792" s="524"/>
    </row>
    <row r="793" spans="1:10" ht="15.75" hidden="1" thickBot="1" x14ac:dyDescent="0.3">
      <c r="A793" s="518"/>
      <c r="B793" s="1114"/>
      <c r="C793" s="246"/>
      <c r="D793" s="696"/>
      <c r="E793" s="697"/>
      <c r="F793" s="1036">
        <f t="shared" si="10"/>
        <v>0</v>
      </c>
      <c r="G793" s="243"/>
      <c r="H793" s="517"/>
      <c r="I793" s="814"/>
      <c r="J793" s="524"/>
    </row>
    <row r="794" spans="1:10" ht="15.75" hidden="1" thickBot="1" x14ac:dyDescent="0.3">
      <c r="A794" s="518"/>
      <c r="B794" s="1114"/>
      <c r="C794" s="246"/>
      <c r="D794" s="696"/>
      <c r="E794" s="697"/>
      <c r="F794" s="1036">
        <f t="shared" si="10"/>
        <v>0</v>
      </c>
      <c r="G794" s="243"/>
      <c r="H794" s="517"/>
      <c r="I794" s="814"/>
      <c r="J794" s="524"/>
    </row>
    <row r="795" spans="1:10" ht="15.75" hidden="1" thickBot="1" x14ac:dyDescent="0.3">
      <c r="A795" s="518"/>
      <c r="B795" s="1114"/>
      <c r="C795" s="246"/>
      <c r="D795" s="696"/>
      <c r="E795" s="697"/>
      <c r="F795" s="1036">
        <f t="shared" si="10"/>
        <v>0</v>
      </c>
      <c r="G795" s="243"/>
      <c r="H795" s="517"/>
      <c r="I795" s="814"/>
      <c r="J795" s="524"/>
    </row>
    <row r="796" spans="1:10" ht="15.75" hidden="1" thickBot="1" x14ac:dyDescent="0.3">
      <c r="A796" s="518"/>
      <c r="B796" s="1114"/>
      <c r="C796" s="246"/>
      <c r="D796" s="696"/>
      <c r="E796" s="697"/>
      <c r="F796" s="1036">
        <f t="shared" si="10"/>
        <v>0</v>
      </c>
      <c r="G796" s="243"/>
      <c r="H796" s="517"/>
      <c r="I796" s="814"/>
      <c r="J796" s="524"/>
    </row>
    <row r="797" spans="1:10" ht="15.75" hidden="1" thickBot="1" x14ac:dyDescent="0.3">
      <c r="A797" s="518"/>
      <c r="B797" s="1114"/>
      <c r="C797" s="246"/>
      <c r="D797" s="696"/>
      <c r="E797" s="697"/>
      <c r="F797" s="1036">
        <f t="shared" si="10"/>
        <v>0</v>
      </c>
      <c r="G797" s="243"/>
      <c r="H797" s="517"/>
      <c r="I797" s="814"/>
      <c r="J797" s="524"/>
    </row>
    <row r="798" spans="1:10" ht="15.75" hidden="1" thickBot="1" x14ac:dyDescent="0.3">
      <c r="A798" s="518"/>
      <c r="B798" s="1114"/>
      <c r="C798" s="246"/>
      <c r="D798" s="696"/>
      <c r="E798" s="697"/>
      <c r="F798" s="1036">
        <f t="shared" si="10"/>
        <v>0</v>
      </c>
      <c r="G798" s="243"/>
      <c r="H798" s="517"/>
      <c r="I798" s="814"/>
      <c r="J798" s="524"/>
    </row>
    <row r="799" spans="1:10" ht="15.75" hidden="1" thickBot="1" x14ac:dyDescent="0.3">
      <c r="A799" s="518"/>
      <c r="B799" s="1114"/>
      <c r="C799" s="246"/>
      <c r="D799" s="696"/>
      <c r="E799" s="697"/>
      <c r="F799" s="1036">
        <f t="shared" si="10"/>
        <v>0</v>
      </c>
      <c r="G799" s="243"/>
      <c r="H799" s="517"/>
      <c r="I799" s="814"/>
      <c r="J799" s="524"/>
    </row>
    <row r="800" spans="1:10" ht="15.75" hidden="1" thickBot="1" x14ac:dyDescent="0.3">
      <c r="A800" s="518"/>
      <c r="B800" s="1114"/>
      <c r="C800" s="246"/>
      <c r="D800" s="696"/>
      <c r="E800" s="697"/>
      <c r="F800" s="1036">
        <f t="shared" si="10"/>
        <v>0</v>
      </c>
      <c r="G800" s="243"/>
      <c r="H800" s="517"/>
      <c r="I800" s="814"/>
      <c r="J800" s="524"/>
    </row>
    <row r="801" spans="1:10" ht="15.75" hidden="1" thickBot="1" x14ac:dyDescent="0.3">
      <c r="A801" s="518"/>
      <c r="B801" s="1114"/>
      <c r="C801" s="246"/>
      <c r="D801" s="696"/>
      <c r="E801" s="697"/>
      <c r="F801" s="1036">
        <f t="shared" si="10"/>
        <v>0</v>
      </c>
      <c r="G801" s="243"/>
      <c r="H801" s="517"/>
      <c r="I801" s="814"/>
      <c r="J801" s="524"/>
    </row>
    <row r="802" spans="1:10" ht="15.75" hidden="1" thickBot="1" x14ac:dyDescent="0.3">
      <c r="A802" s="518"/>
      <c r="B802" s="1114"/>
      <c r="C802" s="246"/>
      <c r="D802" s="696"/>
      <c r="E802" s="697"/>
      <c r="F802" s="1036">
        <f t="shared" si="10"/>
        <v>0</v>
      </c>
      <c r="G802" s="243"/>
      <c r="H802" s="517"/>
      <c r="I802" s="814"/>
      <c r="J802" s="524"/>
    </row>
    <row r="803" spans="1:10" ht="15.75" hidden="1" thickBot="1" x14ac:dyDescent="0.3">
      <c r="A803" s="518"/>
      <c r="B803" s="1114"/>
      <c r="C803" s="246"/>
      <c r="D803" s="696"/>
      <c r="E803" s="697"/>
      <c r="F803" s="1036">
        <f t="shared" si="10"/>
        <v>0</v>
      </c>
      <c r="G803" s="243"/>
      <c r="H803" s="517"/>
      <c r="I803" s="814"/>
      <c r="J803" s="524"/>
    </row>
    <row r="804" spans="1:10" ht="15.75" hidden="1" thickBot="1" x14ac:dyDescent="0.3">
      <c r="A804" s="518"/>
      <c r="B804" s="1114"/>
      <c r="C804" s="246"/>
      <c r="D804" s="696"/>
      <c r="E804" s="697"/>
      <c r="F804" s="1036">
        <f t="shared" si="10"/>
        <v>0</v>
      </c>
      <c r="G804" s="243"/>
      <c r="H804" s="517"/>
      <c r="I804" s="814"/>
      <c r="J804" s="524"/>
    </row>
    <row r="805" spans="1:10" ht="15.75" hidden="1" thickBot="1" x14ac:dyDescent="0.3">
      <c r="A805" s="518"/>
      <c r="B805" s="1114"/>
      <c r="C805" s="246"/>
      <c r="D805" s="696"/>
      <c r="E805" s="697"/>
      <c r="F805" s="1036">
        <f t="shared" si="10"/>
        <v>0</v>
      </c>
      <c r="G805" s="243"/>
      <c r="H805" s="517"/>
      <c r="I805" s="814"/>
      <c r="J805" s="524"/>
    </row>
    <row r="806" spans="1:10" ht="15.75" hidden="1" thickBot="1" x14ac:dyDescent="0.3">
      <c r="A806" s="518"/>
      <c r="B806" s="1114"/>
      <c r="C806" s="246"/>
      <c r="D806" s="696"/>
      <c r="E806" s="697"/>
      <c r="F806" s="1036">
        <f t="shared" si="10"/>
        <v>0</v>
      </c>
      <c r="G806" s="243"/>
      <c r="H806" s="517"/>
      <c r="I806" s="814"/>
      <c r="J806" s="524"/>
    </row>
    <row r="807" spans="1:10" ht="15.75" hidden="1" thickBot="1" x14ac:dyDescent="0.3">
      <c r="A807" s="518"/>
      <c r="B807" s="1114"/>
      <c r="C807" s="246"/>
      <c r="D807" s="696"/>
      <c r="E807" s="697"/>
      <c r="F807" s="1036">
        <f t="shared" si="10"/>
        <v>0</v>
      </c>
      <c r="G807" s="243"/>
      <c r="H807" s="517"/>
      <c r="I807" s="814"/>
      <c r="J807" s="524"/>
    </row>
    <row r="808" spans="1:10" ht="15.75" hidden="1" thickBot="1" x14ac:dyDescent="0.3">
      <c r="A808" s="518"/>
      <c r="B808" s="1114"/>
      <c r="C808" s="246"/>
      <c r="D808" s="696"/>
      <c r="E808" s="697"/>
      <c r="F808" s="1036">
        <f t="shared" si="10"/>
        <v>0</v>
      </c>
      <c r="G808" s="243"/>
      <c r="H808" s="517"/>
      <c r="I808" s="814"/>
      <c r="J808" s="524"/>
    </row>
    <row r="809" spans="1:10" ht="15.75" hidden="1" thickBot="1" x14ac:dyDescent="0.3">
      <c r="A809" s="518"/>
      <c r="B809" s="1114"/>
      <c r="C809" s="246"/>
      <c r="D809" s="696"/>
      <c r="E809" s="697"/>
      <c r="F809" s="1036">
        <f t="shared" si="10"/>
        <v>0</v>
      </c>
      <c r="G809" s="243"/>
      <c r="H809" s="517"/>
      <c r="I809" s="814"/>
      <c r="J809" s="524"/>
    </row>
    <row r="810" spans="1:10" ht="15.75" hidden="1" thickBot="1" x14ac:dyDescent="0.3">
      <c r="A810" s="518"/>
      <c r="B810" s="1114"/>
      <c r="C810" s="246"/>
      <c r="D810" s="696"/>
      <c r="E810" s="697"/>
      <c r="F810" s="1036">
        <f t="shared" si="10"/>
        <v>0</v>
      </c>
      <c r="G810" s="243"/>
      <c r="H810" s="517"/>
      <c r="I810" s="814"/>
      <c r="J810" s="524"/>
    </row>
    <row r="811" spans="1:10" ht="15.75" hidden="1" thickBot="1" x14ac:dyDescent="0.3">
      <c r="A811" s="518"/>
      <c r="B811" s="1114"/>
      <c r="C811" s="246"/>
      <c r="D811" s="696"/>
      <c r="E811" s="697"/>
      <c r="F811" s="1036">
        <f t="shared" si="10"/>
        <v>0</v>
      </c>
      <c r="G811" s="243"/>
      <c r="H811" s="517"/>
      <c r="I811" s="814"/>
      <c r="J811" s="524"/>
    </row>
    <row r="812" spans="1:10" ht="15.75" hidden="1" thickBot="1" x14ac:dyDescent="0.3">
      <c r="A812" s="518"/>
      <c r="B812" s="1114"/>
      <c r="C812" s="246"/>
      <c r="D812" s="696"/>
      <c r="E812" s="697"/>
      <c r="F812" s="1036">
        <f t="shared" si="10"/>
        <v>0</v>
      </c>
      <c r="G812" s="243"/>
      <c r="H812" s="517"/>
      <c r="I812" s="814"/>
      <c r="J812" s="524"/>
    </row>
    <row r="813" spans="1:10" ht="15.75" hidden="1" thickBot="1" x14ac:dyDescent="0.3">
      <c r="A813" s="518"/>
      <c r="B813" s="1114"/>
      <c r="C813" s="246"/>
      <c r="D813" s="696"/>
      <c r="E813" s="697"/>
      <c r="F813" s="1036">
        <f t="shared" si="10"/>
        <v>0</v>
      </c>
      <c r="G813" s="243"/>
      <c r="H813" s="517"/>
      <c r="I813" s="814"/>
      <c r="J813" s="524"/>
    </row>
    <row r="814" spans="1:10" ht="15.75" hidden="1" thickBot="1" x14ac:dyDescent="0.3">
      <c r="A814" s="518"/>
      <c r="B814" s="1114"/>
      <c r="C814" s="246"/>
      <c r="D814" s="696"/>
      <c r="E814" s="697"/>
      <c r="F814" s="1036">
        <f t="shared" si="10"/>
        <v>0</v>
      </c>
      <c r="G814" s="243"/>
      <c r="H814" s="517"/>
      <c r="I814" s="814"/>
      <c r="J814" s="524"/>
    </row>
    <row r="815" spans="1:10" ht="15.75" hidden="1" thickBot="1" x14ac:dyDescent="0.3">
      <c r="A815" s="518"/>
      <c r="B815" s="1114"/>
      <c r="C815" s="246"/>
      <c r="D815" s="696"/>
      <c r="E815" s="697"/>
      <c r="F815" s="1036">
        <f t="shared" si="10"/>
        <v>0</v>
      </c>
      <c r="G815" s="243"/>
      <c r="H815" s="517"/>
      <c r="I815" s="814"/>
      <c r="J815" s="524"/>
    </row>
    <row r="816" spans="1:10" ht="15.75" hidden="1" thickBot="1" x14ac:dyDescent="0.3">
      <c r="A816" s="518"/>
      <c r="B816" s="1114"/>
      <c r="C816" s="246"/>
      <c r="D816" s="696"/>
      <c r="E816" s="697"/>
      <c r="F816" s="1036">
        <f t="shared" si="10"/>
        <v>0</v>
      </c>
      <c r="G816" s="243"/>
      <c r="H816" s="517"/>
      <c r="I816" s="814"/>
      <c r="J816" s="524"/>
    </row>
    <row r="817" spans="1:10" ht="15.75" hidden="1" thickBot="1" x14ac:dyDescent="0.3">
      <c r="A817" s="518"/>
      <c r="B817" s="1114"/>
      <c r="C817" s="246"/>
      <c r="D817" s="696"/>
      <c r="E817" s="697"/>
      <c r="F817" s="1036">
        <f t="shared" si="10"/>
        <v>0</v>
      </c>
      <c r="G817" s="243"/>
      <c r="H817" s="517"/>
      <c r="I817" s="814"/>
      <c r="J817" s="524"/>
    </row>
    <row r="818" spans="1:10" ht="15.75" hidden="1" thickBot="1" x14ac:dyDescent="0.3">
      <c r="A818" s="518"/>
      <c r="B818" s="1114"/>
      <c r="C818" s="246"/>
      <c r="D818" s="696"/>
      <c r="E818" s="697"/>
      <c r="F818" s="1036">
        <f t="shared" si="10"/>
        <v>0</v>
      </c>
      <c r="G818" s="243"/>
      <c r="H818" s="517"/>
      <c r="I818" s="814"/>
      <c r="J818" s="524"/>
    </row>
    <row r="819" spans="1:10" ht="15" customHeight="1" thickBot="1" x14ac:dyDescent="0.35">
      <c r="A819" s="518"/>
      <c r="B819" s="1114"/>
      <c r="C819" s="129" t="s">
        <v>1932</v>
      </c>
      <c r="D819" s="1127">
        <f>SUM(D820:D919)</f>
        <v>0</v>
      </c>
      <c r="E819" s="1127">
        <f>SUM(E820:E919)</f>
        <v>0</v>
      </c>
      <c r="F819" s="1036">
        <f t="shared" si="10"/>
        <v>0</v>
      </c>
      <c r="G819" s="243"/>
      <c r="H819" s="517" t="s">
        <v>979</v>
      </c>
      <c r="I819" s="815">
        <f>Form3!G29+Form3!H29</f>
        <v>0</v>
      </c>
      <c r="J819" s="524"/>
    </row>
    <row r="820" spans="1:10" ht="15" customHeight="1" x14ac:dyDescent="0.3">
      <c r="A820" s="518"/>
      <c r="B820" s="1114"/>
      <c r="C820" s="1694"/>
      <c r="D820" s="696"/>
      <c r="E820" s="697"/>
      <c r="F820" s="1036">
        <f t="shared" ref="F820:F883" si="11">D820+E820</f>
        <v>0</v>
      </c>
      <c r="G820" s="243"/>
      <c r="H820" s="517"/>
      <c r="I820" s="814"/>
      <c r="J820" s="524"/>
    </row>
    <row r="821" spans="1:10" ht="15" customHeight="1" x14ac:dyDescent="0.3">
      <c r="A821" s="518"/>
      <c r="B821" s="1114"/>
      <c r="C821" s="1694"/>
      <c r="D821" s="696"/>
      <c r="E821" s="697"/>
      <c r="F821" s="1036">
        <f t="shared" si="11"/>
        <v>0</v>
      </c>
      <c r="G821" s="243"/>
      <c r="H821" s="517"/>
      <c r="I821" s="814"/>
      <c r="J821" s="524"/>
    </row>
    <row r="822" spans="1:10" ht="15" customHeight="1" x14ac:dyDescent="0.3">
      <c r="A822" s="518"/>
      <c r="B822" s="1114"/>
      <c r="C822" s="1694"/>
      <c r="D822" s="696"/>
      <c r="E822" s="697"/>
      <c r="F822" s="1036">
        <f t="shared" si="11"/>
        <v>0</v>
      </c>
      <c r="G822" s="243"/>
      <c r="H822" s="517"/>
      <c r="I822" s="814"/>
      <c r="J822" s="524"/>
    </row>
    <row r="823" spans="1:10" ht="15" customHeight="1" x14ac:dyDescent="0.3">
      <c r="A823" s="518"/>
      <c r="B823" s="1114"/>
      <c r="C823" s="1694"/>
      <c r="D823" s="696"/>
      <c r="E823" s="697"/>
      <c r="F823" s="1036">
        <f t="shared" si="11"/>
        <v>0</v>
      </c>
      <c r="G823" s="243"/>
      <c r="H823" s="517"/>
      <c r="I823" s="814"/>
      <c r="J823" s="524"/>
    </row>
    <row r="824" spans="1:10" ht="15" customHeight="1" x14ac:dyDescent="0.3">
      <c r="A824" s="518"/>
      <c r="B824" s="1114"/>
      <c r="C824" s="1694"/>
      <c r="D824" s="696"/>
      <c r="E824" s="697"/>
      <c r="F824" s="1036">
        <f t="shared" si="11"/>
        <v>0</v>
      </c>
      <c r="G824" s="243"/>
      <c r="H824" s="517"/>
      <c r="I824" s="814"/>
      <c r="J824" s="524"/>
    </row>
    <row r="825" spans="1:10" ht="15" customHeight="1" x14ac:dyDescent="0.3">
      <c r="A825" s="518"/>
      <c r="B825" s="1114"/>
      <c r="C825" s="1694"/>
      <c r="D825" s="696"/>
      <c r="E825" s="697"/>
      <c r="F825" s="1036">
        <f t="shared" si="11"/>
        <v>0</v>
      </c>
      <c r="G825" s="243"/>
      <c r="H825" s="517"/>
      <c r="I825" s="814"/>
      <c r="J825" s="524"/>
    </row>
    <row r="826" spans="1:10" ht="15" customHeight="1" x14ac:dyDescent="0.3">
      <c r="A826" s="518"/>
      <c r="B826" s="1114"/>
      <c r="C826" s="1694"/>
      <c r="D826" s="696"/>
      <c r="E826" s="697"/>
      <c r="F826" s="1036">
        <f t="shared" si="11"/>
        <v>0</v>
      </c>
      <c r="G826" s="243"/>
      <c r="H826" s="517"/>
      <c r="I826" s="814"/>
      <c r="J826" s="524"/>
    </row>
    <row r="827" spans="1:10" ht="15" customHeight="1" x14ac:dyDescent="0.3">
      <c r="A827" s="518"/>
      <c r="B827" s="1114"/>
      <c r="C827" s="1694"/>
      <c r="D827" s="696"/>
      <c r="E827" s="697"/>
      <c r="F827" s="1036">
        <f t="shared" si="11"/>
        <v>0</v>
      </c>
      <c r="G827" s="243"/>
      <c r="H827" s="517"/>
      <c r="I827" s="814"/>
      <c r="J827" s="524"/>
    </row>
    <row r="828" spans="1:10" ht="15" customHeight="1" x14ac:dyDescent="0.3">
      <c r="A828" s="518"/>
      <c r="B828" s="1114"/>
      <c r="C828" s="1694"/>
      <c r="D828" s="696"/>
      <c r="E828" s="697"/>
      <c r="F828" s="1036">
        <f t="shared" si="11"/>
        <v>0</v>
      </c>
      <c r="G828" s="243"/>
      <c r="H828" s="517"/>
      <c r="I828" s="814"/>
      <c r="J828" s="524"/>
    </row>
    <row r="829" spans="1:10" ht="15" customHeight="1" thickBot="1" x14ac:dyDescent="0.35">
      <c r="A829" s="518"/>
      <c r="B829" s="1114"/>
      <c r="C829" s="1694"/>
      <c r="D829" s="696"/>
      <c r="E829" s="697"/>
      <c r="F829" s="1036">
        <f t="shared" si="11"/>
        <v>0</v>
      </c>
      <c r="G829" s="243"/>
      <c r="H829" s="517"/>
      <c r="I829" s="814"/>
      <c r="J829" s="524"/>
    </row>
    <row r="830" spans="1:10" ht="15.75" hidden="1" thickBot="1" x14ac:dyDescent="0.3">
      <c r="A830" s="518"/>
      <c r="B830" s="1114"/>
      <c r="C830" s="246"/>
      <c r="D830" s="696"/>
      <c r="E830" s="697"/>
      <c r="F830" s="1036">
        <f t="shared" si="11"/>
        <v>0</v>
      </c>
      <c r="G830" s="243"/>
      <c r="H830" s="517"/>
      <c r="I830" s="814"/>
      <c r="J830" s="524"/>
    </row>
    <row r="831" spans="1:10" ht="15.75" hidden="1" thickBot="1" x14ac:dyDescent="0.3">
      <c r="A831" s="518"/>
      <c r="B831" s="1114"/>
      <c r="C831" s="246"/>
      <c r="D831" s="696"/>
      <c r="E831" s="697"/>
      <c r="F831" s="1036">
        <f t="shared" si="11"/>
        <v>0</v>
      </c>
      <c r="G831" s="243"/>
      <c r="H831" s="517"/>
      <c r="I831" s="814"/>
      <c r="J831" s="524"/>
    </row>
    <row r="832" spans="1:10" ht="15.75" hidden="1" thickBot="1" x14ac:dyDescent="0.3">
      <c r="A832" s="518"/>
      <c r="B832" s="1114"/>
      <c r="C832" s="246"/>
      <c r="D832" s="696"/>
      <c r="E832" s="697"/>
      <c r="F832" s="1036">
        <f t="shared" si="11"/>
        <v>0</v>
      </c>
      <c r="G832" s="243"/>
      <c r="H832" s="517"/>
      <c r="I832" s="814"/>
      <c r="J832" s="524"/>
    </row>
    <row r="833" spans="1:10" ht="15.75" hidden="1" thickBot="1" x14ac:dyDescent="0.3">
      <c r="A833" s="518"/>
      <c r="B833" s="1114"/>
      <c r="C833" s="246"/>
      <c r="D833" s="696"/>
      <c r="E833" s="697"/>
      <c r="F833" s="1036">
        <f t="shared" si="11"/>
        <v>0</v>
      </c>
      <c r="G833" s="243"/>
      <c r="H833" s="517"/>
      <c r="I833" s="814"/>
      <c r="J833" s="524"/>
    </row>
    <row r="834" spans="1:10" ht="15.75" hidden="1" thickBot="1" x14ac:dyDescent="0.3">
      <c r="A834" s="518"/>
      <c r="B834" s="1114"/>
      <c r="C834" s="246"/>
      <c r="D834" s="696"/>
      <c r="E834" s="697"/>
      <c r="F834" s="1036">
        <f t="shared" si="11"/>
        <v>0</v>
      </c>
      <c r="G834" s="243"/>
      <c r="H834" s="517"/>
      <c r="I834" s="814"/>
      <c r="J834" s="524"/>
    </row>
    <row r="835" spans="1:10" ht="15.75" hidden="1" thickBot="1" x14ac:dyDescent="0.3">
      <c r="A835" s="518"/>
      <c r="B835" s="1114"/>
      <c r="C835" s="246"/>
      <c r="D835" s="696"/>
      <c r="E835" s="697"/>
      <c r="F835" s="1036">
        <f t="shared" si="11"/>
        <v>0</v>
      </c>
      <c r="G835" s="243"/>
      <c r="H835" s="517"/>
      <c r="I835" s="814"/>
      <c r="J835" s="524"/>
    </row>
    <row r="836" spans="1:10" ht="15.75" hidden="1" thickBot="1" x14ac:dyDescent="0.3">
      <c r="A836" s="518"/>
      <c r="B836" s="1114"/>
      <c r="C836" s="246"/>
      <c r="D836" s="696"/>
      <c r="E836" s="697"/>
      <c r="F836" s="1036">
        <f t="shared" si="11"/>
        <v>0</v>
      </c>
      <c r="G836" s="243"/>
      <c r="H836" s="517"/>
      <c r="I836" s="814"/>
      <c r="J836" s="524"/>
    </row>
    <row r="837" spans="1:10" ht="15.75" hidden="1" thickBot="1" x14ac:dyDescent="0.3">
      <c r="A837" s="518"/>
      <c r="B837" s="1114"/>
      <c r="C837" s="246"/>
      <c r="D837" s="696"/>
      <c r="E837" s="697"/>
      <c r="F837" s="1036">
        <f t="shared" si="11"/>
        <v>0</v>
      </c>
      <c r="G837" s="243"/>
      <c r="H837" s="517"/>
      <c r="I837" s="814"/>
      <c r="J837" s="524"/>
    </row>
    <row r="838" spans="1:10" ht="15.75" hidden="1" thickBot="1" x14ac:dyDescent="0.3">
      <c r="A838" s="518"/>
      <c r="B838" s="1114"/>
      <c r="C838" s="246"/>
      <c r="D838" s="696"/>
      <c r="E838" s="697"/>
      <c r="F838" s="1036">
        <f t="shared" si="11"/>
        <v>0</v>
      </c>
      <c r="G838" s="243"/>
      <c r="H838" s="517"/>
      <c r="I838" s="814"/>
      <c r="J838" s="524"/>
    </row>
    <row r="839" spans="1:10" ht="15.75" hidden="1" thickBot="1" x14ac:dyDescent="0.3">
      <c r="A839" s="518"/>
      <c r="B839" s="1114"/>
      <c r="C839" s="246"/>
      <c r="D839" s="696"/>
      <c r="E839" s="697"/>
      <c r="F839" s="1036">
        <f t="shared" si="11"/>
        <v>0</v>
      </c>
      <c r="G839" s="243"/>
      <c r="H839" s="517"/>
      <c r="I839" s="814"/>
      <c r="J839" s="524"/>
    </row>
    <row r="840" spans="1:10" ht="15.75" hidden="1" thickBot="1" x14ac:dyDescent="0.3">
      <c r="A840" s="518"/>
      <c r="B840" s="1114"/>
      <c r="C840" s="246"/>
      <c r="D840" s="696"/>
      <c r="E840" s="697"/>
      <c r="F840" s="1036">
        <f t="shared" si="11"/>
        <v>0</v>
      </c>
      <c r="G840" s="243"/>
      <c r="H840" s="517"/>
      <c r="I840" s="814"/>
      <c r="J840" s="524"/>
    </row>
    <row r="841" spans="1:10" ht="15.75" hidden="1" thickBot="1" x14ac:dyDescent="0.3">
      <c r="A841" s="518"/>
      <c r="B841" s="1114"/>
      <c r="C841" s="246"/>
      <c r="D841" s="696"/>
      <c r="E841" s="697"/>
      <c r="F841" s="1036">
        <f t="shared" si="11"/>
        <v>0</v>
      </c>
      <c r="G841" s="243"/>
      <c r="H841" s="517"/>
      <c r="I841" s="814"/>
      <c r="J841" s="524"/>
    </row>
    <row r="842" spans="1:10" ht="15.75" hidden="1" thickBot="1" x14ac:dyDescent="0.3">
      <c r="A842" s="518"/>
      <c r="B842" s="1114"/>
      <c r="C842" s="246"/>
      <c r="D842" s="696"/>
      <c r="E842" s="697"/>
      <c r="F842" s="1036">
        <f t="shared" si="11"/>
        <v>0</v>
      </c>
      <c r="G842" s="243"/>
      <c r="H842" s="517"/>
      <c r="I842" s="814"/>
      <c r="J842" s="524"/>
    </row>
    <row r="843" spans="1:10" ht="15.75" hidden="1" thickBot="1" x14ac:dyDescent="0.3">
      <c r="A843" s="518"/>
      <c r="B843" s="1114"/>
      <c r="C843" s="246"/>
      <c r="D843" s="696"/>
      <c r="E843" s="697"/>
      <c r="F843" s="1036">
        <f t="shared" si="11"/>
        <v>0</v>
      </c>
      <c r="G843" s="243"/>
      <c r="H843" s="517"/>
      <c r="I843" s="814"/>
      <c r="J843" s="524"/>
    </row>
    <row r="844" spans="1:10" ht="15.75" hidden="1" thickBot="1" x14ac:dyDescent="0.3">
      <c r="A844" s="518"/>
      <c r="B844" s="1114"/>
      <c r="C844" s="246"/>
      <c r="D844" s="696"/>
      <c r="E844" s="697"/>
      <c r="F844" s="1036">
        <f t="shared" si="11"/>
        <v>0</v>
      </c>
      <c r="G844" s="243"/>
      <c r="H844" s="517"/>
      <c r="I844" s="814"/>
      <c r="J844" s="524"/>
    </row>
    <row r="845" spans="1:10" ht="15.75" hidden="1" thickBot="1" x14ac:dyDescent="0.3">
      <c r="A845" s="518"/>
      <c r="B845" s="1114"/>
      <c r="C845" s="246"/>
      <c r="D845" s="696"/>
      <c r="E845" s="697"/>
      <c r="F845" s="1036">
        <f t="shared" si="11"/>
        <v>0</v>
      </c>
      <c r="G845" s="243"/>
      <c r="H845" s="517"/>
      <c r="I845" s="814"/>
      <c r="J845" s="524"/>
    </row>
    <row r="846" spans="1:10" ht="15.75" hidden="1" thickBot="1" x14ac:dyDescent="0.3">
      <c r="A846" s="518"/>
      <c r="B846" s="1114"/>
      <c r="C846" s="246"/>
      <c r="D846" s="696"/>
      <c r="E846" s="697"/>
      <c r="F846" s="1036">
        <f t="shared" si="11"/>
        <v>0</v>
      </c>
      <c r="G846" s="243"/>
      <c r="H846" s="517"/>
      <c r="I846" s="814"/>
      <c r="J846" s="524"/>
    </row>
    <row r="847" spans="1:10" ht="15.75" hidden="1" thickBot="1" x14ac:dyDescent="0.3">
      <c r="A847" s="518"/>
      <c r="B847" s="1114"/>
      <c r="C847" s="246"/>
      <c r="D847" s="696"/>
      <c r="E847" s="697"/>
      <c r="F847" s="1036">
        <f t="shared" si="11"/>
        <v>0</v>
      </c>
      <c r="G847" s="243"/>
      <c r="H847" s="517"/>
      <c r="I847" s="814"/>
      <c r="J847" s="524"/>
    </row>
    <row r="848" spans="1:10" ht="15.75" hidden="1" thickBot="1" x14ac:dyDescent="0.3">
      <c r="A848" s="518"/>
      <c r="B848" s="1114"/>
      <c r="C848" s="246"/>
      <c r="D848" s="696"/>
      <c r="E848" s="697"/>
      <c r="F848" s="1036">
        <f t="shared" si="11"/>
        <v>0</v>
      </c>
      <c r="G848" s="243"/>
      <c r="H848" s="517"/>
      <c r="I848" s="814"/>
      <c r="J848" s="524"/>
    </row>
    <row r="849" spans="1:10" ht="15.75" hidden="1" thickBot="1" x14ac:dyDescent="0.3">
      <c r="A849" s="518"/>
      <c r="B849" s="1114"/>
      <c r="C849" s="246"/>
      <c r="D849" s="696"/>
      <c r="E849" s="697"/>
      <c r="F849" s="1036">
        <f t="shared" si="11"/>
        <v>0</v>
      </c>
      <c r="G849" s="243"/>
      <c r="H849" s="517"/>
      <c r="I849" s="814"/>
      <c r="J849" s="524"/>
    </row>
    <row r="850" spans="1:10" ht="15.75" hidden="1" thickBot="1" x14ac:dyDescent="0.3">
      <c r="A850" s="518"/>
      <c r="B850" s="1114"/>
      <c r="C850" s="246"/>
      <c r="D850" s="696"/>
      <c r="E850" s="697"/>
      <c r="F850" s="1036">
        <f t="shared" si="11"/>
        <v>0</v>
      </c>
      <c r="G850" s="243"/>
      <c r="H850" s="517"/>
      <c r="I850" s="814"/>
      <c r="J850" s="524"/>
    </row>
    <row r="851" spans="1:10" ht="15.75" hidden="1" thickBot="1" x14ac:dyDescent="0.3">
      <c r="A851" s="518"/>
      <c r="B851" s="1114"/>
      <c r="C851" s="246"/>
      <c r="D851" s="696"/>
      <c r="E851" s="697"/>
      <c r="F851" s="1036">
        <f t="shared" si="11"/>
        <v>0</v>
      </c>
      <c r="G851" s="243"/>
      <c r="H851" s="517"/>
      <c r="I851" s="814"/>
      <c r="J851" s="524"/>
    </row>
    <row r="852" spans="1:10" ht="15.75" hidden="1" thickBot="1" x14ac:dyDescent="0.3">
      <c r="A852" s="518"/>
      <c r="B852" s="1114"/>
      <c r="C852" s="246"/>
      <c r="D852" s="696"/>
      <c r="E852" s="697"/>
      <c r="F852" s="1036">
        <f t="shared" si="11"/>
        <v>0</v>
      </c>
      <c r="G852" s="243"/>
      <c r="H852" s="517"/>
      <c r="I852" s="814"/>
      <c r="J852" s="524"/>
    </row>
    <row r="853" spans="1:10" ht="15.75" hidden="1" thickBot="1" x14ac:dyDescent="0.3">
      <c r="A853" s="518"/>
      <c r="B853" s="1114"/>
      <c r="C853" s="246"/>
      <c r="D853" s="696"/>
      <c r="E853" s="697"/>
      <c r="F853" s="1036">
        <f t="shared" si="11"/>
        <v>0</v>
      </c>
      <c r="G853" s="243"/>
      <c r="H853" s="517"/>
      <c r="I853" s="814"/>
      <c r="J853" s="524"/>
    </row>
    <row r="854" spans="1:10" ht="15.75" hidden="1" thickBot="1" x14ac:dyDescent="0.3">
      <c r="A854" s="518"/>
      <c r="B854" s="1114"/>
      <c r="C854" s="246"/>
      <c r="D854" s="696"/>
      <c r="E854" s="697"/>
      <c r="F854" s="1036">
        <f t="shared" si="11"/>
        <v>0</v>
      </c>
      <c r="G854" s="243"/>
      <c r="H854" s="517"/>
      <c r="I854" s="814"/>
      <c r="J854" s="524"/>
    </row>
    <row r="855" spans="1:10" ht="15.75" hidden="1" thickBot="1" x14ac:dyDescent="0.3">
      <c r="A855" s="518"/>
      <c r="B855" s="1114"/>
      <c r="C855" s="246"/>
      <c r="D855" s="696"/>
      <c r="E855" s="697"/>
      <c r="F855" s="1036">
        <f t="shared" si="11"/>
        <v>0</v>
      </c>
      <c r="G855" s="243"/>
      <c r="H855" s="517"/>
      <c r="I855" s="814"/>
      <c r="J855" s="524"/>
    </row>
    <row r="856" spans="1:10" ht="15.75" hidden="1" thickBot="1" x14ac:dyDescent="0.3">
      <c r="A856" s="518"/>
      <c r="B856" s="1114"/>
      <c r="C856" s="246"/>
      <c r="D856" s="696"/>
      <c r="E856" s="697"/>
      <c r="F856" s="1036">
        <f t="shared" si="11"/>
        <v>0</v>
      </c>
      <c r="G856" s="243"/>
      <c r="H856" s="517"/>
      <c r="I856" s="814"/>
      <c r="J856" s="524"/>
    </row>
    <row r="857" spans="1:10" ht="15.75" hidden="1" thickBot="1" x14ac:dyDescent="0.3">
      <c r="A857" s="518"/>
      <c r="B857" s="1114"/>
      <c r="C857" s="246"/>
      <c r="D857" s="696"/>
      <c r="E857" s="697"/>
      <c r="F857" s="1036">
        <f t="shared" si="11"/>
        <v>0</v>
      </c>
      <c r="G857" s="243"/>
      <c r="H857" s="517"/>
      <c r="I857" s="814"/>
      <c r="J857" s="524"/>
    </row>
    <row r="858" spans="1:10" ht="15.75" hidden="1" thickBot="1" x14ac:dyDescent="0.3">
      <c r="A858" s="518"/>
      <c r="B858" s="1114"/>
      <c r="C858" s="246"/>
      <c r="D858" s="696"/>
      <c r="E858" s="697"/>
      <c r="F858" s="1036">
        <f t="shared" si="11"/>
        <v>0</v>
      </c>
      <c r="G858" s="243"/>
      <c r="H858" s="517"/>
      <c r="I858" s="814"/>
      <c r="J858" s="524"/>
    </row>
    <row r="859" spans="1:10" ht="15.75" hidden="1" thickBot="1" x14ac:dyDescent="0.3">
      <c r="A859" s="518"/>
      <c r="B859" s="1114"/>
      <c r="C859" s="246"/>
      <c r="D859" s="696"/>
      <c r="E859" s="697"/>
      <c r="F859" s="1036">
        <f t="shared" si="11"/>
        <v>0</v>
      </c>
      <c r="G859" s="243"/>
      <c r="H859" s="517"/>
      <c r="I859" s="814"/>
      <c r="J859" s="524"/>
    </row>
    <row r="860" spans="1:10" ht="15.75" hidden="1" thickBot="1" x14ac:dyDescent="0.3">
      <c r="A860" s="518"/>
      <c r="B860" s="1114"/>
      <c r="C860" s="246"/>
      <c r="D860" s="696"/>
      <c r="E860" s="697"/>
      <c r="F860" s="1036">
        <f t="shared" si="11"/>
        <v>0</v>
      </c>
      <c r="G860" s="243"/>
      <c r="H860" s="517"/>
      <c r="I860" s="814"/>
      <c r="J860" s="524"/>
    </row>
    <row r="861" spans="1:10" ht="15.75" hidden="1" thickBot="1" x14ac:dyDescent="0.3">
      <c r="A861" s="518"/>
      <c r="B861" s="1114"/>
      <c r="C861" s="246"/>
      <c r="D861" s="696"/>
      <c r="E861" s="697"/>
      <c r="F861" s="1036">
        <f t="shared" si="11"/>
        <v>0</v>
      </c>
      <c r="G861" s="243"/>
      <c r="H861" s="517"/>
      <c r="I861" s="814"/>
      <c r="J861" s="524"/>
    </row>
    <row r="862" spans="1:10" ht="15.75" hidden="1" thickBot="1" x14ac:dyDescent="0.3">
      <c r="A862" s="518"/>
      <c r="B862" s="1114"/>
      <c r="C862" s="246"/>
      <c r="D862" s="696"/>
      <c r="E862" s="697"/>
      <c r="F862" s="1036">
        <f t="shared" si="11"/>
        <v>0</v>
      </c>
      <c r="G862" s="243"/>
      <c r="H862" s="517"/>
      <c r="I862" s="814"/>
      <c r="J862" s="524"/>
    </row>
    <row r="863" spans="1:10" ht="15.75" hidden="1" thickBot="1" x14ac:dyDescent="0.3">
      <c r="A863" s="518"/>
      <c r="B863" s="1114"/>
      <c r="C863" s="246"/>
      <c r="D863" s="696"/>
      <c r="E863" s="697"/>
      <c r="F863" s="1036">
        <f t="shared" si="11"/>
        <v>0</v>
      </c>
      <c r="G863" s="243"/>
      <c r="H863" s="517"/>
      <c r="I863" s="814"/>
      <c r="J863" s="524"/>
    </row>
    <row r="864" spans="1:10" ht="15.75" hidden="1" thickBot="1" x14ac:dyDescent="0.3">
      <c r="A864" s="518"/>
      <c r="B864" s="1114"/>
      <c r="C864" s="246"/>
      <c r="D864" s="696"/>
      <c r="E864" s="697"/>
      <c r="F864" s="1036">
        <f t="shared" si="11"/>
        <v>0</v>
      </c>
      <c r="G864" s="243"/>
      <c r="H864" s="517"/>
      <c r="I864" s="814"/>
      <c r="J864" s="524"/>
    </row>
    <row r="865" spans="1:10" ht="15.75" hidden="1" thickBot="1" x14ac:dyDescent="0.3">
      <c r="A865" s="518"/>
      <c r="B865" s="1114"/>
      <c r="C865" s="246"/>
      <c r="D865" s="696"/>
      <c r="E865" s="697"/>
      <c r="F865" s="1036">
        <f t="shared" si="11"/>
        <v>0</v>
      </c>
      <c r="G865" s="243"/>
      <c r="H865" s="517"/>
      <c r="I865" s="814"/>
      <c r="J865" s="524"/>
    </row>
    <row r="866" spans="1:10" ht="15.75" hidden="1" thickBot="1" x14ac:dyDescent="0.3">
      <c r="A866" s="518"/>
      <c r="B866" s="1114"/>
      <c r="C866" s="246"/>
      <c r="D866" s="696"/>
      <c r="E866" s="697"/>
      <c r="F866" s="1036">
        <f t="shared" si="11"/>
        <v>0</v>
      </c>
      <c r="G866" s="243"/>
      <c r="H866" s="517"/>
      <c r="I866" s="814"/>
      <c r="J866" s="524"/>
    </row>
    <row r="867" spans="1:10" ht="15.75" hidden="1" thickBot="1" x14ac:dyDescent="0.3">
      <c r="A867" s="518"/>
      <c r="B867" s="1114"/>
      <c r="C867" s="246"/>
      <c r="D867" s="696"/>
      <c r="E867" s="697"/>
      <c r="F867" s="1036">
        <f t="shared" si="11"/>
        <v>0</v>
      </c>
      <c r="G867" s="243"/>
      <c r="H867" s="517"/>
      <c r="I867" s="814"/>
      <c r="J867" s="524"/>
    </row>
    <row r="868" spans="1:10" ht="15.75" hidden="1" thickBot="1" x14ac:dyDescent="0.3">
      <c r="A868" s="518"/>
      <c r="B868" s="1114"/>
      <c r="C868" s="246"/>
      <c r="D868" s="696"/>
      <c r="E868" s="697"/>
      <c r="F868" s="1036">
        <f t="shared" si="11"/>
        <v>0</v>
      </c>
      <c r="G868" s="243"/>
      <c r="H868" s="517"/>
      <c r="I868" s="814"/>
      <c r="J868" s="524"/>
    </row>
    <row r="869" spans="1:10" ht="15.75" hidden="1" thickBot="1" x14ac:dyDescent="0.3">
      <c r="A869" s="518"/>
      <c r="B869" s="1114"/>
      <c r="C869" s="246"/>
      <c r="D869" s="696"/>
      <c r="E869" s="697"/>
      <c r="F869" s="1036">
        <f t="shared" si="11"/>
        <v>0</v>
      </c>
      <c r="G869" s="243"/>
      <c r="H869" s="517"/>
      <c r="I869" s="814"/>
      <c r="J869" s="524"/>
    </row>
    <row r="870" spans="1:10" ht="15.75" hidden="1" thickBot="1" x14ac:dyDescent="0.3">
      <c r="A870" s="518"/>
      <c r="B870" s="1114"/>
      <c r="C870" s="246"/>
      <c r="D870" s="696"/>
      <c r="E870" s="697"/>
      <c r="F870" s="1036">
        <f t="shared" si="11"/>
        <v>0</v>
      </c>
      <c r="G870" s="243"/>
      <c r="H870" s="517"/>
      <c r="I870" s="814"/>
      <c r="J870" s="524"/>
    </row>
    <row r="871" spans="1:10" ht="15.75" hidden="1" thickBot="1" x14ac:dyDescent="0.3">
      <c r="A871" s="518"/>
      <c r="B871" s="1114"/>
      <c r="C871" s="246"/>
      <c r="D871" s="696"/>
      <c r="E871" s="697"/>
      <c r="F871" s="1036">
        <f t="shared" si="11"/>
        <v>0</v>
      </c>
      <c r="G871" s="243"/>
      <c r="H871" s="517"/>
      <c r="I871" s="814"/>
      <c r="J871" s="524"/>
    </row>
    <row r="872" spans="1:10" ht="15.75" hidden="1" thickBot="1" x14ac:dyDescent="0.3">
      <c r="A872" s="518"/>
      <c r="B872" s="1114"/>
      <c r="C872" s="246"/>
      <c r="D872" s="696"/>
      <c r="E872" s="697"/>
      <c r="F872" s="1036">
        <f t="shared" si="11"/>
        <v>0</v>
      </c>
      <c r="G872" s="243"/>
      <c r="H872" s="517"/>
      <c r="I872" s="814"/>
      <c r="J872" s="524"/>
    </row>
    <row r="873" spans="1:10" ht="15.75" hidden="1" thickBot="1" x14ac:dyDescent="0.3">
      <c r="A873" s="518"/>
      <c r="B873" s="1114"/>
      <c r="C873" s="246"/>
      <c r="D873" s="696"/>
      <c r="E873" s="697"/>
      <c r="F873" s="1036">
        <f t="shared" si="11"/>
        <v>0</v>
      </c>
      <c r="G873" s="243"/>
      <c r="H873" s="517"/>
      <c r="I873" s="814"/>
      <c r="J873" s="524"/>
    </row>
    <row r="874" spans="1:10" ht="15.75" hidden="1" thickBot="1" x14ac:dyDescent="0.3">
      <c r="A874" s="518"/>
      <c r="B874" s="1114"/>
      <c r="C874" s="246"/>
      <c r="D874" s="696"/>
      <c r="E874" s="697"/>
      <c r="F874" s="1036">
        <f t="shared" si="11"/>
        <v>0</v>
      </c>
      <c r="G874" s="243"/>
      <c r="H874" s="517"/>
      <c r="I874" s="814"/>
      <c r="J874" s="524"/>
    </row>
    <row r="875" spans="1:10" ht="15.75" hidden="1" thickBot="1" x14ac:dyDescent="0.3">
      <c r="A875" s="518"/>
      <c r="B875" s="1114"/>
      <c r="C875" s="246"/>
      <c r="D875" s="696"/>
      <c r="E875" s="697"/>
      <c r="F875" s="1036">
        <f t="shared" si="11"/>
        <v>0</v>
      </c>
      <c r="G875" s="243"/>
      <c r="H875" s="517"/>
      <c r="I875" s="814"/>
      <c r="J875" s="524"/>
    </row>
    <row r="876" spans="1:10" ht="15.75" hidden="1" thickBot="1" x14ac:dyDescent="0.3">
      <c r="A876" s="518"/>
      <c r="B876" s="1114"/>
      <c r="C876" s="246"/>
      <c r="D876" s="696"/>
      <c r="E876" s="697"/>
      <c r="F876" s="1036">
        <f t="shared" si="11"/>
        <v>0</v>
      </c>
      <c r="G876" s="243"/>
      <c r="H876" s="517"/>
      <c r="I876" s="814"/>
      <c r="J876" s="524"/>
    </row>
    <row r="877" spans="1:10" ht="15.75" hidden="1" thickBot="1" x14ac:dyDescent="0.3">
      <c r="A877" s="518"/>
      <c r="B877" s="1114"/>
      <c r="C877" s="246"/>
      <c r="D877" s="696"/>
      <c r="E877" s="697"/>
      <c r="F877" s="1036">
        <f t="shared" si="11"/>
        <v>0</v>
      </c>
      <c r="G877" s="243"/>
      <c r="H877" s="517"/>
      <c r="I877" s="814"/>
      <c r="J877" s="524"/>
    </row>
    <row r="878" spans="1:10" ht="15.75" hidden="1" thickBot="1" x14ac:dyDescent="0.3">
      <c r="A878" s="518"/>
      <c r="B878" s="1114"/>
      <c r="C878" s="246"/>
      <c r="D878" s="696"/>
      <c r="E878" s="697"/>
      <c r="F878" s="1036">
        <f t="shared" si="11"/>
        <v>0</v>
      </c>
      <c r="G878" s="243"/>
      <c r="H878" s="517"/>
      <c r="I878" s="814"/>
      <c r="J878" s="524"/>
    </row>
    <row r="879" spans="1:10" ht="15.75" hidden="1" thickBot="1" x14ac:dyDescent="0.3">
      <c r="A879" s="518"/>
      <c r="B879" s="1114"/>
      <c r="C879" s="246"/>
      <c r="D879" s="696"/>
      <c r="E879" s="697"/>
      <c r="F879" s="1036">
        <f t="shared" si="11"/>
        <v>0</v>
      </c>
      <c r="G879" s="243"/>
      <c r="H879" s="517"/>
      <c r="I879" s="814"/>
      <c r="J879" s="524"/>
    </row>
    <row r="880" spans="1:10" ht="15.75" hidden="1" thickBot="1" x14ac:dyDescent="0.3">
      <c r="A880" s="518"/>
      <c r="B880" s="1114"/>
      <c r="C880" s="246"/>
      <c r="D880" s="696"/>
      <c r="E880" s="697"/>
      <c r="F880" s="1036">
        <f t="shared" si="11"/>
        <v>0</v>
      </c>
      <c r="G880" s="243"/>
      <c r="H880" s="517"/>
      <c r="I880" s="814"/>
      <c r="J880" s="524"/>
    </row>
    <row r="881" spans="1:10" ht="15.75" hidden="1" thickBot="1" x14ac:dyDescent="0.3">
      <c r="A881" s="518"/>
      <c r="B881" s="1114"/>
      <c r="C881" s="246"/>
      <c r="D881" s="696"/>
      <c r="E881" s="697"/>
      <c r="F881" s="1036">
        <f t="shared" si="11"/>
        <v>0</v>
      </c>
      <c r="G881" s="243"/>
      <c r="H881" s="517"/>
      <c r="I881" s="814"/>
      <c r="J881" s="524"/>
    </row>
    <row r="882" spans="1:10" ht="15.75" hidden="1" thickBot="1" x14ac:dyDescent="0.3">
      <c r="A882" s="518"/>
      <c r="B882" s="1114"/>
      <c r="C882" s="246"/>
      <c r="D882" s="696"/>
      <c r="E882" s="697"/>
      <c r="F882" s="1036">
        <f t="shared" si="11"/>
        <v>0</v>
      </c>
      <c r="G882" s="243"/>
      <c r="H882" s="517"/>
      <c r="I882" s="814"/>
      <c r="J882" s="524"/>
    </row>
    <row r="883" spans="1:10" ht="15.75" hidden="1" thickBot="1" x14ac:dyDescent="0.3">
      <c r="A883" s="518"/>
      <c r="B883" s="1114"/>
      <c r="C883" s="246"/>
      <c r="D883" s="696"/>
      <c r="E883" s="697"/>
      <c r="F883" s="1036">
        <f t="shared" si="11"/>
        <v>0</v>
      </c>
      <c r="G883" s="243"/>
      <c r="H883" s="517"/>
      <c r="I883" s="814"/>
      <c r="J883" s="524"/>
    </row>
    <row r="884" spans="1:10" ht="15.75" hidden="1" thickBot="1" x14ac:dyDescent="0.3">
      <c r="A884" s="518"/>
      <c r="B884" s="1114"/>
      <c r="C884" s="246"/>
      <c r="D884" s="696"/>
      <c r="E884" s="697"/>
      <c r="F884" s="1036">
        <f t="shared" ref="F884:F947" si="12">D884+E884</f>
        <v>0</v>
      </c>
      <c r="G884" s="243"/>
      <c r="H884" s="517"/>
      <c r="I884" s="814"/>
      <c r="J884" s="524"/>
    </row>
    <row r="885" spans="1:10" ht="15.75" hidden="1" thickBot="1" x14ac:dyDescent="0.3">
      <c r="A885" s="518"/>
      <c r="B885" s="1114"/>
      <c r="C885" s="246"/>
      <c r="D885" s="696"/>
      <c r="E885" s="697"/>
      <c r="F885" s="1036">
        <f t="shared" si="12"/>
        <v>0</v>
      </c>
      <c r="G885" s="243"/>
      <c r="H885" s="517"/>
      <c r="I885" s="814"/>
      <c r="J885" s="524"/>
    </row>
    <row r="886" spans="1:10" ht="15.75" hidden="1" thickBot="1" x14ac:dyDescent="0.3">
      <c r="A886" s="518"/>
      <c r="B886" s="1114"/>
      <c r="C886" s="246"/>
      <c r="D886" s="696"/>
      <c r="E886" s="697"/>
      <c r="F886" s="1036">
        <f t="shared" si="12"/>
        <v>0</v>
      </c>
      <c r="G886" s="243"/>
      <c r="H886" s="517"/>
      <c r="I886" s="814"/>
      <c r="J886" s="524"/>
    </row>
    <row r="887" spans="1:10" ht="15.75" hidden="1" thickBot="1" x14ac:dyDescent="0.3">
      <c r="A887" s="518"/>
      <c r="B887" s="1114"/>
      <c r="C887" s="246"/>
      <c r="D887" s="696"/>
      <c r="E887" s="697"/>
      <c r="F887" s="1036">
        <f t="shared" si="12"/>
        <v>0</v>
      </c>
      <c r="G887" s="243"/>
      <c r="H887" s="517"/>
      <c r="I887" s="814"/>
      <c r="J887" s="524"/>
    </row>
    <row r="888" spans="1:10" ht="15.75" hidden="1" thickBot="1" x14ac:dyDescent="0.3">
      <c r="A888" s="518"/>
      <c r="B888" s="1114"/>
      <c r="C888" s="246"/>
      <c r="D888" s="696"/>
      <c r="E888" s="697"/>
      <c r="F888" s="1036">
        <f t="shared" si="12"/>
        <v>0</v>
      </c>
      <c r="G888" s="243"/>
      <c r="H888" s="517"/>
      <c r="I888" s="814"/>
      <c r="J888" s="524"/>
    </row>
    <row r="889" spans="1:10" ht="15.75" hidden="1" thickBot="1" x14ac:dyDescent="0.3">
      <c r="A889" s="518"/>
      <c r="B889" s="1114"/>
      <c r="C889" s="246"/>
      <c r="D889" s="696"/>
      <c r="E889" s="697"/>
      <c r="F889" s="1036">
        <f t="shared" si="12"/>
        <v>0</v>
      </c>
      <c r="G889" s="243"/>
      <c r="H889" s="517"/>
      <c r="I889" s="814"/>
      <c r="J889" s="524"/>
    </row>
    <row r="890" spans="1:10" ht="15.75" hidden="1" thickBot="1" x14ac:dyDescent="0.3">
      <c r="A890" s="518"/>
      <c r="B890" s="1114"/>
      <c r="C890" s="246"/>
      <c r="D890" s="696"/>
      <c r="E890" s="697"/>
      <c r="F890" s="1036">
        <f t="shared" si="12"/>
        <v>0</v>
      </c>
      <c r="G890" s="243"/>
      <c r="H890" s="517"/>
      <c r="I890" s="814"/>
      <c r="J890" s="524"/>
    </row>
    <row r="891" spans="1:10" ht="15.75" hidden="1" thickBot="1" x14ac:dyDescent="0.3">
      <c r="A891" s="518"/>
      <c r="B891" s="1114"/>
      <c r="C891" s="246"/>
      <c r="D891" s="696"/>
      <c r="E891" s="697"/>
      <c r="F891" s="1036">
        <f t="shared" si="12"/>
        <v>0</v>
      </c>
      <c r="G891" s="243"/>
      <c r="H891" s="517"/>
      <c r="I891" s="814"/>
      <c r="J891" s="524"/>
    </row>
    <row r="892" spans="1:10" ht="15.75" hidden="1" thickBot="1" x14ac:dyDescent="0.3">
      <c r="A892" s="518"/>
      <c r="B892" s="1114"/>
      <c r="C892" s="246"/>
      <c r="D892" s="696"/>
      <c r="E892" s="697"/>
      <c r="F892" s="1036">
        <f t="shared" si="12"/>
        <v>0</v>
      </c>
      <c r="G892" s="243"/>
      <c r="H892" s="517"/>
      <c r="I892" s="814"/>
      <c r="J892" s="524"/>
    </row>
    <row r="893" spans="1:10" ht="15.75" hidden="1" thickBot="1" x14ac:dyDescent="0.3">
      <c r="A893" s="518"/>
      <c r="B893" s="1114"/>
      <c r="C893" s="246"/>
      <c r="D893" s="696"/>
      <c r="E893" s="697"/>
      <c r="F893" s="1036">
        <f t="shared" si="12"/>
        <v>0</v>
      </c>
      <c r="G893" s="243"/>
      <c r="H893" s="517"/>
      <c r="I893" s="814"/>
      <c r="J893" s="524"/>
    </row>
    <row r="894" spans="1:10" ht="15.75" hidden="1" thickBot="1" x14ac:dyDescent="0.3">
      <c r="A894" s="518"/>
      <c r="B894" s="1114"/>
      <c r="C894" s="246"/>
      <c r="D894" s="696"/>
      <c r="E894" s="697"/>
      <c r="F894" s="1036">
        <f t="shared" si="12"/>
        <v>0</v>
      </c>
      <c r="G894" s="243"/>
      <c r="H894" s="517"/>
      <c r="I894" s="814"/>
      <c r="J894" s="524"/>
    </row>
    <row r="895" spans="1:10" ht="15.75" hidden="1" thickBot="1" x14ac:dyDescent="0.3">
      <c r="A895" s="518"/>
      <c r="B895" s="1114"/>
      <c r="C895" s="246"/>
      <c r="D895" s="696"/>
      <c r="E895" s="697"/>
      <c r="F895" s="1036">
        <f t="shared" si="12"/>
        <v>0</v>
      </c>
      <c r="G895" s="243"/>
      <c r="H895" s="517"/>
      <c r="I895" s="814"/>
      <c r="J895" s="524"/>
    </row>
    <row r="896" spans="1:10" ht="15.75" hidden="1" thickBot="1" x14ac:dyDescent="0.3">
      <c r="A896" s="518"/>
      <c r="B896" s="1114"/>
      <c r="C896" s="246"/>
      <c r="D896" s="696"/>
      <c r="E896" s="697"/>
      <c r="F896" s="1036">
        <f t="shared" si="12"/>
        <v>0</v>
      </c>
      <c r="G896" s="243"/>
      <c r="H896" s="517"/>
      <c r="I896" s="814"/>
      <c r="J896" s="524"/>
    </row>
    <row r="897" spans="1:10" ht="15.75" hidden="1" thickBot="1" x14ac:dyDescent="0.3">
      <c r="A897" s="518"/>
      <c r="B897" s="1114"/>
      <c r="C897" s="246"/>
      <c r="D897" s="696"/>
      <c r="E897" s="697"/>
      <c r="F897" s="1036">
        <f t="shared" si="12"/>
        <v>0</v>
      </c>
      <c r="G897" s="243"/>
      <c r="H897" s="517"/>
      <c r="I897" s="814"/>
      <c r="J897" s="524"/>
    </row>
    <row r="898" spans="1:10" ht="15.75" hidden="1" thickBot="1" x14ac:dyDescent="0.3">
      <c r="A898" s="518"/>
      <c r="B898" s="1114"/>
      <c r="C898" s="246"/>
      <c r="D898" s="696"/>
      <c r="E898" s="697"/>
      <c r="F898" s="1036">
        <f t="shared" si="12"/>
        <v>0</v>
      </c>
      <c r="G898" s="243"/>
      <c r="H898" s="517"/>
      <c r="I898" s="814"/>
      <c r="J898" s="524"/>
    </row>
    <row r="899" spans="1:10" ht="15.75" hidden="1" thickBot="1" x14ac:dyDescent="0.3">
      <c r="A899" s="518"/>
      <c r="B899" s="1114"/>
      <c r="C899" s="246"/>
      <c r="D899" s="696"/>
      <c r="E899" s="697"/>
      <c r="F899" s="1036">
        <f t="shared" si="12"/>
        <v>0</v>
      </c>
      <c r="G899" s="243"/>
      <c r="H899" s="517"/>
      <c r="I899" s="814"/>
      <c r="J899" s="524"/>
    </row>
    <row r="900" spans="1:10" ht="15.75" hidden="1" thickBot="1" x14ac:dyDescent="0.3">
      <c r="A900" s="518"/>
      <c r="B900" s="1114"/>
      <c r="C900" s="246"/>
      <c r="D900" s="696"/>
      <c r="E900" s="697"/>
      <c r="F900" s="1036">
        <f t="shared" si="12"/>
        <v>0</v>
      </c>
      <c r="G900" s="243"/>
      <c r="H900" s="517"/>
      <c r="I900" s="814"/>
      <c r="J900" s="524"/>
    </row>
    <row r="901" spans="1:10" ht="15.75" hidden="1" thickBot="1" x14ac:dyDescent="0.3">
      <c r="A901" s="518"/>
      <c r="B901" s="1114"/>
      <c r="C901" s="246"/>
      <c r="D901" s="696"/>
      <c r="E901" s="697"/>
      <c r="F901" s="1036">
        <f t="shared" si="12"/>
        <v>0</v>
      </c>
      <c r="G901" s="243"/>
      <c r="H901" s="517"/>
      <c r="I901" s="814"/>
      <c r="J901" s="524"/>
    </row>
    <row r="902" spans="1:10" ht="15.75" hidden="1" thickBot="1" x14ac:dyDescent="0.3">
      <c r="A902" s="518"/>
      <c r="B902" s="1114"/>
      <c r="C902" s="246"/>
      <c r="D902" s="696"/>
      <c r="E902" s="697"/>
      <c r="F902" s="1036">
        <f t="shared" si="12"/>
        <v>0</v>
      </c>
      <c r="G902" s="243"/>
      <c r="H902" s="517"/>
      <c r="I902" s="814"/>
      <c r="J902" s="524"/>
    </row>
    <row r="903" spans="1:10" ht="15.75" hidden="1" thickBot="1" x14ac:dyDescent="0.3">
      <c r="A903" s="518"/>
      <c r="B903" s="1114"/>
      <c r="C903" s="246"/>
      <c r="D903" s="696"/>
      <c r="E903" s="697"/>
      <c r="F903" s="1036">
        <f t="shared" si="12"/>
        <v>0</v>
      </c>
      <c r="G903" s="243"/>
      <c r="H903" s="517"/>
      <c r="I903" s="814"/>
      <c r="J903" s="524"/>
    </row>
    <row r="904" spans="1:10" ht="15.75" hidden="1" thickBot="1" x14ac:dyDescent="0.3">
      <c r="A904" s="518"/>
      <c r="B904" s="1114"/>
      <c r="C904" s="246"/>
      <c r="D904" s="696"/>
      <c r="E904" s="697"/>
      <c r="F904" s="1036">
        <f t="shared" si="12"/>
        <v>0</v>
      </c>
      <c r="G904" s="243"/>
      <c r="H904" s="517"/>
      <c r="I904" s="814"/>
      <c r="J904" s="524"/>
    </row>
    <row r="905" spans="1:10" ht="15.75" hidden="1" thickBot="1" x14ac:dyDescent="0.3">
      <c r="A905" s="518"/>
      <c r="B905" s="1114"/>
      <c r="C905" s="246"/>
      <c r="D905" s="696"/>
      <c r="E905" s="697"/>
      <c r="F905" s="1036">
        <f t="shared" si="12"/>
        <v>0</v>
      </c>
      <c r="G905" s="243"/>
      <c r="H905" s="517"/>
      <c r="I905" s="814"/>
      <c r="J905" s="524"/>
    </row>
    <row r="906" spans="1:10" ht="15.75" hidden="1" thickBot="1" x14ac:dyDescent="0.3">
      <c r="A906" s="518"/>
      <c r="B906" s="1114"/>
      <c r="C906" s="246"/>
      <c r="D906" s="696"/>
      <c r="E906" s="697"/>
      <c r="F906" s="1036">
        <f t="shared" si="12"/>
        <v>0</v>
      </c>
      <c r="G906" s="243"/>
      <c r="H906" s="517"/>
      <c r="I906" s="814"/>
      <c r="J906" s="524"/>
    </row>
    <row r="907" spans="1:10" ht="15.75" hidden="1" thickBot="1" x14ac:dyDescent="0.3">
      <c r="A907" s="518"/>
      <c r="B907" s="1114"/>
      <c r="C907" s="246"/>
      <c r="D907" s="696"/>
      <c r="E907" s="697"/>
      <c r="F907" s="1036">
        <f t="shared" si="12"/>
        <v>0</v>
      </c>
      <c r="G907" s="243"/>
      <c r="H907" s="517"/>
      <c r="I907" s="814"/>
      <c r="J907" s="524"/>
    </row>
    <row r="908" spans="1:10" ht="15.75" hidden="1" thickBot="1" x14ac:dyDescent="0.3">
      <c r="A908" s="518"/>
      <c r="B908" s="1114"/>
      <c r="C908" s="246"/>
      <c r="D908" s="696"/>
      <c r="E908" s="697"/>
      <c r="F908" s="1036">
        <f t="shared" si="12"/>
        <v>0</v>
      </c>
      <c r="G908" s="243"/>
      <c r="H908" s="517"/>
      <c r="I908" s="814"/>
      <c r="J908" s="524"/>
    </row>
    <row r="909" spans="1:10" ht="15.75" hidden="1" thickBot="1" x14ac:dyDescent="0.3">
      <c r="A909" s="518"/>
      <c r="B909" s="1114"/>
      <c r="C909" s="246"/>
      <c r="D909" s="696"/>
      <c r="E909" s="697"/>
      <c r="F909" s="1036">
        <f t="shared" si="12"/>
        <v>0</v>
      </c>
      <c r="G909" s="243"/>
      <c r="H909" s="517"/>
      <c r="I909" s="814"/>
      <c r="J909" s="524"/>
    </row>
    <row r="910" spans="1:10" ht="15.75" hidden="1" thickBot="1" x14ac:dyDescent="0.3">
      <c r="A910" s="518"/>
      <c r="B910" s="1114"/>
      <c r="C910" s="246"/>
      <c r="D910" s="696"/>
      <c r="E910" s="697"/>
      <c r="F910" s="1036">
        <f t="shared" si="12"/>
        <v>0</v>
      </c>
      <c r="G910" s="243"/>
      <c r="H910" s="517"/>
      <c r="I910" s="814"/>
      <c r="J910" s="524"/>
    </row>
    <row r="911" spans="1:10" ht="15.75" hidden="1" thickBot="1" x14ac:dyDescent="0.3">
      <c r="A911" s="518"/>
      <c r="B911" s="1114"/>
      <c r="C911" s="246"/>
      <c r="D911" s="696"/>
      <c r="E911" s="697"/>
      <c r="F911" s="1036">
        <f t="shared" si="12"/>
        <v>0</v>
      </c>
      <c r="G911" s="243"/>
      <c r="H911" s="517"/>
      <c r="I911" s="814"/>
      <c r="J911" s="524"/>
    </row>
    <row r="912" spans="1:10" ht="15.75" hidden="1" thickBot="1" x14ac:dyDescent="0.3">
      <c r="A912" s="518"/>
      <c r="B912" s="1114"/>
      <c r="C912" s="246"/>
      <c r="D912" s="696"/>
      <c r="E912" s="697"/>
      <c r="F912" s="1036">
        <f t="shared" si="12"/>
        <v>0</v>
      </c>
      <c r="G912" s="243"/>
      <c r="H912" s="517"/>
      <c r="I912" s="814"/>
      <c r="J912" s="524"/>
    </row>
    <row r="913" spans="1:10" ht="15.75" hidden="1" thickBot="1" x14ac:dyDescent="0.3">
      <c r="A913" s="518"/>
      <c r="B913" s="1114"/>
      <c r="C913" s="246"/>
      <c r="D913" s="696"/>
      <c r="E913" s="697"/>
      <c r="F913" s="1036">
        <f t="shared" si="12"/>
        <v>0</v>
      </c>
      <c r="G913" s="243"/>
      <c r="H913" s="517"/>
      <c r="I913" s="814"/>
      <c r="J913" s="524"/>
    </row>
    <row r="914" spans="1:10" ht="15.75" hidden="1" thickBot="1" x14ac:dyDescent="0.3">
      <c r="A914" s="518"/>
      <c r="B914" s="1114"/>
      <c r="C914" s="246"/>
      <c r="D914" s="696"/>
      <c r="E914" s="697"/>
      <c r="F914" s="1036">
        <f t="shared" si="12"/>
        <v>0</v>
      </c>
      <c r="G914" s="243"/>
      <c r="H914" s="517"/>
      <c r="I914" s="814"/>
      <c r="J914" s="524"/>
    </row>
    <row r="915" spans="1:10" ht="15.75" hidden="1" thickBot="1" x14ac:dyDescent="0.3">
      <c r="A915" s="518"/>
      <c r="B915" s="1114"/>
      <c r="C915" s="246"/>
      <c r="D915" s="696"/>
      <c r="E915" s="697"/>
      <c r="F915" s="1036">
        <f t="shared" si="12"/>
        <v>0</v>
      </c>
      <c r="G915" s="243"/>
      <c r="H915" s="517"/>
      <c r="I915" s="814"/>
      <c r="J915" s="524"/>
    </row>
    <row r="916" spans="1:10" ht="15.75" hidden="1" thickBot="1" x14ac:dyDescent="0.3">
      <c r="A916" s="518"/>
      <c r="B916" s="1114"/>
      <c r="C916" s="246"/>
      <c r="D916" s="696"/>
      <c r="E916" s="697"/>
      <c r="F916" s="1036">
        <f t="shared" si="12"/>
        <v>0</v>
      </c>
      <c r="G916" s="243"/>
      <c r="H916" s="517"/>
      <c r="I916" s="814"/>
      <c r="J916" s="524"/>
    </row>
    <row r="917" spans="1:10" ht="15.75" hidden="1" thickBot="1" x14ac:dyDescent="0.3">
      <c r="A917" s="518"/>
      <c r="B917" s="1114"/>
      <c r="C917" s="246"/>
      <c r="D917" s="696"/>
      <c r="E917" s="697"/>
      <c r="F917" s="1036">
        <f t="shared" si="12"/>
        <v>0</v>
      </c>
      <c r="G917" s="243"/>
      <c r="H917" s="517"/>
      <c r="I917" s="814"/>
      <c r="J917" s="524"/>
    </row>
    <row r="918" spans="1:10" ht="15.75" hidden="1" thickBot="1" x14ac:dyDescent="0.3">
      <c r="A918" s="518"/>
      <c r="B918" s="1114"/>
      <c r="C918" s="246"/>
      <c r="D918" s="696"/>
      <c r="E918" s="697"/>
      <c r="F918" s="1036">
        <f t="shared" si="12"/>
        <v>0</v>
      </c>
      <c r="G918" s="243"/>
      <c r="H918" s="517"/>
      <c r="I918" s="814"/>
      <c r="J918" s="524"/>
    </row>
    <row r="919" spans="1:10" ht="15.75" hidden="1" thickBot="1" x14ac:dyDescent="0.3">
      <c r="A919" s="518"/>
      <c r="B919" s="1114"/>
      <c r="C919" s="246"/>
      <c r="D919" s="696"/>
      <c r="E919" s="697"/>
      <c r="F919" s="1036">
        <f t="shared" si="12"/>
        <v>0</v>
      </c>
      <c r="G919" s="243"/>
      <c r="H919" s="517"/>
      <c r="I919" s="814"/>
      <c r="J919" s="524"/>
    </row>
    <row r="920" spans="1:10" ht="15" customHeight="1" thickBot="1" x14ac:dyDescent="0.35">
      <c r="A920" s="518"/>
      <c r="B920" s="1114"/>
      <c r="C920" s="129" t="s">
        <v>1931</v>
      </c>
      <c r="D920" s="1127">
        <f>SUM(D921:D1020)</f>
        <v>0</v>
      </c>
      <c r="E920" s="1127">
        <f>SUM(E921:E1020)</f>
        <v>0</v>
      </c>
      <c r="F920" s="1036">
        <f t="shared" si="12"/>
        <v>0</v>
      </c>
      <c r="G920" s="243"/>
      <c r="H920" s="517" t="s">
        <v>979</v>
      </c>
      <c r="I920" s="815">
        <f>Form3!G30+Form3!H30</f>
        <v>0</v>
      </c>
      <c r="J920" s="524"/>
    </row>
    <row r="921" spans="1:10" ht="15" customHeight="1" x14ac:dyDescent="0.3">
      <c r="A921" s="518"/>
      <c r="B921" s="1114"/>
      <c r="C921" s="1694"/>
      <c r="D921" s="696"/>
      <c r="E921" s="697"/>
      <c r="F921" s="1036">
        <f t="shared" si="12"/>
        <v>0</v>
      </c>
      <c r="G921" s="243"/>
      <c r="H921" s="517"/>
      <c r="I921" s="814"/>
      <c r="J921" s="524"/>
    </row>
    <row r="922" spans="1:10" ht="15" customHeight="1" x14ac:dyDescent="0.3">
      <c r="A922" s="518"/>
      <c r="B922" s="1114"/>
      <c r="C922" s="1694"/>
      <c r="D922" s="696"/>
      <c r="E922" s="697"/>
      <c r="F922" s="1036">
        <f t="shared" si="12"/>
        <v>0</v>
      </c>
      <c r="G922" s="243"/>
      <c r="H922" s="517"/>
      <c r="I922" s="814"/>
      <c r="J922" s="524"/>
    </row>
    <row r="923" spans="1:10" ht="15" customHeight="1" x14ac:dyDescent="0.3">
      <c r="A923" s="518"/>
      <c r="B923" s="1114"/>
      <c r="C923" s="1694"/>
      <c r="D923" s="696"/>
      <c r="E923" s="697"/>
      <c r="F923" s="1036">
        <f t="shared" si="12"/>
        <v>0</v>
      </c>
      <c r="G923" s="243"/>
      <c r="H923" s="517"/>
      <c r="I923" s="814"/>
      <c r="J923" s="524"/>
    </row>
    <row r="924" spans="1:10" ht="15" customHeight="1" x14ac:dyDescent="0.3">
      <c r="A924" s="518"/>
      <c r="B924" s="1114"/>
      <c r="C924" s="1694"/>
      <c r="D924" s="696"/>
      <c r="E924" s="697"/>
      <c r="F924" s="1036">
        <f t="shared" si="12"/>
        <v>0</v>
      </c>
      <c r="G924" s="243"/>
      <c r="H924" s="517"/>
      <c r="I924" s="814"/>
      <c r="J924" s="524"/>
    </row>
    <row r="925" spans="1:10" ht="15" customHeight="1" x14ac:dyDescent="0.3">
      <c r="A925" s="518"/>
      <c r="B925" s="1114"/>
      <c r="C925" s="1694"/>
      <c r="D925" s="696"/>
      <c r="E925" s="697"/>
      <c r="F925" s="1036">
        <f t="shared" si="12"/>
        <v>0</v>
      </c>
      <c r="G925" s="243"/>
      <c r="H925" s="517"/>
      <c r="I925" s="814"/>
      <c r="J925" s="524"/>
    </row>
    <row r="926" spans="1:10" ht="15" customHeight="1" x14ac:dyDescent="0.3">
      <c r="A926" s="518"/>
      <c r="B926" s="1114"/>
      <c r="C926" s="1694"/>
      <c r="D926" s="696"/>
      <c r="E926" s="697"/>
      <c r="F926" s="1036">
        <f t="shared" si="12"/>
        <v>0</v>
      </c>
      <c r="G926" s="243"/>
      <c r="H926" s="517"/>
      <c r="I926" s="814"/>
      <c r="J926" s="524"/>
    </row>
    <row r="927" spans="1:10" ht="15" customHeight="1" x14ac:dyDescent="0.3">
      <c r="A927" s="518"/>
      <c r="B927" s="1114"/>
      <c r="C927" s="1694"/>
      <c r="D927" s="696"/>
      <c r="E927" s="697"/>
      <c r="F927" s="1036">
        <f t="shared" si="12"/>
        <v>0</v>
      </c>
      <c r="G927" s="243"/>
      <c r="H927" s="517"/>
      <c r="I927" s="814"/>
      <c r="J927" s="524"/>
    </row>
    <row r="928" spans="1:10" ht="15" customHeight="1" x14ac:dyDescent="0.3">
      <c r="A928" s="518"/>
      <c r="B928" s="1114"/>
      <c r="C928" s="1694"/>
      <c r="D928" s="696"/>
      <c r="E928" s="697"/>
      <c r="F928" s="1036">
        <f t="shared" si="12"/>
        <v>0</v>
      </c>
      <c r="G928" s="243"/>
      <c r="H928" s="517"/>
      <c r="I928" s="814"/>
      <c r="J928" s="524"/>
    </row>
    <row r="929" spans="1:10" ht="15" customHeight="1" x14ac:dyDescent="0.3">
      <c r="A929" s="518"/>
      <c r="B929" s="1114"/>
      <c r="C929" s="1694"/>
      <c r="D929" s="696"/>
      <c r="E929" s="697"/>
      <c r="F929" s="1036">
        <f t="shared" si="12"/>
        <v>0</v>
      </c>
      <c r="G929" s="243"/>
      <c r="H929" s="517"/>
      <c r="I929" s="814"/>
      <c r="J929" s="524"/>
    </row>
    <row r="930" spans="1:10" ht="15" customHeight="1" thickBot="1" x14ac:dyDescent="0.35">
      <c r="A930" s="518"/>
      <c r="B930" s="1114"/>
      <c r="C930" s="1694"/>
      <c r="D930" s="696"/>
      <c r="E930" s="697"/>
      <c r="F930" s="1036">
        <f t="shared" si="12"/>
        <v>0</v>
      </c>
      <c r="G930" s="243"/>
      <c r="H930" s="517"/>
      <c r="I930" s="814"/>
      <c r="J930" s="524"/>
    </row>
    <row r="931" spans="1:10" ht="15.75" hidden="1" thickBot="1" x14ac:dyDescent="0.3">
      <c r="A931" s="518"/>
      <c r="B931" s="1114"/>
      <c r="C931" s="246"/>
      <c r="D931" s="696"/>
      <c r="E931" s="697"/>
      <c r="F931" s="1036">
        <f t="shared" si="12"/>
        <v>0</v>
      </c>
      <c r="G931" s="243"/>
      <c r="H931" s="517"/>
      <c r="I931" s="814"/>
      <c r="J931" s="524"/>
    </row>
    <row r="932" spans="1:10" ht="15.75" hidden="1" thickBot="1" x14ac:dyDescent="0.3">
      <c r="A932" s="518"/>
      <c r="B932" s="1114"/>
      <c r="C932" s="246"/>
      <c r="D932" s="696"/>
      <c r="E932" s="697"/>
      <c r="F932" s="1036">
        <f t="shared" si="12"/>
        <v>0</v>
      </c>
      <c r="G932" s="243"/>
      <c r="H932" s="517"/>
      <c r="I932" s="814"/>
      <c r="J932" s="524"/>
    </row>
    <row r="933" spans="1:10" ht="15.75" hidden="1" thickBot="1" x14ac:dyDescent="0.3">
      <c r="A933" s="518"/>
      <c r="B933" s="1114"/>
      <c r="C933" s="246"/>
      <c r="D933" s="696"/>
      <c r="E933" s="697"/>
      <c r="F933" s="1036">
        <f t="shared" si="12"/>
        <v>0</v>
      </c>
      <c r="G933" s="243"/>
      <c r="H933" s="517"/>
      <c r="I933" s="814"/>
      <c r="J933" s="524"/>
    </row>
    <row r="934" spans="1:10" ht="15.75" hidden="1" thickBot="1" x14ac:dyDescent="0.3">
      <c r="A934" s="518"/>
      <c r="B934" s="1114"/>
      <c r="C934" s="246"/>
      <c r="D934" s="696"/>
      <c r="E934" s="697"/>
      <c r="F934" s="1036">
        <f t="shared" si="12"/>
        <v>0</v>
      </c>
      <c r="G934" s="243"/>
      <c r="H934" s="517"/>
      <c r="I934" s="814"/>
      <c r="J934" s="524"/>
    </row>
    <row r="935" spans="1:10" ht="15.75" hidden="1" thickBot="1" x14ac:dyDescent="0.3">
      <c r="A935" s="518"/>
      <c r="B935" s="1114"/>
      <c r="C935" s="246"/>
      <c r="D935" s="696"/>
      <c r="E935" s="697"/>
      <c r="F935" s="1036">
        <f t="shared" si="12"/>
        <v>0</v>
      </c>
      <c r="G935" s="243"/>
      <c r="H935" s="517"/>
      <c r="I935" s="814"/>
      <c r="J935" s="524"/>
    </row>
    <row r="936" spans="1:10" ht="15.75" hidden="1" thickBot="1" x14ac:dyDescent="0.3">
      <c r="A936" s="518"/>
      <c r="B936" s="1114"/>
      <c r="C936" s="246"/>
      <c r="D936" s="696"/>
      <c r="E936" s="697"/>
      <c r="F936" s="1036">
        <f t="shared" si="12"/>
        <v>0</v>
      </c>
      <c r="G936" s="243"/>
      <c r="H936" s="517"/>
      <c r="I936" s="814"/>
      <c r="J936" s="524"/>
    </row>
    <row r="937" spans="1:10" ht="15.75" hidden="1" thickBot="1" x14ac:dyDescent="0.3">
      <c r="A937" s="518"/>
      <c r="B937" s="1114"/>
      <c r="C937" s="246"/>
      <c r="D937" s="696"/>
      <c r="E937" s="697"/>
      <c r="F937" s="1036">
        <f t="shared" si="12"/>
        <v>0</v>
      </c>
      <c r="G937" s="243"/>
      <c r="H937" s="517"/>
      <c r="I937" s="814"/>
      <c r="J937" s="524"/>
    </row>
    <row r="938" spans="1:10" ht="15.75" hidden="1" thickBot="1" x14ac:dyDescent="0.3">
      <c r="A938" s="518"/>
      <c r="B938" s="1114"/>
      <c r="C938" s="246"/>
      <c r="D938" s="696"/>
      <c r="E938" s="697"/>
      <c r="F938" s="1036">
        <f t="shared" si="12"/>
        <v>0</v>
      </c>
      <c r="G938" s="243"/>
      <c r="H938" s="517"/>
      <c r="I938" s="814"/>
      <c r="J938" s="524"/>
    </row>
    <row r="939" spans="1:10" ht="15.75" hidden="1" thickBot="1" x14ac:dyDescent="0.3">
      <c r="A939" s="518"/>
      <c r="B939" s="1114"/>
      <c r="C939" s="246"/>
      <c r="D939" s="696"/>
      <c r="E939" s="697"/>
      <c r="F939" s="1036">
        <f t="shared" si="12"/>
        <v>0</v>
      </c>
      <c r="G939" s="243"/>
      <c r="H939" s="517"/>
      <c r="I939" s="814"/>
      <c r="J939" s="524"/>
    </row>
    <row r="940" spans="1:10" ht="15.75" hidden="1" thickBot="1" x14ac:dyDescent="0.3">
      <c r="A940" s="518"/>
      <c r="B940" s="1114"/>
      <c r="C940" s="246"/>
      <c r="D940" s="696"/>
      <c r="E940" s="697"/>
      <c r="F940" s="1036">
        <f t="shared" si="12"/>
        <v>0</v>
      </c>
      <c r="G940" s="243"/>
      <c r="H940" s="517"/>
      <c r="I940" s="814"/>
      <c r="J940" s="524"/>
    </row>
    <row r="941" spans="1:10" ht="15.75" hidden="1" thickBot="1" x14ac:dyDescent="0.3">
      <c r="A941" s="518"/>
      <c r="B941" s="1114"/>
      <c r="C941" s="246"/>
      <c r="D941" s="696"/>
      <c r="E941" s="697"/>
      <c r="F941" s="1036">
        <f t="shared" si="12"/>
        <v>0</v>
      </c>
      <c r="G941" s="243"/>
      <c r="H941" s="517"/>
      <c r="I941" s="814"/>
      <c r="J941" s="524"/>
    </row>
    <row r="942" spans="1:10" ht="15.75" hidden="1" thickBot="1" x14ac:dyDescent="0.3">
      <c r="A942" s="518"/>
      <c r="B942" s="1114"/>
      <c r="C942" s="246"/>
      <c r="D942" s="696"/>
      <c r="E942" s="697"/>
      <c r="F942" s="1036">
        <f t="shared" si="12"/>
        <v>0</v>
      </c>
      <c r="G942" s="243"/>
      <c r="H942" s="517"/>
      <c r="I942" s="814"/>
      <c r="J942" s="524"/>
    </row>
    <row r="943" spans="1:10" ht="15.75" hidden="1" thickBot="1" x14ac:dyDescent="0.3">
      <c r="A943" s="518"/>
      <c r="B943" s="1114"/>
      <c r="C943" s="246"/>
      <c r="D943" s="696"/>
      <c r="E943" s="697"/>
      <c r="F943" s="1036">
        <f t="shared" si="12"/>
        <v>0</v>
      </c>
      <c r="G943" s="243"/>
      <c r="H943" s="517"/>
      <c r="I943" s="814"/>
      <c r="J943" s="524"/>
    </row>
    <row r="944" spans="1:10" ht="15.75" hidden="1" thickBot="1" x14ac:dyDescent="0.3">
      <c r="A944" s="518"/>
      <c r="B944" s="1114"/>
      <c r="C944" s="246"/>
      <c r="D944" s="696"/>
      <c r="E944" s="697"/>
      <c r="F944" s="1036">
        <f t="shared" si="12"/>
        <v>0</v>
      </c>
      <c r="G944" s="243"/>
      <c r="H944" s="517"/>
      <c r="I944" s="814"/>
      <c r="J944" s="524"/>
    </row>
    <row r="945" spans="1:10" ht="15.75" hidden="1" thickBot="1" x14ac:dyDescent="0.3">
      <c r="A945" s="518"/>
      <c r="B945" s="1114"/>
      <c r="C945" s="246"/>
      <c r="D945" s="696"/>
      <c r="E945" s="697"/>
      <c r="F945" s="1036">
        <f t="shared" si="12"/>
        <v>0</v>
      </c>
      <c r="G945" s="243"/>
      <c r="H945" s="517"/>
      <c r="I945" s="814"/>
      <c r="J945" s="524"/>
    </row>
    <row r="946" spans="1:10" ht="15.75" hidden="1" thickBot="1" x14ac:dyDescent="0.3">
      <c r="A946" s="518"/>
      <c r="B946" s="1114"/>
      <c r="C946" s="246"/>
      <c r="D946" s="696"/>
      <c r="E946" s="697"/>
      <c r="F946" s="1036">
        <f t="shared" si="12"/>
        <v>0</v>
      </c>
      <c r="G946" s="243"/>
      <c r="H946" s="517"/>
      <c r="I946" s="814"/>
      <c r="J946" s="524"/>
    </row>
    <row r="947" spans="1:10" ht="15.75" hidden="1" thickBot="1" x14ac:dyDescent="0.3">
      <c r="A947" s="518"/>
      <c r="B947" s="1114"/>
      <c r="C947" s="246"/>
      <c r="D947" s="696"/>
      <c r="E947" s="697"/>
      <c r="F947" s="1036">
        <f t="shared" si="12"/>
        <v>0</v>
      </c>
      <c r="G947" s="243"/>
      <c r="H947" s="517"/>
      <c r="I947" s="814"/>
      <c r="J947" s="524"/>
    </row>
    <row r="948" spans="1:10" ht="15.75" hidden="1" thickBot="1" x14ac:dyDescent="0.3">
      <c r="A948" s="518"/>
      <c r="B948" s="1114"/>
      <c r="C948" s="246"/>
      <c r="D948" s="696"/>
      <c r="E948" s="697"/>
      <c r="F948" s="1036">
        <f t="shared" ref="F948:F1011" si="13">D948+E948</f>
        <v>0</v>
      </c>
      <c r="G948" s="243"/>
      <c r="H948" s="517"/>
      <c r="I948" s="814"/>
      <c r="J948" s="524"/>
    </row>
    <row r="949" spans="1:10" ht="15.75" hidden="1" thickBot="1" x14ac:dyDescent="0.3">
      <c r="A949" s="518"/>
      <c r="B949" s="1114"/>
      <c r="C949" s="246"/>
      <c r="D949" s="696"/>
      <c r="E949" s="697"/>
      <c r="F949" s="1036">
        <f t="shared" si="13"/>
        <v>0</v>
      </c>
      <c r="G949" s="243"/>
      <c r="H949" s="517"/>
      <c r="I949" s="814"/>
      <c r="J949" s="524"/>
    </row>
    <row r="950" spans="1:10" ht="15.75" hidden="1" thickBot="1" x14ac:dyDescent="0.3">
      <c r="A950" s="518"/>
      <c r="B950" s="1114"/>
      <c r="C950" s="246"/>
      <c r="D950" s="696"/>
      <c r="E950" s="697"/>
      <c r="F950" s="1036">
        <f t="shared" si="13"/>
        <v>0</v>
      </c>
      <c r="G950" s="243"/>
      <c r="H950" s="517"/>
      <c r="I950" s="814"/>
      <c r="J950" s="524"/>
    </row>
    <row r="951" spans="1:10" ht="15.75" hidden="1" thickBot="1" x14ac:dyDescent="0.3">
      <c r="A951" s="518"/>
      <c r="B951" s="1114"/>
      <c r="C951" s="246"/>
      <c r="D951" s="696"/>
      <c r="E951" s="697"/>
      <c r="F951" s="1036">
        <f t="shared" si="13"/>
        <v>0</v>
      </c>
      <c r="G951" s="243"/>
      <c r="H951" s="517"/>
      <c r="I951" s="814"/>
      <c r="J951" s="524"/>
    </row>
    <row r="952" spans="1:10" ht="15.75" hidden="1" thickBot="1" x14ac:dyDescent="0.3">
      <c r="A952" s="518"/>
      <c r="B952" s="1114"/>
      <c r="C952" s="246"/>
      <c r="D952" s="696"/>
      <c r="E952" s="697"/>
      <c r="F952" s="1036">
        <f t="shared" si="13"/>
        <v>0</v>
      </c>
      <c r="G952" s="243"/>
      <c r="H952" s="517"/>
      <c r="I952" s="814"/>
      <c r="J952" s="524"/>
    </row>
    <row r="953" spans="1:10" ht="15.75" hidden="1" thickBot="1" x14ac:dyDescent="0.3">
      <c r="A953" s="518"/>
      <c r="B953" s="1114"/>
      <c r="C953" s="246"/>
      <c r="D953" s="696"/>
      <c r="E953" s="697"/>
      <c r="F953" s="1036">
        <f t="shared" si="13"/>
        <v>0</v>
      </c>
      <c r="G953" s="243"/>
      <c r="H953" s="517"/>
      <c r="I953" s="814"/>
      <c r="J953" s="524"/>
    </row>
    <row r="954" spans="1:10" ht="15.75" hidden="1" thickBot="1" x14ac:dyDescent="0.3">
      <c r="A954" s="518"/>
      <c r="B954" s="1114"/>
      <c r="C954" s="246"/>
      <c r="D954" s="696"/>
      <c r="E954" s="697"/>
      <c r="F954" s="1036">
        <f t="shared" si="13"/>
        <v>0</v>
      </c>
      <c r="G954" s="243"/>
      <c r="H954" s="517"/>
      <c r="I954" s="814"/>
      <c r="J954" s="524"/>
    </row>
    <row r="955" spans="1:10" ht="15.75" hidden="1" thickBot="1" x14ac:dyDescent="0.3">
      <c r="A955" s="518"/>
      <c r="B955" s="1114"/>
      <c r="C955" s="246"/>
      <c r="D955" s="696"/>
      <c r="E955" s="697"/>
      <c r="F955" s="1036">
        <f t="shared" si="13"/>
        <v>0</v>
      </c>
      <c r="G955" s="243"/>
      <c r="H955" s="517"/>
      <c r="I955" s="814"/>
      <c r="J955" s="524"/>
    </row>
    <row r="956" spans="1:10" ht="15.75" hidden="1" thickBot="1" x14ac:dyDescent="0.3">
      <c r="A956" s="518"/>
      <c r="B956" s="1114"/>
      <c r="C956" s="246"/>
      <c r="D956" s="696"/>
      <c r="E956" s="697"/>
      <c r="F956" s="1036">
        <f t="shared" si="13"/>
        <v>0</v>
      </c>
      <c r="G956" s="243"/>
      <c r="H956" s="517"/>
      <c r="I956" s="814"/>
      <c r="J956" s="524"/>
    </row>
    <row r="957" spans="1:10" ht="15.75" hidden="1" thickBot="1" x14ac:dyDescent="0.3">
      <c r="A957" s="518"/>
      <c r="B957" s="1114"/>
      <c r="C957" s="246"/>
      <c r="D957" s="696"/>
      <c r="E957" s="697"/>
      <c r="F957" s="1036">
        <f t="shared" si="13"/>
        <v>0</v>
      </c>
      <c r="G957" s="243"/>
      <c r="H957" s="517"/>
      <c r="I957" s="814"/>
      <c r="J957" s="524"/>
    </row>
    <row r="958" spans="1:10" ht="15.75" hidden="1" thickBot="1" x14ac:dyDescent="0.3">
      <c r="A958" s="518"/>
      <c r="B958" s="1114"/>
      <c r="C958" s="246"/>
      <c r="D958" s="696"/>
      <c r="E958" s="697"/>
      <c r="F958" s="1036">
        <f t="shared" si="13"/>
        <v>0</v>
      </c>
      <c r="G958" s="243"/>
      <c r="H958" s="517"/>
      <c r="I958" s="814"/>
      <c r="J958" s="524"/>
    </row>
    <row r="959" spans="1:10" ht="15.75" hidden="1" thickBot="1" x14ac:dyDescent="0.3">
      <c r="A959" s="518"/>
      <c r="B959" s="1114"/>
      <c r="C959" s="246"/>
      <c r="D959" s="696"/>
      <c r="E959" s="697"/>
      <c r="F959" s="1036">
        <f t="shared" si="13"/>
        <v>0</v>
      </c>
      <c r="G959" s="243"/>
      <c r="H959" s="517"/>
      <c r="I959" s="814"/>
      <c r="J959" s="524"/>
    </row>
    <row r="960" spans="1:10" ht="15.75" hidden="1" thickBot="1" x14ac:dyDescent="0.3">
      <c r="A960" s="518"/>
      <c r="B960" s="1114"/>
      <c r="C960" s="246"/>
      <c r="D960" s="696"/>
      <c r="E960" s="697"/>
      <c r="F960" s="1036">
        <f t="shared" si="13"/>
        <v>0</v>
      </c>
      <c r="G960" s="243"/>
      <c r="H960" s="517"/>
      <c r="I960" s="814"/>
      <c r="J960" s="524"/>
    </row>
    <row r="961" spans="1:10" ht="15.75" hidden="1" thickBot="1" x14ac:dyDescent="0.3">
      <c r="A961" s="518"/>
      <c r="B961" s="1114"/>
      <c r="C961" s="246"/>
      <c r="D961" s="696"/>
      <c r="E961" s="697"/>
      <c r="F961" s="1036">
        <f t="shared" si="13"/>
        <v>0</v>
      </c>
      <c r="G961" s="243"/>
      <c r="H961" s="517"/>
      <c r="I961" s="814"/>
      <c r="J961" s="524"/>
    </row>
    <row r="962" spans="1:10" ht="15.75" hidden="1" thickBot="1" x14ac:dyDescent="0.3">
      <c r="A962" s="518"/>
      <c r="B962" s="1114"/>
      <c r="C962" s="246"/>
      <c r="D962" s="696"/>
      <c r="E962" s="697"/>
      <c r="F962" s="1036">
        <f t="shared" si="13"/>
        <v>0</v>
      </c>
      <c r="G962" s="243"/>
      <c r="H962" s="517"/>
      <c r="I962" s="814"/>
      <c r="J962" s="524"/>
    </row>
    <row r="963" spans="1:10" ht="15.75" hidden="1" thickBot="1" x14ac:dyDescent="0.3">
      <c r="A963" s="518"/>
      <c r="B963" s="1114"/>
      <c r="C963" s="246"/>
      <c r="D963" s="696"/>
      <c r="E963" s="697"/>
      <c r="F963" s="1036">
        <f t="shared" si="13"/>
        <v>0</v>
      </c>
      <c r="G963" s="243"/>
      <c r="H963" s="517"/>
      <c r="I963" s="814"/>
      <c r="J963" s="524"/>
    </row>
    <row r="964" spans="1:10" ht="15.75" hidden="1" thickBot="1" x14ac:dyDescent="0.3">
      <c r="A964" s="518"/>
      <c r="B964" s="1114"/>
      <c r="C964" s="246"/>
      <c r="D964" s="696"/>
      <c r="E964" s="697"/>
      <c r="F964" s="1036">
        <f t="shared" si="13"/>
        <v>0</v>
      </c>
      <c r="G964" s="243"/>
      <c r="H964" s="517"/>
      <c r="I964" s="814"/>
      <c r="J964" s="524"/>
    </row>
    <row r="965" spans="1:10" ht="15.75" hidden="1" thickBot="1" x14ac:dyDescent="0.3">
      <c r="A965" s="518"/>
      <c r="B965" s="1114"/>
      <c r="C965" s="246"/>
      <c r="D965" s="696"/>
      <c r="E965" s="697"/>
      <c r="F965" s="1036">
        <f t="shared" si="13"/>
        <v>0</v>
      </c>
      <c r="G965" s="243"/>
      <c r="H965" s="517"/>
      <c r="I965" s="814"/>
      <c r="J965" s="524"/>
    </row>
    <row r="966" spans="1:10" ht="15.75" hidden="1" thickBot="1" x14ac:dyDescent="0.3">
      <c r="A966" s="518"/>
      <c r="B966" s="1114"/>
      <c r="C966" s="246"/>
      <c r="D966" s="696"/>
      <c r="E966" s="697"/>
      <c r="F966" s="1036">
        <f t="shared" si="13"/>
        <v>0</v>
      </c>
      <c r="G966" s="243"/>
      <c r="H966" s="517"/>
      <c r="I966" s="814"/>
      <c r="J966" s="524"/>
    </row>
    <row r="967" spans="1:10" ht="15.75" hidden="1" thickBot="1" x14ac:dyDescent="0.3">
      <c r="A967" s="518"/>
      <c r="B967" s="1114"/>
      <c r="C967" s="246"/>
      <c r="D967" s="696"/>
      <c r="E967" s="697"/>
      <c r="F967" s="1036">
        <f t="shared" si="13"/>
        <v>0</v>
      </c>
      <c r="G967" s="243"/>
      <c r="H967" s="517"/>
      <c r="I967" s="814"/>
      <c r="J967" s="524"/>
    </row>
    <row r="968" spans="1:10" ht="15.75" hidden="1" thickBot="1" x14ac:dyDescent="0.3">
      <c r="A968" s="518"/>
      <c r="B968" s="1114"/>
      <c r="C968" s="246"/>
      <c r="D968" s="696"/>
      <c r="E968" s="697"/>
      <c r="F968" s="1036">
        <f t="shared" si="13"/>
        <v>0</v>
      </c>
      <c r="G968" s="243"/>
      <c r="H968" s="517"/>
      <c r="I968" s="814"/>
      <c r="J968" s="524"/>
    </row>
    <row r="969" spans="1:10" ht="15.75" hidden="1" thickBot="1" x14ac:dyDescent="0.3">
      <c r="A969" s="518"/>
      <c r="B969" s="1114"/>
      <c r="C969" s="246"/>
      <c r="D969" s="696"/>
      <c r="E969" s="697"/>
      <c r="F969" s="1036">
        <f t="shared" si="13"/>
        <v>0</v>
      </c>
      <c r="G969" s="243"/>
      <c r="H969" s="517"/>
      <c r="I969" s="814"/>
      <c r="J969" s="524"/>
    </row>
    <row r="970" spans="1:10" ht="15.75" hidden="1" thickBot="1" x14ac:dyDescent="0.3">
      <c r="A970" s="518"/>
      <c r="B970" s="1114"/>
      <c r="C970" s="246"/>
      <c r="D970" s="696"/>
      <c r="E970" s="697"/>
      <c r="F970" s="1036">
        <f t="shared" si="13"/>
        <v>0</v>
      </c>
      <c r="G970" s="243"/>
      <c r="H970" s="517"/>
      <c r="I970" s="814"/>
      <c r="J970" s="524"/>
    </row>
    <row r="971" spans="1:10" ht="15.75" hidden="1" thickBot="1" x14ac:dyDescent="0.3">
      <c r="A971" s="518"/>
      <c r="B971" s="1114"/>
      <c r="C971" s="246"/>
      <c r="D971" s="696"/>
      <c r="E971" s="697"/>
      <c r="F971" s="1036">
        <f t="shared" si="13"/>
        <v>0</v>
      </c>
      <c r="G971" s="243"/>
      <c r="H971" s="517"/>
      <c r="I971" s="814"/>
      <c r="J971" s="524"/>
    </row>
    <row r="972" spans="1:10" ht="15.75" hidden="1" thickBot="1" x14ac:dyDescent="0.3">
      <c r="A972" s="518"/>
      <c r="B972" s="1114"/>
      <c r="C972" s="246"/>
      <c r="D972" s="696"/>
      <c r="E972" s="697"/>
      <c r="F972" s="1036">
        <f t="shared" si="13"/>
        <v>0</v>
      </c>
      <c r="G972" s="243"/>
      <c r="H972" s="517"/>
      <c r="I972" s="814"/>
      <c r="J972" s="524"/>
    </row>
    <row r="973" spans="1:10" ht="15.75" hidden="1" thickBot="1" x14ac:dyDescent="0.3">
      <c r="A973" s="518"/>
      <c r="B973" s="1114"/>
      <c r="C973" s="246"/>
      <c r="D973" s="696"/>
      <c r="E973" s="697"/>
      <c r="F973" s="1036">
        <f t="shared" si="13"/>
        <v>0</v>
      </c>
      <c r="G973" s="243"/>
      <c r="H973" s="517"/>
      <c r="I973" s="814"/>
      <c r="J973" s="524"/>
    </row>
    <row r="974" spans="1:10" ht="15.75" hidden="1" thickBot="1" x14ac:dyDescent="0.3">
      <c r="A974" s="518"/>
      <c r="B974" s="1114"/>
      <c r="C974" s="246"/>
      <c r="D974" s="696"/>
      <c r="E974" s="697"/>
      <c r="F974" s="1036">
        <f t="shared" si="13"/>
        <v>0</v>
      </c>
      <c r="G974" s="243"/>
      <c r="H974" s="517"/>
      <c r="I974" s="814"/>
      <c r="J974" s="524"/>
    </row>
    <row r="975" spans="1:10" ht="15.75" hidden="1" thickBot="1" x14ac:dyDescent="0.3">
      <c r="A975" s="518"/>
      <c r="B975" s="1114"/>
      <c r="C975" s="246"/>
      <c r="D975" s="696"/>
      <c r="E975" s="697"/>
      <c r="F975" s="1036">
        <f t="shared" si="13"/>
        <v>0</v>
      </c>
      <c r="G975" s="243"/>
      <c r="H975" s="517"/>
      <c r="I975" s="814"/>
      <c r="J975" s="524"/>
    </row>
    <row r="976" spans="1:10" ht="15.75" hidden="1" thickBot="1" x14ac:dyDescent="0.3">
      <c r="A976" s="518"/>
      <c r="B976" s="1114"/>
      <c r="C976" s="246"/>
      <c r="D976" s="696"/>
      <c r="E976" s="697"/>
      <c r="F976" s="1036">
        <f t="shared" si="13"/>
        <v>0</v>
      </c>
      <c r="G976" s="243"/>
      <c r="H976" s="517"/>
      <c r="I976" s="814"/>
      <c r="J976" s="524"/>
    </row>
    <row r="977" spans="1:10" ht="15.75" hidden="1" thickBot="1" x14ac:dyDescent="0.3">
      <c r="A977" s="518"/>
      <c r="B977" s="1114"/>
      <c r="C977" s="246"/>
      <c r="D977" s="696"/>
      <c r="E977" s="697"/>
      <c r="F977" s="1036">
        <f t="shared" si="13"/>
        <v>0</v>
      </c>
      <c r="G977" s="243"/>
      <c r="H977" s="517"/>
      <c r="I977" s="814"/>
      <c r="J977" s="524"/>
    </row>
    <row r="978" spans="1:10" ht="15.75" hidden="1" thickBot="1" x14ac:dyDescent="0.3">
      <c r="A978" s="518"/>
      <c r="B978" s="1114"/>
      <c r="C978" s="246"/>
      <c r="D978" s="696"/>
      <c r="E978" s="697"/>
      <c r="F978" s="1036">
        <f t="shared" si="13"/>
        <v>0</v>
      </c>
      <c r="G978" s="243"/>
      <c r="H978" s="517"/>
      <c r="I978" s="814"/>
      <c r="J978" s="524"/>
    </row>
    <row r="979" spans="1:10" ht="15.75" hidden="1" thickBot="1" x14ac:dyDescent="0.3">
      <c r="A979" s="518"/>
      <c r="B979" s="1114"/>
      <c r="C979" s="246"/>
      <c r="D979" s="696"/>
      <c r="E979" s="697"/>
      <c r="F979" s="1036">
        <f t="shared" si="13"/>
        <v>0</v>
      </c>
      <c r="G979" s="243"/>
      <c r="H979" s="517"/>
      <c r="I979" s="814"/>
      <c r="J979" s="524"/>
    </row>
    <row r="980" spans="1:10" ht="15.75" hidden="1" thickBot="1" x14ac:dyDescent="0.3">
      <c r="A980" s="518"/>
      <c r="B980" s="1114"/>
      <c r="C980" s="246"/>
      <c r="D980" s="696"/>
      <c r="E980" s="697"/>
      <c r="F980" s="1036">
        <f t="shared" si="13"/>
        <v>0</v>
      </c>
      <c r="G980" s="243"/>
      <c r="H980" s="517"/>
      <c r="I980" s="814"/>
      <c r="J980" s="524"/>
    </row>
    <row r="981" spans="1:10" ht="15.75" hidden="1" thickBot="1" x14ac:dyDescent="0.3">
      <c r="A981" s="518"/>
      <c r="B981" s="1114"/>
      <c r="C981" s="246"/>
      <c r="D981" s="696"/>
      <c r="E981" s="697"/>
      <c r="F981" s="1036">
        <f t="shared" si="13"/>
        <v>0</v>
      </c>
      <c r="G981" s="243"/>
      <c r="H981" s="517"/>
      <c r="I981" s="814"/>
      <c r="J981" s="524"/>
    </row>
    <row r="982" spans="1:10" ht="15.75" hidden="1" thickBot="1" x14ac:dyDescent="0.3">
      <c r="A982" s="518"/>
      <c r="B982" s="1114"/>
      <c r="C982" s="246"/>
      <c r="D982" s="696"/>
      <c r="E982" s="697"/>
      <c r="F982" s="1036">
        <f t="shared" si="13"/>
        <v>0</v>
      </c>
      <c r="G982" s="243"/>
      <c r="H982" s="517"/>
      <c r="I982" s="814"/>
      <c r="J982" s="524"/>
    </row>
    <row r="983" spans="1:10" ht="15.75" hidden="1" thickBot="1" x14ac:dyDescent="0.3">
      <c r="A983" s="518"/>
      <c r="B983" s="1114"/>
      <c r="C983" s="246"/>
      <c r="D983" s="696"/>
      <c r="E983" s="697"/>
      <c r="F983" s="1036">
        <f t="shared" si="13"/>
        <v>0</v>
      </c>
      <c r="G983" s="243"/>
      <c r="H983" s="517"/>
      <c r="I983" s="814"/>
      <c r="J983" s="524"/>
    </row>
    <row r="984" spans="1:10" ht="15.75" hidden="1" thickBot="1" x14ac:dyDescent="0.3">
      <c r="A984" s="518"/>
      <c r="B984" s="1114"/>
      <c r="C984" s="246"/>
      <c r="D984" s="696"/>
      <c r="E984" s="697"/>
      <c r="F984" s="1036">
        <f t="shared" si="13"/>
        <v>0</v>
      </c>
      <c r="G984" s="243"/>
      <c r="H984" s="517"/>
      <c r="I984" s="814"/>
      <c r="J984" s="524"/>
    </row>
    <row r="985" spans="1:10" ht="15.75" hidden="1" thickBot="1" x14ac:dyDescent="0.3">
      <c r="A985" s="518"/>
      <c r="B985" s="1114"/>
      <c r="C985" s="246"/>
      <c r="D985" s="696"/>
      <c r="E985" s="697"/>
      <c r="F985" s="1036">
        <f t="shared" si="13"/>
        <v>0</v>
      </c>
      <c r="G985" s="243"/>
      <c r="H985" s="517"/>
      <c r="I985" s="814"/>
      <c r="J985" s="524"/>
    </row>
    <row r="986" spans="1:10" ht="15.75" hidden="1" thickBot="1" x14ac:dyDescent="0.3">
      <c r="A986" s="518"/>
      <c r="B986" s="1114"/>
      <c r="C986" s="246"/>
      <c r="D986" s="696"/>
      <c r="E986" s="697"/>
      <c r="F986" s="1036">
        <f t="shared" si="13"/>
        <v>0</v>
      </c>
      <c r="G986" s="243"/>
      <c r="H986" s="517"/>
      <c r="I986" s="814"/>
      <c r="J986" s="524"/>
    </row>
    <row r="987" spans="1:10" ht="15.75" hidden="1" thickBot="1" x14ac:dyDescent="0.3">
      <c r="A987" s="518"/>
      <c r="B987" s="1114"/>
      <c r="C987" s="246"/>
      <c r="D987" s="696"/>
      <c r="E987" s="697"/>
      <c r="F987" s="1036">
        <f t="shared" si="13"/>
        <v>0</v>
      </c>
      <c r="G987" s="243"/>
      <c r="H987" s="517"/>
      <c r="I987" s="814"/>
      <c r="J987" s="524"/>
    </row>
    <row r="988" spans="1:10" ht="15.75" hidden="1" thickBot="1" x14ac:dyDescent="0.3">
      <c r="A988" s="518"/>
      <c r="B988" s="1114"/>
      <c r="C988" s="246"/>
      <c r="D988" s="696"/>
      <c r="E988" s="697"/>
      <c r="F988" s="1036">
        <f t="shared" si="13"/>
        <v>0</v>
      </c>
      <c r="G988" s="243"/>
      <c r="H988" s="517"/>
      <c r="I988" s="814"/>
      <c r="J988" s="524"/>
    </row>
    <row r="989" spans="1:10" ht="15.75" hidden="1" thickBot="1" x14ac:dyDescent="0.3">
      <c r="A989" s="518"/>
      <c r="B989" s="1114"/>
      <c r="C989" s="246"/>
      <c r="D989" s="696"/>
      <c r="E989" s="697"/>
      <c r="F989" s="1036">
        <f t="shared" si="13"/>
        <v>0</v>
      </c>
      <c r="G989" s="243"/>
      <c r="H989" s="517"/>
      <c r="I989" s="814"/>
      <c r="J989" s="524"/>
    </row>
    <row r="990" spans="1:10" ht="15.75" hidden="1" thickBot="1" x14ac:dyDescent="0.3">
      <c r="A990" s="518"/>
      <c r="B990" s="1114"/>
      <c r="C990" s="246"/>
      <c r="D990" s="696"/>
      <c r="E990" s="697"/>
      <c r="F990" s="1036">
        <f t="shared" si="13"/>
        <v>0</v>
      </c>
      <c r="G990" s="243"/>
      <c r="H990" s="517"/>
      <c r="I990" s="814"/>
      <c r="J990" s="524"/>
    </row>
    <row r="991" spans="1:10" ht="15.75" hidden="1" thickBot="1" x14ac:dyDescent="0.3">
      <c r="A991" s="518"/>
      <c r="B991" s="1114"/>
      <c r="C991" s="246"/>
      <c r="D991" s="696"/>
      <c r="E991" s="697"/>
      <c r="F991" s="1036">
        <f t="shared" si="13"/>
        <v>0</v>
      </c>
      <c r="G991" s="243"/>
      <c r="H991" s="517"/>
      <c r="I991" s="814"/>
      <c r="J991" s="524"/>
    </row>
    <row r="992" spans="1:10" ht="15.75" hidden="1" thickBot="1" x14ac:dyDescent="0.3">
      <c r="A992" s="518"/>
      <c r="B992" s="1114"/>
      <c r="C992" s="246"/>
      <c r="D992" s="696"/>
      <c r="E992" s="697"/>
      <c r="F992" s="1036">
        <f t="shared" si="13"/>
        <v>0</v>
      </c>
      <c r="G992" s="243"/>
      <c r="H992" s="517"/>
      <c r="I992" s="814"/>
      <c r="J992" s="524"/>
    </row>
    <row r="993" spans="1:10" ht="15.75" hidden="1" thickBot="1" x14ac:dyDescent="0.3">
      <c r="A993" s="518"/>
      <c r="B993" s="1114"/>
      <c r="C993" s="246"/>
      <c r="D993" s="696"/>
      <c r="E993" s="697"/>
      <c r="F993" s="1036">
        <f t="shared" si="13"/>
        <v>0</v>
      </c>
      <c r="G993" s="243"/>
      <c r="H993" s="517"/>
      <c r="I993" s="814"/>
      <c r="J993" s="524"/>
    </row>
    <row r="994" spans="1:10" ht="15.75" hidden="1" thickBot="1" x14ac:dyDescent="0.3">
      <c r="A994" s="518"/>
      <c r="B994" s="1114"/>
      <c r="C994" s="246"/>
      <c r="D994" s="696"/>
      <c r="E994" s="697"/>
      <c r="F994" s="1036">
        <f t="shared" si="13"/>
        <v>0</v>
      </c>
      <c r="G994" s="243"/>
      <c r="H994" s="517"/>
      <c r="I994" s="814"/>
      <c r="J994" s="524"/>
    </row>
    <row r="995" spans="1:10" ht="15.75" hidden="1" thickBot="1" x14ac:dyDescent="0.3">
      <c r="A995" s="518"/>
      <c r="B995" s="1114"/>
      <c r="C995" s="246"/>
      <c r="D995" s="696"/>
      <c r="E995" s="697"/>
      <c r="F995" s="1036">
        <f t="shared" si="13"/>
        <v>0</v>
      </c>
      <c r="G995" s="243"/>
      <c r="H995" s="517"/>
      <c r="I995" s="814"/>
      <c r="J995" s="524"/>
    </row>
    <row r="996" spans="1:10" ht="15.75" hidden="1" thickBot="1" x14ac:dyDescent="0.3">
      <c r="A996" s="518"/>
      <c r="B996" s="1114"/>
      <c r="C996" s="246"/>
      <c r="D996" s="696"/>
      <c r="E996" s="697"/>
      <c r="F996" s="1036">
        <f t="shared" si="13"/>
        <v>0</v>
      </c>
      <c r="G996" s="243"/>
      <c r="H996" s="517"/>
      <c r="I996" s="814"/>
      <c r="J996" s="524"/>
    </row>
    <row r="997" spans="1:10" ht="15.75" hidden="1" thickBot="1" x14ac:dyDescent="0.3">
      <c r="A997" s="518"/>
      <c r="B997" s="1114"/>
      <c r="C997" s="246"/>
      <c r="D997" s="696"/>
      <c r="E997" s="697"/>
      <c r="F997" s="1036">
        <f t="shared" si="13"/>
        <v>0</v>
      </c>
      <c r="G997" s="243"/>
      <c r="H997" s="517"/>
      <c r="I997" s="814"/>
      <c r="J997" s="524"/>
    </row>
    <row r="998" spans="1:10" ht="15.75" hidden="1" thickBot="1" x14ac:dyDescent="0.3">
      <c r="A998" s="518"/>
      <c r="B998" s="1114"/>
      <c r="C998" s="246"/>
      <c r="D998" s="696"/>
      <c r="E998" s="697"/>
      <c r="F998" s="1036">
        <f t="shared" si="13"/>
        <v>0</v>
      </c>
      <c r="G998" s="243"/>
      <c r="H998" s="517"/>
      <c r="I998" s="814"/>
      <c r="J998" s="524"/>
    </row>
    <row r="999" spans="1:10" ht="15.75" hidden="1" thickBot="1" x14ac:dyDescent="0.3">
      <c r="A999" s="518"/>
      <c r="B999" s="1114"/>
      <c r="C999" s="246"/>
      <c r="D999" s="696"/>
      <c r="E999" s="697"/>
      <c r="F999" s="1036">
        <f t="shared" si="13"/>
        <v>0</v>
      </c>
      <c r="G999" s="243"/>
      <c r="H999" s="517"/>
      <c r="I999" s="814"/>
      <c r="J999" s="524"/>
    </row>
    <row r="1000" spans="1:10" ht="15.75" hidden="1" thickBot="1" x14ac:dyDescent="0.3">
      <c r="A1000" s="518"/>
      <c r="B1000" s="1114"/>
      <c r="C1000" s="246"/>
      <c r="D1000" s="696"/>
      <c r="E1000" s="697"/>
      <c r="F1000" s="1036">
        <f t="shared" si="13"/>
        <v>0</v>
      </c>
      <c r="G1000" s="243"/>
      <c r="H1000" s="517"/>
      <c r="I1000" s="814"/>
      <c r="J1000" s="524"/>
    </row>
    <row r="1001" spans="1:10" ht="15.75" hidden="1" thickBot="1" x14ac:dyDescent="0.3">
      <c r="A1001" s="518"/>
      <c r="B1001" s="1114"/>
      <c r="C1001" s="246"/>
      <c r="D1001" s="696"/>
      <c r="E1001" s="697"/>
      <c r="F1001" s="1036">
        <f t="shared" si="13"/>
        <v>0</v>
      </c>
      <c r="G1001" s="243"/>
      <c r="H1001" s="517"/>
      <c r="I1001" s="814"/>
      <c r="J1001" s="524"/>
    </row>
    <row r="1002" spans="1:10" ht="15.75" hidden="1" thickBot="1" x14ac:dyDescent="0.3">
      <c r="A1002" s="518"/>
      <c r="B1002" s="1114"/>
      <c r="C1002" s="246"/>
      <c r="D1002" s="696"/>
      <c r="E1002" s="697"/>
      <c r="F1002" s="1036">
        <f t="shared" si="13"/>
        <v>0</v>
      </c>
      <c r="G1002" s="243"/>
      <c r="H1002" s="517"/>
      <c r="I1002" s="814"/>
      <c r="J1002" s="524"/>
    </row>
    <row r="1003" spans="1:10" ht="15.75" hidden="1" thickBot="1" x14ac:dyDescent="0.3">
      <c r="A1003" s="518"/>
      <c r="B1003" s="1114"/>
      <c r="C1003" s="246"/>
      <c r="D1003" s="696"/>
      <c r="E1003" s="697"/>
      <c r="F1003" s="1036">
        <f t="shared" si="13"/>
        <v>0</v>
      </c>
      <c r="G1003" s="243"/>
      <c r="H1003" s="517"/>
      <c r="I1003" s="814"/>
      <c r="J1003" s="524"/>
    </row>
    <row r="1004" spans="1:10" ht="15.75" hidden="1" thickBot="1" x14ac:dyDescent="0.3">
      <c r="A1004" s="518"/>
      <c r="B1004" s="1114"/>
      <c r="C1004" s="246"/>
      <c r="D1004" s="696"/>
      <c r="E1004" s="697"/>
      <c r="F1004" s="1036">
        <f t="shared" si="13"/>
        <v>0</v>
      </c>
      <c r="G1004" s="243"/>
      <c r="H1004" s="517"/>
      <c r="I1004" s="814"/>
      <c r="J1004" s="524"/>
    </row>
    <row r="1005" spans="1:10" ht="15.75" hidden="1" thickBot="1" x14ac:dyDescent="0.3">
      <c r="A1005" s="518"/>
      <c r="B1005" s="1114"/>
      <c r="C1005" s="246"/>
      <c r="D1005" s="696"/>
      <c r="E1005" s="697"/>
      <c r="F1005" s="1036">
        <f t="shared" si="13"/>
        <v>0</v>
      </c>
      <c r="G1005" s="243"/>
      <c r="H1005" s="517"/>
      <c r="I1005" s="814"/>
      <c r="J1005" s="524"/>
    </row>
    <row r="1006" spans="1:10" ht="15.75" hidden="1" thickBot="1" x14ac:dyDescent="0.3">
      <c r="A1006" s="518"/>
      <c r="B1006" s="1114"/>
      <c r="C1006" s="246"/>
      <c r="D1006" s="696"/>
      <c r="E1006" s="697"/>
      <c r="F1006" s="1036">
        <f t="shared" si="13"/>
        <v>0</v>
      </c>
      <c r="G1006" s="243"/>
      <c r="H1006" s="517"/>
      <c r="I1006" s="814"/>
      <c r="J1006" s="524"/>
    </row>
    <row r="1007" spans="1:10" ht="15.75" hidden="1" thickBot="1" x14ac:dyDescent="0.3">
      <c r="A1007" s="518"/>
      <c r="B1007" s="1114"/>
      <c r="C1007" s="246"/>
      <c r="D1007" s="696"/>
      <c r="E1007" s="697"/>
      <c r="F1007" s="1036">
        <f t="shared" si="13"/>
        <v>0</v>
      </c>
      <c r="G1007" s="243"/>
      <c r="H1007" s="517"/>
      <c r="I1007" s="814"/>
      <c r="J1007" s="524"/>
    </row>
    <row r="1008" spans="1:10" ht="15.75" hidden="1" thickBot="1" x14ac:dyDescent="0.3">
      <c r="A1008" s="518"/>
      <c r="B1008" s="1114"/>
      <c r="C1008" s="246"/>
      <c r="D1008" s="696"/>
      <c r="E1008" s="697"/>
      <c r="F1008" s="1036">
        <f t="shared" si="13"/>
        <v>0</v>
      </c>
      <c r="G1008" s="243"/>
      <c r="H1008" s="517"/>
      <c r="I1008" s="814"/>
      <c r="J1008" s="524"/>
    </row>
    <row r="1009" spans="1:10" ht="15.75" hidden="1" thickBot="1" x14ac:dyDescent="0.3">
      <c r="A1009" s="518"/>
      <c r="B1009" s="1114"/>
      <c r="C1009" s="246"/>
      <c r="D1009" s="696"/>
      <c r="E1009" s="697"/>
      <c r="F1009" s="1036">
        <f t="shared" si="13"/>
        <v>0</v>
      </c>
      <c r="G1009" s="243"/>
      <c r="H1009" s="517"/>
      <c r="I1009" s="814"/>
      <c r="J1009" s="524"/>
    </row>
    <row r="1010" spans="1:10" ht="15.75" hidden="1" thickBot="1" x14ac:dyDescent="0.3">
      <c r="A1010" s="518"/>
      <c r="B1010" s="1114"/>
      <c r="C1010" s="246"/>
      <c r="D1010" s="696"/>
      <c r="E1010" s="697"/>
      <c r="F1010" s="1036">
        <f t="shared" si="13"/>
        <v>0</v>
      </c>
      <c r="G1010" s="243"/>
      <c r="H1010" s="517"/>
      <c r="I1010" s="814"/>
      <c r="J1010" s="524"/>
    </row>
    <row r="1011" spans="1:10" ht="15.75" hidden="1" thickBot="1" x14ac:dyDescent="0.3">
      <c r="A1011" s="518"/>
      <c r="B1011" s="1114"/>
      <c r="C1011" s="246"/>
      <c r="D1011" s="696"/>
      <c r="E1011" s="697"/>
      <c r="F1011" s="1036">
        <f t="shared" si="13"/>
        <v>0</v>
      </c>
      <c r="G1011" s="243"/>
      <c r="H1011" s="517"/>
      <c r="I1011" s="814"/>
      <c r="J1011" s="524"/>
    </row>
    <row r="1012" spans="1:10" ht="15.75" hidden="1" thickBot="1" x14ac:dyDescent="0.3">
      <c r="A1012" s="518"/>
      <c r="B1012" s="1114"/>
      <c r="C1012" s="246"/>
      <c r="D1012" s="696"/>
      <c r="E1012" s="697"/>
      <c r="F1012" s="1036">
        <f t="shared" ref="F1012:F1075" si="14">D1012+E1012</f>
        <v>0</v>
      </c>
      <c r="G1012" s="243"/>
      <c r="H1012" s="517"/>
      <c r="I1012" s="814"/>
      <c r="J1012" s="524"/>
    </row>
    <row r="1013" spans="1:10" ht="15.75" hidden="1" thickBot="1" x14ac:dyDescent="0.3">
      <c r="A1013" s="518"/>
      <c r="B1013" s="1114"/>
      <c r="C1013" s="246"/>
      <c r="D1013" s="696"/>
      <c r="E1013" s="697"/>
      <c r="F1013" s="1036">
        <f t="shared" si="14"/>
        <v>0</v>
      </c>
      <c r="G1013" s="243"/>
      <c r="H1013" s="517"/>
      <c r="I1013" s="814"/>
      <c r="J1013" s="524"/>
    </row>
    <row r="1014" spans="1:10" ht="15.75" hidden="1" thickBot="1" x14ac:dyDescent="0.3">
      <c r="A1014" s="518"/>
      <c r="B1014" s="1114"/>
      <c r="C1014" s="246"/>
      <c r="D1014" s="696"/>
      <c r="E1014" s="697"/>
      <c r="F1014" s="1036">
        <f t="shared" si="14"/>
        <v>0</v>
      </c>
      <c r="G1014" s="243"/>
      <c r="H1014" s="517"/>
      <c r="I1014" s="814"/>
      <c r="J1014" s="524"/>
    </row>
    <row r="1015" spans="1:10" ht="15.75" hidden="1" thickBot="1" x14ac:dyDescent="0.3">
      <c r="A1015" s="518"/>
      <c r="B1015" s="1114"/>
      <c r="C1015" s="246"/>
      <c r="D1015" s="696"/>
      <c r="E1015" s="697"/>
      <c r="F1015" s="1036">
        <f t="shared" si="14"/>
        <v>0</v>
      </c>
      <c r="G1015" s="243"/>
      <c r="H1015" s="517"/>
      <c r="I1015" s="814"/>
      <c r="J1015" s="524"/>
    </row>
    <row r="1016" spans="1:10" ht="15.75" hidden="1" thickBot="1" x14ac:dyDescent="0.3">
      <c r="A1016" s="518"/>
      <c r="B1016" s="1114"/>
      <c r="C1016" s="246"/>
      <c r="D1016" s="696"/>
      <c r="E1016" s="697"/>
      <c r="F1016" s="1036">
        <f t="shared" si="14"/>
        <v>0</v>
      </c>
      <c r="G1016" s="243"/>
      <c r="H1016" s="517"/>
      <c r="I1016" s="814"/>
      <c r="J1016" s="524"/>
    </row>
    <row r="1017" spans="1:10" ht="15.75" hidden="1" thickBot="1" x14ac:dyDescent="0.3">
      <c r="A1017" s="518"/>
      <c r="B1017" s="1114"/>
      <c r="C1017" s="246"/>
      <c r="D1017" s="696"/>
      <c r="E1017" s="697"/>
      <c r="F1017" s="1036">
        <f t="shared" si="14"/>
        <v>0</v>
      </c>
      <c r="G1017" s="243"/>
      <c r="H1017" s="517"/>
      <c r="I1017" s="814"/>
      <c r="J1017" s="524"/>
    </row>
    <row r="1018" spans="1:10" ht="15.75" hidden="1" thickBot="1" x14ac:dyDescent="0.3">
      <c r="A1018" s="518"/>
      <c r="B1018" s="1114"/>
      <c r="C1018" s="246"/>
      <c r="D1018" s="696"/>
      <c r="E1018" s="697"/>
      <c r="F1018" s="1036">
        <f t="shared" si="14"/>
        <v>0</v>
      </c>
      <c r="G1018" s="243"/>
      <c r="H1018" s="517"/>
      <c r="I1018" s="814"/>
      <c r="J1018" s="524"/>
    </row>
    <row r="1019" spans="1:10" ht="15.75" hidden="1" thickBot="1" x14ac:dyDescent="0.3">
      <c r="A1019" s="518"/>
      <c r="B1019" s="1114"/>
      <c r="C1019" s="246"/>
      <c r="D1019" s="696"/>
      <c r="E1019" s="697"/>
      <c r="F1019" s="1036">
        <f t="shared" si="14"/>
        <v>0</v>
      </c>
      <c r="G1019" s="243"/>
      <c r="H1019" s="517"/>
      <c r="I1019" s="814"/>
      <c r="J1019" s="524"/>
    </row>
    <row r="1020" spans="1:10" ht="15.75" hidden="1" thickBot="1" x14ac:dyDescent="0.3">
      <c r="A1020" s="518"/>
      <c r="B1020" s="1114"/>
      <c r="C1020" s="246"/>
      <c r="D1020" s="696"/>
      <c r="E1020" s="697"/>
      <c r="F1020" s="1036">
        <f t="shared" si="14"/>
        <v>0</v>
      </c>
      <c r="G1020" s="243"/>
      <c r="H1020" s="517"/>
      <c r="I1020" s="814"/>
      <c r="J1020" s="524"/>
    </row>
    <row r="1021" spans="1:10" ht="15" customHeight="1" thickBot="1" x14ac:dyDescent="0.35">
      <c r="A1021" s="518"/>
      <c r="B1021" s="1114"/>
      <c r="C1021" s="129" t="s">
        <v>1930</v>
      </c>
      <c r="D1021" s="1127">
        <f>SUM(D1022:D1121)</f>
        <v>0</v>
      </c>
      <c r="E1021" s="1127">
        <f>SUM(E1022:E1121)</f>
        <v>0</v>
      </c>
      <c r="F1021" s="1036">
        <f t="shared" si="14"/>
        <v>0</v>
      </c>
      <c r="G1021" s="243"/>
      <c r="H1021" s="517" t="s">
        <v>979</v>
      </c>
      <c r="I1021" s="815">
        <f>Form3!G31+Form3!H31</f>
        <v>0</v>
      </c>
      <c r="J1021" s="524"/>
    </row>
    <row r="1022" spans="1:10" ht="15" customHeight="1" x14ac:dyDescent="0.3">
      <c r="A1022" s="518"/>
      <c r="B1022" s="1114"/>
      <c r="C1022" s="1694"/>
      <c r="D1022" s="696"/>
      <c r="E1022" s="697"/>
      <c r="F1022" s="1036">
        <f t="shared" si="14"/>
        <v>0</v>
      </c>
      <c r="G1022" s="243"/>
      <c r="H1022" s="517"/>
      <c r="I1022" s="814"/>
      <c r="J1022" s="524"/>
    </row>
    <row r="1023" spans="1:10" ht="15" customHeight="1" x14ac:dyDescent="0.3">
      <c r="A1023" s="518"/>
      <c r="B1023" s="1114"/>
      <c r="C1023" s="1694"/>
      <c r="D1023" s="696"/>
      <c r="E1023" s="696"/>
      <c r="F1023" s="1036">
        <f t="shared" si="14"/>
        <v>0</v>
      </c>
      <c r="G1023" s="243"/>
      <c r="H1023" s="517"/>
      <c r="I1023" s="814"/>
      <c r="J1023" s="524"/>
    </row>
    <row r="1024" spans="1:10" ht="15" customHeight="1" x14ac:dyDescent="0.3">
      <c r="A1024" s="518"/>
      <c r="B1024" s="1114"/>
      <c r="C1024" s="1694"/>
      <c r="D1024" s="696"/>
      <c r="E1024" s="696"/>
      <c r="F1024" s="1036">
        <f t="shared" si="14"/>
        <v>0</v>
      </c>
      <c r="G1024" s="243"/>
      <c r="H1024" s="517"/>
      <c r="I1024" s="814"/>
      <c r="J1024" s="524"/>
    </row>
    <row r="1025" spans="1:10" ht="15" customHeight="1" x14ac:dyDescent="0.3">
      <c r="A1025" s="518"/>
      <c r="B1025" s="1114"/>
      <c r="C1025" s="1694"/>
      <c r="D1025" s="696"/>
      <c r="E1025" s="696"/>
      <c r="F1025" s="1036">
        <f t="shared" si="14"/>
        <v>0</v>
      </c>
      <c r="G1025" s="243"/>
      <c r="H1025" s="517"/>
      <c r="I1025" s="814"/>
      <c r="J1025" s="524"/>
    </row>
    <row r="1026" spans="1:10" ht="15" customHeight="1" x14ac:dyDescent="0.3">
      <c r="A1026" s="518"/>
      <c r="B1026" s="1114"/>
      <c r="C1026" s="1694"/>
      <c r="D1026" s="696"/>
      <c r="E1026" s="696"/>
      <c r="F1026" s="1036">
        <f t="shared" si="14"/>
        <v>0</v>
      </c>
      <c r="G1026" s="243"/>
      <c r="H1026" s="517"/>
      <c r="I1026" s="814"/>
      <c r="J1026" s="524"/>
    </row>
    <row r="1027" spans="1:10" ht="15" customHeight="1" x14ac:dyDescent="0.3">
      <c r="A1027" s="518"/>
      <c r="B1027" s="1114"/>
      <c r="C1027" s="1694"/>
      <c r="D1027" s="696"/>
      <c r="E1027" s="696"/>
      <c r="F1027" s="1036">
        <f t="shared" si="14"/>
        <v>0</v>
      </c>
      <c r="G1027" s="243"/>
      <c r="H1027" s="517"/>
      <c r="I1027" s="814"/>
      <c r="J1027" s="524"/>
    </row>
    <row r="1028" spans="1:10" ht="15" customHeight="1" x14ac:dyDescent="0.3">
      <c r="A1028" s="518"/>
      <c r="B1028" s="1114"/>
      <c r="C1028" s="1694"/>
      <c r="D1028" s="696"/>
      <c r="E1028" s="696"/>
      <c r="F1028" s="1036">
        <f t="shared" si="14"/>
        <v>0</v>
      </c>
      <c r="G1028" s="243"/>
      <c r="H1028" s="517"/>
      <c r="I1028" s="814"/>
      <c r="J1028" s="524"/>
    </row>
    <row r="1029" spans="1:10" ht="15" customHeight="1" x14ac:dyDescent="0.3">
      <c r="A1029" s="518"/>
      <c r="B1029" s="1114"/>
      <c r="C1029" s="1694"/>
      <c r="D1029" s="696"/>
      <c r="E1029" s="696"/>
      <c r="F1029" s="1036">
        <f t="shared" si="14"/>
        <v>0</v>
      </c>
      <c r="G1029" s="243"/>
      <c r="H1029" s="517"/>
      <c r="I1029" s="814"/>
      <c r="J1029" s="524"/>
    </row>
    <row r="1030" spans="1:10" ht="15" customHeight="1" x14ac:dyDescent="0.3">
      <c r="A1030" s="518"/>
      <c r="B1030" s="1114"/>
      <c r="C1030" s="1694"/>
      <c r="D1030" s="696"/>
      <c r="E1030" s="696"/>
      <c r="F1030" s="1036">
        <f t="shared" si="14"/>
        <v>0</v>
      </c>
      <c r="G1030" s="243"/>
      <c r="H1030" s="517"/>
      <c r="I1030" s="814"/>
      <c r="J1030" s="524"/>
    </row>
    <row r="1031" spans="1:10" ht="15" customHeight="1" thickBot="1" x14ac:dyDescent="0.35">
      <c r="A1031" s="518"/>
      <c r="B1031" s="1114"/>
      <c r="C1031" s="1694"/>
      <c r="D1031" s="696"/>
      <c r="E1031" s="697"/>
      <c r="F1031" s="1036">
        <f t="shared" si="14"/>
        <v>0</v>
      </c>
      <c r="G1031" s="243"/>
      <c r="H1031" s="517"/>
      <c r="I1031" s="814"/>
      <c r="J1031" s="524"/>
    </row>
    <row r="1032" spans="1:10" ht="15.75" hidden="1" thickBot="1" x14ac:dyDescent="0.3">
      <c r="A1032" s="518"/>
      <c r="B1032" s="1114"/>
      <c r="C1032" s="246"/>
      <c r="D1032" s="696"/>
      <c r="E1032" s="697"/>
      <c r="F1032" s="1036">
        <f t="shared" si="14"/>
        <v>0</v>
      </c>
      <c r="G1032" s="243"/>
      <c r="H1032" s="517"/>
      <c r="I1032" s="814"/>
      <c r="J1032" s="524"/>
    </row>
    <row r="1033" spans="1:10" ht="15.75" hidden="1" thickBot="1" x14ac:dyDescent="0.3">
      <c r="A1033" s="518"/>
      <c r="B1033" s="1114"/>
      <c r="C1033" s="246"/>
      <c r="D1033" s="696"/>
      <c r="E1033" s="697"/>
      <c r="F1033" s="1036">
        <f t="shared" si="14"/>
        <v>0</v>
      </c>
      <c r="G1033" s="243"/>
      <c r="H1033" s="517"/>
      <c r="I1033" s="814"/>
      <c r="J1033" s="524"/>
    </row>
    <row r="1034" spans="1:10" ht="15.75" hidden="1" thickBot="1" x14ac:dyDescent="0.3">
      <c r="A1034" s="518"/>
      <c r="B1034" s="1114"/>
      <c r="C1034" s="246"/>
      <c r="D1034" s="696"/>
      <c r="E1034" s="697"/>
      <c r="F1034" s="1036">
        <f t="shared" si="14"/>
        <v>0</v>
      </c>
      <c r="G1034" s="243"/>
      <c r="H1034" s="517"/>
      <c r="I1034" s="814"/>
      <c r="J1034" s="524"/>
    </row>
    <row r="1035" spans="1:10" ht="15.75" hidden="1" thickBot="1" x14ac:dyDescent="0.3">
      <c r="A1035" s="518"/>
      <c r="B1035" s="1114"/>
      <c r="C1035" s="246"/>
      <c r="D1035" s="696"/>
      <c r="E1035" s="697"/>
      <c r="F1035" s="1036">
        <f t="shared" si="14"/>
        <v>0</v>
      </c>
      <c r="G1035" s="243"/>
      <c r="H1035" s="517"/>
      <c r="I1035" s="814"/>
      <c r="J1035" s="524"/>
    </row>
    <row r="1036" spans="1:10" ht="15.75" hidden="1" thickBot="1" x14ac:dyDescent="0.3">
      <c r="A1036" s="518"/>
      <c r="B1036" s="1114"/>
      <c r="C1036" s="246"/>
      <c r="D1036" s="696"/>
      <c r="E1036" s="697"/>
      <c r="F1036" s="1036">
        <f t="shared" si="14"/>
        <v>0</v>
      </c>
      <c r="G1036" s="243"/>
      <c r="H1036" s="517"/>
      <c r="I1036" s="814"/>
      <c r="J1036" s="524"/>
    </row>
    <row r="1037" spans="1:10" ht="15.75" hidden="1" thickBot="1" x14ac:dyDescent="0.3">
      <c r="A1037" s="518"/>
      <c r="B1037" s="1114"/>
      <c r="C1037" s="246"/>
      <c r="D1037" s="696"/>
      <c r="E1037" s="697"/>
      <c r="F1037" s="1036">
        <f t="shared" si="14"/>
        <v>0</v>
      </c>
      <c r="G1037" s="243"/>
      <c r="H1037" s="517"/>
      <c r="I1037" s="814"/>
      <c r="J1037" s="524"/>
    </row>
    <row r="1038" spans="1:10" ht="15.75" hidden="1" thickBot="1" x14ac:dyDescent="0.3">
      <c r="A1038" s="518"/>
      <c r="B1038" s="1114"/>
      <c r="C1038" s="246"/>
      <c r="D1038" s="696"/>
      <c r="E1038" s="697"/>
      <c r="F1038" s="1036">
        <f t="shared" si="14"/>
        <v>0</v>
      </c>
      <c r="G1038" s="243"/>
      <c r="H1038" s="517"/>
      <c r="I1038" s="814"/>
      <c r="J1038" s="524"/>
    </row>
    <row r="1039" spans="1:10" ht="15.75" hidden="1" thickBot="1" x14ac:dyDescent="0.3">
      <c r="A1039" s="518"/>
      <c r="B1039" s="1114"/>
      <c r="C1039" s="246"/>
      <c r="D1039" s="696"/>
      <c r="E1039" s="697"/>
      <c r="F1039" s="1036">
        <f t="shared" si="14"/>
        <v>0</v>
      </c>
      <c r="G1039" s="243"/>
      <c r="H1039" s="517"/>
      <c r="I1039" s="814"/>
      <c r="J1039" s="524"/>
    </row>
    <row r="1040" spans="1:10" ht="15.75" hidden="1" thickBot="1" x14ac:dyDescent="0.3">
      <c r="A1040" s="518"/>
      <c r="B1040" s="1114"/>
      <c r="C1040" s="246"/>
      <c r="D1040" s="696"/>
      <c r="E1040" s="697"/>
      <c r="F1040" s="1036">
        <f t="shared" si="14"/>
        <v>0</v>
      </c>
      <c r="G1040" s="243"/>
      <c r="H1040" s="517"/>
      <c r="I1040" s="814"/>
      <c r="J1040" s="524"/>
    </row>
    <row r="1041" spans="1:10" ht="15.75" hidden="1" thickBot="1" x14ac:dyDescent="0.3">
      <c r="A1041" s="518"/>
      <c r="B1041" s="1114"/>
      <c r="C1041" s="246"/>
      <c r="D1041" s="696"/>
      <c r="E1041" s="697"/>
      <c r="F1041" s="1036">
        <f t="shared" si="14"/>
        <v>0</v>
      </c>
      <c r="G1041" s="243"/>
      <c r="H1041" s="517"/>
      <c r="I1041" s="814"/>
      <c r="J1041" s="524"/>
    </row>
    <row r="1042" spans="1:10" ht="15.75" hidden="1" thickBot="1" x14ac:dyDescent="0.3">
      <c r="A1042" s="518"/>
      <c r="B1042" s="1114"/>
      <c r="C1042" s="246"/>
      <c r="D1042" s="696"/>
      <c r="E1042" s="697"/>
      <c r="F1042" s="1036">
        <f t="shared" si="14"/>
        <v>0</v>
      </c>
      <c r="G1042" s="243"/>
      <c r="H1042" s="517"/>
      <c r="I1042" s="814"/>
      <c r="J1042" s="524"/>
    </row>
    <row r="1043" spans="1:10" ht="15.75" hidden="1" thickBot="1" x14ac:dyDescent="0.3">
      <c r="A1043" s="518"/>
      <c r="B1043" s="1114"/>
      <c r="C1043" s="246"/>
      <c r="D1043" s="696"/>
      <c r="E1043" s="697"/>
      <c r="F1043" s="1036">
        <f t="shared" si="14"/>
        <v>0</v>
      </c>
      <c r="G1043" s="243"/>
      <c r="H1043" s="517"/>
      <c r="I1043" s="814"/>
      <c r="J1043" s="524"/>
    </row>
    <row r="1044" spans="1:10" ht="15.75" hidden="1" thickBot="1" x14ac:dyDescent="0.3">
      <c r="A1044" s="518"/>
      <c r="B1044" s="1114"/>
      <c r="C1044" s="246"/>
      <c r="D1044" s="696"/>
      <c r="E1044" s="697"/>
      <c r="F1044" s="1036">
        <f t="shared" si="14"/>
        <v>0</v>
      </c>
      <c r="G1044" s="243"/>
      <c r="H1044" s="517"/>
      <c r="I1044" s="814"/>
      <c r="J1044" s="524"/>
    </row>
    <row r="1045" spans="1:10" ht="15.75" hidden="1" thickBot="1" x14ac:dyDescent="0.3">
      <c r="A1045" s="518"/>
      <c r="B1045" s="1114"/>
      <c r="C1045" s="246"/>
      <c r="D1045" s="696"/>
      <c r="E1045" s="697"/>
      <c r="F1045" s="1036">
        <f t="shared" si="14"/>
        <v>0</v>
      </c>
      <c r="G1045" s="243"/>
      <c r="H1045" s="517"/>
      <c r="I1045" s="814"/>
      <c r="J1045" s="524"/>
    </row>
    <row r="1046" spans="1:10" ht="15.75" hidden="1" thickBot="1" x14ac:dyDescent="0.3">
      <c r="A1046" s="518"/>
      <c r="B1046" s="1114"/>
      <c r="C1046" s="246"/>
      <c r="D1046" s="696"/>
      <c r="E1046" s="697"/>
      <c r="F1046" s="1036">
        <f t="shared" si="14"/>
        <v>0</v>
      </c>
      <c r="G1046" s="243"/>
      <c r="H1046" s="517"/>
      <c r="I1046" s="814"/>
      <c r="J1046" s="524"/>
    </row>
    <row r="1047" spans="1:10" ht="15.75" hidden="1" thickBot="1" x14ac:dyDescent="0.3">
      <c r="A1047" s="518"/>
      <c r="B1047" s="1114"/>
      <c r="C1047" s="246"/>
      <c r="D1047" s="696"/>
      <c r="E1047" s="697"/>
      <c r="F1047" s="1036">
        <f t="shared" si="14"/>
        <v>0</v>
      </c>
      <c r="G1047" s="243"/>
      <c r="H1047" s="517"/>
      <c r="I1047" s="814"/>
      <c r="J1047" s="524"/>
    </row>
    <row r="1048" spans="1:10" ht="15.75" hidden="1" thickBot="1" x14ac:dyDescent="0.3">
      <c r="A1048" s="518"/>
      <c r="B1048" s="1114"/>
      <c r="C1048" s="246"/>
      <c r="D1048" s="696"/>
      <c r="E1048" s="697"/>
      <c r="F1048" s="1036">
        <f t="shared" si="14"/>
        <v>0</v>
      </c>
      <c r="G1048" s="243"/>
      <c r="H1048" s="517"/>
      <c r="I1048" s="814"/>
      <c r="J1048" s="524"/>
    </row>
    <row r="1049" spans="1:10" ht="15.75" hidden="1" thickBot="1" x14ac:dyDescent="0.3">
      <c r="A1049" s="518"/>
      <c r="B1049" s="1114"/>
      <c r="C1049" s="246"/>
      <c r="D1049" s="696"/>
      <c r="E1049" s="697"/>
      <c r="F1049" s="1036">
        <f t="shared" si="14"/>
        <v>0</v>
      </c>
      <c r="G1049" s="243"/>
      <c r="H1049" s="517"/>
      <c r="I1049" s="814"/>
      <c r="J1049" s="524"/>
    </row>
    <row r="1050" spans="1:10" ht="15.75" hidden="1" thickBot="1" x14ac:dyDescent="0.3">
      <c r="A1050" s="518"/>
      <c r="B1050" s="1114"/>
      <c r="C1050" s="246"/>
      <c r="D1050" s="696"/>
      <c r="E1050" s="697"/>
      <c r="F1050" s="1036">
        <f t="shared" si="14"/>
        <v>0</v>
      </c>
      <c r="G1050" s="243"/>
      <c r="H1050" s="517"/>
      <c r="I1050" s="814"/>
      <c r="J1050" s="524"/>
    </row>
    <row r="1051" spans="1:10" ht="15.75" hidden="1" thickBot="1" x14ac:dyDescent="0.3">
      <c r="A1051" s="518"/>
      <c r="B1051" s="1114"/>
      <c r="C1051" s="246"/>
      <c r="D1051" s="696"/>
      <c r="E1051" s="697"/>
      <c r="F1051" s="1036">
        <f t="shared" si="14"/>
        <v>0</v>
      </c>
      <c r="G1051" s="243"/>
      <c r="H1051" s="517"/>
      <c r="I1051" s="814"/>
      <c r="J1051" s="524"/>
    </row>
    <row r="1052" spans="1:10" ht="15.75" hidden="1" thickBot="1" x14ac:dyDescent="0.3">
      <c r="A1052" s="518"/>
      <c r="B1052" s="1114"/>
      <c r="C1052" s="246"/>
      <c r="D1052" s="696"/>
      <c r="E1052" s="697"/>
      <c r="F1052" s="1036">
        <f t="shared" si="14"/>
        <v>0</v>
      </c>
      <c r="G1052" s="243"/>
      <c r="H1052" s="517"/>
      <c r="I1052" s="814"/>
      <c r="J1052" s="524"/>
    </row>
    <row r="1053" spans="1:10" ht="15.75" hidden="1" thickBot="1" x14ac:dyDescent="0.3">
      <c r="A1053" s="518"/>
      <c r="B1053" s="1114"/>
      <c r="C1053" s="246"/>
      <c r="D1053" s="696"/>
      <c r="E1053" s="697"/>
      <c r="F1053" s="1036">
        <f t="shared" si="14"/>
        <v>0</v>
      </c>
      <c r="G1053" s="243"/>
      <c r="H1053" s="517"/>
      <c r="I1053" s="814"/>
      <c r="J1053" s="524"/>
    </row>
    <row r="1054" spans="1:10" ht="15.75" hidden="1" thickBot="1" x14ac:dyDescent="0.3">
      <c r="A1054" s="518"/>
      <c r="B1054" s="1114"/>
      <c r="C1054" s="246"/>
      <c r="D1054" s="696"/>
      <c r="E1054" s="697"/>
      <c r="F1054" s="1036">
        <f t="shared" si="14"/>
        <v>0</v>
      </c>
      <c r="G1054" s="243"/>
      <c r="H1054" s="517"/>
      <c r="I1054" s="814"/>
      <c r="J1054" s="524"/>
    </row>
    <row r="1055" spans="1:10" ht="15.75" hidden="1" thickBot="1" x14ac:dyDescent="0.3">
      <c r="A1055" s="518"/>
      <c r="B1055" s="1114"/>
      <c r="C1055" s="246"/>
      <c r="D1055" s="696"/>
      <c r="E1055" s="697"/>
      <c r="F1055" s="1036">
        <f t="shared" si="14"/>
        <v>0</v>
      </c>
      <c r="G1055" s="243"/>
      <c r="H1055" s="517"/>
      <c r="I1055" s="814"/>
      <c r="J1055" s="524"/>
    </row>
    <row r="1056" spans="1:10" ht="15.75" hidden="1" thickBot="1" x14ac:dyDescent="0.3">
      <c r="A1056" s="518"/>
      <c r="B1056" s="1114"/>
      <c r="C1056" s="246"/>
      <c r="D1056" s="696"/>
      <c r="E1056" s="697"/>
      <c r="F1056" s="1036">
        <f t="shared" si="14"/>
        <v>0</v>
      </c>
      <c r="G1056" s="243"/>
      <c r="H1056" s="517"/>
      <c r="I1056" s="814"/>
      <c r="J1056" s="524"/>
    </row>
    <row r="1057" spans="1:10" ht="15.75" hidden="1" thickBot="1" x14ac:dyDescent="0.3">
      <c r="A1057" s="518"/>
      <c r="B1057" s="1114"/>
      <c r="C1057" s="246"/>
      <c r="D1057" s="696"/>
      <c r="E1057" s="697"/>
      <c r="F1057" s="1036">
        <f t="shared" si="14"/>
        <v>0</v>
      </c>
      <c r="G1057" s="243"/>
      <c r="H1057" s="517"/>
      <c r="I1057" s="814"/>
      <c r="J1057" s="524"/>
    </row>
    <row r="1058" spans="1:10" ht="15.75" hidden="1" thickBot="1" x14ac:dyDescent="0.3">
      <c r="A1058" s="518"/>
      <c r="B1058" s="1114"/>
      <c r="C1058" s="246"/>
      <c r="D1058" s="696"/>
      <c r="E1058" s="697"/>
      <c r="F1058" s="1036">
        <f t="shared" si="14"/>
        <v>0</v>
      </c>
      <c r="G1058" s="243"/>
      <c r="H1058" s="517"/>
      <c r="I1058" s="814"/>
      <c r="J1058" s="524"/>
    </row>
    <row r="1059" spans="1:10" ht="15.75" hidden="1" thickBot="1" x14ac:dyDescent="0.3">
      <c r="A1059" s="518"/>
      <c r="B1059" s="1114"/>
      <c r="C1059" s="246"/>
      <c r="D1059" s="696"/>
      <c r="E1059" s="697"/>
      <c r="F1059" s="1036">
        <f t="shared" si="14"/>
        <v>0</v>
      </c>
      <c r="G1059" s="243"/>
      <c r="H1059" s="517"/>
      <c r="I1059" s="814"/>
      <c r="J1059" s="524"/>
    </row>
    <row r="1060" spans="1:10" ht="15.75" hidden="1" thickBot="1" x14ac:dyDescent="0.3">
      <c r="A1060" s="518"/>
      <c r="B1060" s="1114"/>
      <c r="C1060" s="246"/>
      <c r="D1060" s="696"/>
      <c r="E1060" s="697"/>
      <c r="F1060" s="1036">
        <f t="shared" si="14"/>
        <v>0</v>
      </c>
      <c r="G1060" s="243"/>
      <c r="H1060" s="517"/>
      <c r="I1060" s="814"/>
      <c r="J1060" s="524"/>
    </row>
    <row r="1061" spans="1:10" ht="15.75" hidden="1" thickBot="1" x14ac:dyDescent="0.3">
      <c r="A1061" s="518"/>
      <c r="B1061" s="1114"/>
      <c r="C1061" s="246"/>
      <c r="D1061" s="696"/>
      <c r="E1061" s="697"/>
      <c r="F1061" s="1036">
        <f t="shared" si="14"/>
        <v>0</v>
      </c>
      <c r="G1061" s="243"/>
      <c r="H1061" s="517"/>
      <c r="I1061" s="814"/>
      <c r="J1061" s="524"/>
    </row>
    <row r="1062" spans="1:10" ht="15.75" hidden="1" thickBot="1" x14ac:dyDescent="0.3">
      <c r="A1062" s="518"/>
      <c r="B1062" s="1114"/>
      <c r="C1062" s="246"/>
      <c r="D1062" s="696"/>
      <c r="E1062" s="697"/>
      <c r="F1062" s="1036">
        <f t="shared" si="14"/>
        <v>0</v>
      </c>
      <c r="G1062" s="243"/>
      <c r="H1062" s="517"/>
      <c r="I1062" s="814"/>
      <c r="J1062" s="524"/>
    </row>
    <row r="1063" spans="1:10" ht="15.75" hidden="1" thickBot="1" x14ac:dyDescent="0.3">
      <c r="A1063" s="518"/>
      <c r="B1063" s="1114"/>
      <c r="C1063" s="246"/>
      <c r="D1063" s="696"/>
      <c r="E1063" s="697"/>
      <c r="F1063" s="1036">
        <f t="shared" si="14"/>
        <v>0</v>
      </c>
      <c r="G1063" s="243"/>
      <c r="H1063" s="517"/>
      <c r="I1063" s="814"/>
      <c r="J1063" s="524"/>
    </row>
    <row r="1064" spans="1:10" ht="15.75" hidden="1" thickBot="1" x14ac:dyDescent="0.3">
      <c r="A1064" s="518"/>
      <c r="B1064" s="1114"/>
      <c r="C1064" s="246"/>
      <c r="D1064" s="696"/>
      <c r="E1064" s="697"/>
      <c r="F1064" s="1036">
        <f t="shared" si="14"/>
        <v>0</v>
      </c>
      <c r="G1064" s="243"/>
      <c r="H1064" s="517"/>
      <c r="I1064" s="814"/>
      <c r="J1064" s="524"/>
    </row>
    <row r="1065" spans="1:10" ht="15.75" hidden="1" thickBot="1" x14ac:dyDescent="0.3">
      <c r="A1065" s="518"/>
      <c r="B1065" s="1114"/>
      <c r="C1065" s="246"/>
      <c r="D1065" s="696"/>
      <c r="E1065" s="697"/>
      <c r="F1065" s="1036">
        <f t="shared" si="14"/>
        <v>0</v>
      </c>
      <c r="G1065" s="243"/>
      <c r="H1065" s="517"/>
      <c r="I1065" s="814"/>
      <c r="J1065" s="524"/>
    </row>
    <row r="1066" spans="1:10" ht="15.75" hidden="1" thickBot="1" x14ac:dyDescent="0.3">
      <c r="A1066" s="518"/>
      <c r="B1066" s="1114"/>
      <c r="C1066" s="246"/>
      <c r="D1066" s="696"/>
      <c r="E1066" s="697"/>
      <c r="F1066" s="1036">
        <f t="shared" si="14"/>
        <v>0</v>
      </c>
      <c r="G1066" s="243"/>
      <c r="H1066" s="517"/>
      <c r="I1066" s="814"/>
      <c r="J1066" s="524"/>
    </row>
    <row r="1067" spans="1:10" ht="15.75" hidden="1" thickBot="1" x14ac:dyDescent="0.3">
      <c r="A1067" s="518"/>
      <c r="B1067" s="1114"/>
      <c r="C1067" s="246"/>
      <c r="D1067" s="696"/>
      <c r="E1067" s="697"/>
      <c r="F1067" s="1036">
        <f t="shared" si="14"/>
        <v>0</v>
      </c>
      <c r="G1067" s="243"/>
      <c r="H1067" s="517"/>
      <c r="I1067" s="814"/>
      <c r="J1067" s="524"/>
    </row>
    <row r="1068" spans="1:10" ht="15.75" hidden="1" thickBot="1" x14ac:dyDescent="0.3">
      <c r="A1068" s="518"/>
      <c r="B1068" s="1114"/>
      <c r="C1068" s="246"/>
      <c r="D1068" s="696"/>
      <c r="E1068" s="697"/>
      <c r="F1068" s="1036">
        <f t="shared" si="14"/>
        <v>0</v>
      </c>
      <c r="G1068" s="243"/>
      <c r="H1068" s="517"/>
      <c r="I1068" s="814"/>
      <c r="J1068" s="524"/>
    </row>
    <row r="1069" spans="1:10" ht="15.75" hidden="1" thickBot="1" x14ac:dyDescent="0.3">
      <c r="A1069" s="518"/>
      <c r="B1069" s="1114"/>
      <c r="C1069" s="246"/>
      <c r="D1069" s="696"/>
      <c r="E1069" s="697"/>
      <c r="F1069" s="1036">
        <f t="shared" si="14"/>
        <v>0</v>
      </c>
      <c r="G1069" s="243"/>
      <c r="H1069" s="517"/>
      <c r="I1069" s="814"/>
      <c r="J1069" s="524"/>
    </row>
    <row r="1070" spans="1:10" ht="15.75" hidden="1" thickBot="1" x14ac:dyDescent="0.3">
      <c r="A1070" s="518"/>
      <c r="B1070" s="1114"/>
      <c r="C1070" s="246"/>
      <c r="D1070" s="696"/>
      <c r="E1070" s="697"/>
      <c r="F1070" s="1036">
        <f t="shared" si="14"/>
        <v>0</v>
      </c>
      <c r="G1070" s="243"/>
      <c r="H1070" s="517"/>
      <c r="I1070" s="814"/>
      <c r="J1070" s="524"/>
    </row>
    <row r="1071" spans="1:10" ht="15.75" hidden="1" thickBot="1" x14ac:dyDescent="0.3">
      <c r="A1071" s="518"/>
      <c r="B1071" s="1114"/>
      <c r="C1071" s="246"/>
      <c r="D1071" s="696"/>
      <c r="E1071" s="697"/>
      <c r="F1071" s="1036">
        <f t="shared" si="14"/>
        <v>0</v>
      </c>
      <c r="G1071" s="243"/>
      <c r="H1071" s="517"/>
      <c r="I1071" s="814"/>
      <c r="J1071" s="524"/>
    </row>
    <row r="1072" spans="1:10" ht="15.75" hidden="1" thickBot="1" x14ac:dyDescent="0.3">
      <c r="A1072" s="518"/>
      <c r="B1072" s="1114"/>
      <c r="C1072" s="246"/>
      <c r="D1072" s="696"/>
      <c r="E1072" s="697"/>
      <c r="F1072" s="1036">
        <f t="shared" si="14"/>
        <v>0</v>
      </c>
      <c r="G1072" s="243"/>
      <c r="H1072" s="517"/>
      <c r="I1072" s="814"/>
      <c r="J1072" s="524"/>
    </row>
    <row r="1073" spans="1:10" ht="15.75" hidden="1" thickBot="1" x14ac:dyDescent="0.3">
      <c r="A1073" s="518"/>
      <c r="B1073" s="1114"/>
      <c r="C1073" s="246"/>
      <c r="D1073" s="696"/>
      <c r="E1073" s="697"/>
      <c r="F1073" s="1036">
        <f t="shared" si="14"/>
        <v>0</v>
      </c>
      <c r="G1073" s="243"/>
      <c r="H1073" s="517"/>
      <c r="I1073" s="814"/>
      <c r="J1073" s="524"/>
    </row>
    <row r="1074" spans="1:10" ht="15.75" hidden="1" thickBot="1" x14ac:dyDescent="0.3">
      <c r="A1074" s="518"/>
      <c r="B1074" s="1114"/>
      <c r="C1074" s="246"/>
      <c r="D1074" s="696"/>
      <c r="E1074" s="697"/>
      <c r="F1074" s="1036">
        <f t="shared" si="14"/>
        <v>0</v>
      </c>
      <c r="G1074" s="243"/>
      <c r="H1074" s="517"/>
      <c r="I1074" s="814"/>
      <c r="J1074" s="524"/>
    </row>
    <row r="1075" spans="1:10" ht="15.75" hidden="1" thickBot="1" x14ac:dyDescent="0.3">
      <c r="A1075" s="518"/>
      <c r="B1075" s="1114"/>
      <c r="C1075" s="246"/>
      <c r="D1075" s="696"/>
      <c r="E1075" s="697"/>
      <c r="F1075" s="1036">
        <f t="shared" si="14"/>
        <v>0</v>
      </c>
      <c r="G1075" s="243"/>
      <c r="H1075" s="517"/>
      <c r="I1075" s="814"/>
      <c r="J1075" s="524"/>
    </row>
    <row r="1076" spans="1:10" ht="15.75" hidden="1" thickBot="1" x14ac:dyDescent="0.3">
      <c r="A1076" s="518"/>
      <c r="B1076" s="1114"/>
      <c r="C1076" s="246"/>
      <c r="D1076" s="696"/>
      <c r="E1076" s="697"/>
      <c r="F1076" s="1036">
        <f t="shared" ref="F1076:F1139" si="15">D1076+E1076</f>
        <v>0</v>
      </c>
      <c r="G1076" s="243"/>
      <c r="H1076" s="517"/>
      <c r="I1076" s="814"/>
      <c r="J1076" s="524"/>
    </row>
    <row r="1077" spans="1:10" ht="15.75" hidden="1" thickBot="1" x14ac:dyDescent="0.3">
      <c r="A1077" s="518"/>
      <c r="B1077" s="1114"/>
      <c r="C1077" s="246"/>
      <c r="D1077" s="696"/>
      <c r="E1077" s="697"/>
      <c r="F1077" s="1036">
        <f t="shared" si="15"/>
        <v>0</v>
      </c>
      <c r="G1077" s="243"/>
      <c r="H1077" s="517"/>
      <c r="I1077" s="814"/>
      <c r="J1077" s="524"/>
    </row>
    <row r="1078" spans="1:10" ht="15.75" hidden="1" thickBot="1" x14ac:dyDescent="0.3">
      <c r="A1078" s="518"/>
      <c r="B1078" s="1114"/>
      <c r="C1078" s="246"/>
      <c r="D1078" s="696"/>
      <c r="E1078" s="697"/>
      <c r="F1078" s="1036">
        <f t="shared" si="15"/>
        <v>0</v>
      </c>
      <c r="G1078" s="243"/>
      <c r="H1078" s="517"/>
      <c r="I1078" s="814"/>
      <c r="J1078" s="524"/>
    </row>
    <row r="1079" spans="1:10" ht="15.75" hidden="1" thickBot="1" x14ac:dyDescent="0.3">
      <c r="A1079" s="518"/>
      <c r="B1079" s="1114"/>
      <c r="C1079" s="246"/>
      <c r="D1079" s="696"/>
      <c r="E1079" s="697"/>
      <c r="F1079" s="1036">
        <f t="shared" si="15"/>
        <v>0</v>
      </c>
      <c r="G1079" s="243"/>
      <c r="H1079" s="517"/>
      <c r="I1079" s="814"/>
      <c r="J1079" s="524"/>
    </row>
    <row r="1080" spans="1:10" ht="15.75" hidden="1" thickBot="1" x14ac:dyDescent="0.3">
      <c r="A1080" s="518"/>
      <c r="B1080" s="1114"/>
      <c r="C1080" s="246"/>
      <c r="D1080" s="696"/>
      <c r="E1080" s="697"/>
      <c r="F1080" s="1036">
        <f t="shared" si="15"/>
        <v>0</v>
      </c>
      <c r="G1080" s="243"/>
      <c r="H1080" s="517"/>
      <c r="I1080" s="814"/>
      <c r="J1080" s="524"/>
    </row>
    <row r="1081" spans="1:10" ht="15.75" hidden="1" thickBot="1" x14ac:dyDescent="0.3">
      <c r="A1081" s="518"/>
      <c r="B1081" s="1114"/>
      <c r="C1081" s="246"/>
      <c r="D1081" s="696"/>
      <c r="E1081" s="697"/>
      <c r="F1081" s="1036">
        <f t="shared" si="15"/>
        <v>0</v>
      </c>
      <c r="G1081" s="243"/>
      <c r="H1081" s="517"/>
      <c r="I1081" s="814"/>
      <c r="J1081" s="524"/>
    </row>
    <row r="1082" spans="1:10" ht="15.75" hidden="1" thickBot="1" x14ac:dyDescent="0.3">
      <c r="A1082" s="518"/>
      <c r="B1082" s="1114"/>
      <c r="C1082" s="246"/>
      <c r="D1082" s="696"/>
      <c r="E1082" s="697"/>
      <c r="F1082" s="1036">
        <f t="shared" si="15"/>
        <v>0</v>
      </c>
      <c r="G1082" s="243"/>
      <c r="H1082" s="517"/>
      <c r="I1082" s="814"/>
      <c r="J1082" s="524"/>
    </row>
    <row r="1083" spans="1:10" ht="15.75" hidden="1" thickBot="1" x14ac:dyDescent="0.3">
      <c r="A1083" s="518"/>
      <c r="B1083" s="1114"/>
      <c r="C1083" s="246"/>
      <c r="D1083" s="696"/>
      <c r="E1083" s="697"/>
      <c r="F1083" s="1036">
        <f t="shared" si="15"/>
        <v>0</v>
      </c>
      <c r="G1083" s="243"/>
      <c r="H1083" s="517"/>
      <c r="I1083" s="814"/>
      <c r="J1083" s="524"/>
    </row>
    <row r="1084" spans="1:10" ht="15.75" hidden="1" thickBot="1" x14ac:dyDescent="0.3">
      <c r="A1084" s="518"/>
      <c r="B1084" s="1114"/>
      <c r="C1084" s="246"/>
      <c r="D1084" s="696"/>
      <c r="E1084" s="697"/>
      <c r="F1084" s="1036">
        <f t="shared" si="15"/>
        <v>0</v>
      </c>
      <c r="G1084" s="243"/>
      <c r="H1084" s="517"/>
      <c r="I1084" s="814"/>
      <c r="J1084" s="524"/>
    </row>
    <row r="1085" spans="1:10" ht="15.75" hidden="1" thickBot="1" x14ac:dyDescent="0.3">
      <c r="A1085" s="518"/>
      <c r="B1085" s="1114"/>
      <c r="C1085" s="246"/>
      <c r="D1085" s="696"/>
      <c r="E1085" s="697"/>
      <c r="F1085" s="1036">
        <f t="shared" si="15"/>
        <v>0</v>
      </c>
      <c r="G1085" s="243"/>
      <c r="H1085" s="517"/>
      <c r="I1085" s="814"/>
      <c r="J1085" s="524"/>
    </row>
    <row r="1086" spans="1:10" ht="15.75" hidden="1" thickBot="1" x14ac:dyDescent="0.3">
      <c r="A1086" s="518"/>
      <c r="B1086" s="1114"/>
      <c r="C1086" s="246"/>
      <c r="D1086" s="696"/>
      <c r="E1086" s="697"/>
      <c r="F1086" s="1036">
        <f t="shared" si="15"/>
        <v>0</v>
      </c>
      <c r="G1086" s="243"/>
      <c r="H1086" s="517"/>
      <c r="I1086" s="814"/>
      <c r="J1086" s="524"/>
    </row>
    <row r="1087" spans="1:10" ht="15.75" hidden="1" thickBot="1" x14ac:dyDescent="0.3">
      <c r="A1087" s="518"/>
      <c r="B1087" s="1114"/>
      <c r="C1087" s="246"/>
      <c r="D1087" s="696"/>
      <c r="E1087" s="697"/>
      <c r="F1087" s="1036">
        <f t="shared" si="15"/>
        <v>0</v>
      </c>
      <c r="G1087" s="243"/>
      <c r="H1087" s="517"/>
      <c r="I1087" s="814"/>
      <c r="J1087" s="524"/>
    </row>
    <row r="1088" spans="1:10" ht="15.75" hidden="1" thickBot="1" x14ac:dyDescent="0.3">
      <c r="A1088" s="518"/>
      <c r="B1088" s="1114"/>
      <c r="C1088" s="246"/>
      <c r="D1088" s="696"/>
      <c r="E1088" s="697"/>
      <c r="F1088" s="1036">
        <f t="shared" si="15"/>
        <v>0</v>
      </c>
      <c r="G1088" s="243"/>
      <c r="H1088" s="517"/>
      <c r="I1088" s="814"/>
      <c r="J1088" s="524"/>
    </row>
    <row r="1089" spans="1:10" ht="15.75" hidden="1" thickBot="1" x14ac:dyDescent="0.3">
      <c r="A1089" s="518"/>
      <c r="B1089" s="1114"/>
      <c r="C1089" s="246"/>
      <c r="D1089" s="696"/>
      <c r="E1089" s="697"/>
      <c r="F1089" s="1036">
        <f t="shared" si="15"/>
        <v>0</v>
      </c>
      <c r="G1089" s="243"/>
      <c r="H1089" s="517"/>
      <c r="I1089" s="814"/>
      <c r="J1089" s="524"/>
    </row>
    <row r="1090" spans="1:10" ht="15.75" hidden="1" thickBot="1" x14ac:dyDescent="0.3">
      <c r="A1090" s="518"/>
      <c r="B1090" s="1114"/>
      <c r="C1090" s="246"/>
      <c r="D1090" s="696"/>
      <c r="E1090" s="697"/>
      <c r="F1090" s="1036">
        <f t="shared" si="15"/>
        <v>0</v>
      </c>
      <c r="G1090" s="243"/>
      <c r="H1090" s="517"/>
      <c r="I1090" s="814"/>
      <c r="J1090" s="524"/>
    </row>
    <row r="1091" spans="1:10" ht="15.75" hidden="1" thickBot="1" x14ac:dyDescent="0.3">
      <c r="A1091" s="518"/>
      <c r="B1091" s="1114"/>
      <c r="C1091" s="246"/>
      <c r="D1091" s="696"/>
      <c r="E1091" s="697"/>
      <c r="F1091" s="1036">
        <f t="shared" si="15"/>
        <v>0</v>
      </c>
      <c r="G1091" s="243"/>
      <c r="H1091" s="517"/>
      <c r="I1091" s="814"/>
      <c r="J1091" s="524"/>
    </row>
    <row r="1092" spans="1:10" ht="15.75" hidden="1" thickBot="1" x14ac:dyDescent="0.3">
      <c r="A1092" s="518"/>
      <c r="B1092" s="1114"/>
      <c r="C1092" s="246"/>
      <c r="D1092" s="696"/>
      <c r="E1092" s="697"/>
      <c r="F1092" s="1036">
        <f t="shared" si="15"/>
        <v>0</v>
      </c>
      <c r="G1092" s="243"/>
      <c r="H1092" s="517"/>
      <c r="I1092" s="814"/>
      <c r="J1092" s="524"/>
    </row>
    <row r="1093" spans="1:10" ht="15.75" hidden="1" thickBot="1" x14ac:dyDescent="0.3">
      <c r="A1093" s="518"/>
      <c r="B1093" s="1114"/>
      <c r="C1093" s="246"/>
      <c r="D1093" s="696"/>
      <c r="E1093" s="697"/>
      <c r="F1093" s="1036">
        <f t="shared" si="15"/>
        <v>0</v>
      </c>
      <c r="G1093" s="243"/>
      <c r="H1093" s="517"/>
      <c r="I1093" s="814"/>
      <c r="J1093" s="524"/>
    </row>
    <row r="1094" spans="1:10" ht="15.75" hidden="1" thickBot="1" x14ac:dyDescent="0.3">
      <c r="A1094" s="518"/>
      <c r="B1094" s="1114"/>
      <c r="C1094" s="246"/>
      <c r="D1094" s="696"/>
      <c r="E1094" s="697"/>
      <c r="F1094" s="1036">
        <f t="shared" si="15"/>
        <v>0</v>
      </c>
      <c r="G1094" s="243"/>
      <c r="H1094" s="517"/>
      <c r="I1094" s="814"/>
      <c r="J1094" s="524"/>
    </row>
    <row r="1095" spans="1:10" ht="15.75" hidden="1" thickBot="1" x14ac:dyDescent="0.3">
      <c r="A1095" s="518"/>
      <c r="B1095" s="1114"/>
      <c r="C1095" s="246"/>
      <c r="D1095" s="696"/>
      <c r="E1095" s="697"/>
      <c r="F1095" s="1036">
        <f t="shared" si="15"/>
        <v>0</v>
      </c>
      <c r="G1095" s="243"/>
      <c r="H1095" s="517"/>
      <c r="I1095" s="814"/>
      <c r="J1095" s="524"/>
    </row>
    <row r="1096" spans="1:10" ht="15.75" hidden="1" thickBot="1" x14ac:dyDescent="0.3">
      <c r="A1096" s="518"/>
      <c r="B1096" s="1114"/>
      <c r="C1096" s="246"/>
      <c r="D1096" s="696"/>
      <c r="E1096" s="697"/>
      <c r="F1096" s="1036">
        <f t="shared" si="15"/>
        <v>0</v>
      </c>
      <c r="G1096" s="243"/>
      <c r="H1096" s="517"/>
      <c r="I1096" s="814"/>
      <c r="J1096" s="524"/>
    </row>
    <row r="1097" spans="1:10" ht="15.75" hidden="1" thickBot="1" x14ac:dyDescent="0.3">
      <c r="A1097" s="518"/>
      <c r="B1097" s="1114"/>
      <c r="C1097" s="246"/>
      <c r="D1097" s="696"/>
      <c r="E1097" s="697"/>
      <c r="F1097" s="1036">
        <f t="shared" si="15"/>
        <v>0</v>
      </c>
      <c r="G1097" s="243"/>
      <c r="H1097" s="517"/>
      <c r="I1097" s="814"/>
      <c r="J1097" s="524"/>
    </row>
    <row r="1098" spans="1:10" ht="15.75" hidden="1" thickBot="1" x14ac:dyDescent="0.3">
      <c r="A1098" s="518"/>
      <c r="B1098" s="1114"/>
      <c r="C1098" s="246"/>
      <c r="D1098" s="696"/>
      <c r="E1098" s="697"/>
      <c r="F1098" s="1036">
        <f t="shared" si="15"/>
        <v>0</v>
      </c>
      <c r="G1098" s="243"/>
      <c r="H1098" s="517"/>
      <c r="I1098" s="814"/>
      <c r="J1098" s="524"/>
    </row>
    <row r="1099" spans="1:10" ht="15.75" hidden="1" thickBot="1" x14ac:dyDescent="0.3">
      <c r="A1099" s="518"/>
      <c r="B1099" s="1114"/>
      <c r="C1099" s="246"/>
      <c r="D1099" s="696"/>
      <c r="E1099" s="697"/>
      <c r="F1099" s="1036">
        <f t="shared" si="15"/>
        <v>0</v>
      </c>
      <c r="G1099" s="243"/>
      <c r="H1099" s="517"/>
      <c r="I1099" s="814"/>
      <c r="J1099" s="524"/>
    </row>
    <row r="1100" spans="1:10" ht="15.75" hidden="1" thickBot="1" x14ac:dyDescent="0.3">
      <c r="A1100" s="518"/>
      <c r="B1100" s="1114"/>
      <c r="C1100" s="246"/>
      <c r="D1100" s="696"/>
      <c r="E1100" s="697"/>
      <c r="F1100" s="1036">
        <f t="shared" si="15"/>
        <v>0</v>
      </c>
      <c r="G1100" s="243"/>
      <c r="H1100" s="517"/>
      <c r="I1100" s="814"/>
      <c r="J1100" s="524"/>
    </row>
    <row r="1101" spans="1:10" ht="15.75" hidden="1" thickBot="1" x14ac:dyDescent="0.3">
      <c r="A1101" s="518"/>
      <c r="B1101" s="1114"/>
      <c r="C1101" s="246"/>
      <c r="D1101" s="696"/>
      <c r="E1101" s="697"/>
      <c r="F1101" s="1036">
        <f t="shared" si="15"/>
        <v>0</v>
      </c>
      <c r="G1101" s="243"/>
      <c r="H1101" s="517"/>
      <c r="I1101" s="814"/>
      <c r="J1101" s="524"/>
    </row>
    <row r="1102" spans="1:10" ht="15.75" hidden="1" thickBot="1" x14ac:dyDescent="0.3">
      <c r="A1102" s="518"/>
      <c r="B1102" s="1114"/>
      <c r="C1102" s="246"/>
      <c r="D1102" s="696"/>
      <c r="E1102" s="697"/>
      <c r="F1102" s="1036">
        <f t="shared" si="15"/>
        <v>0</v>
      </c>
      <c r="G1102" s="243"/>
      <c r="H1102" s="517"/>
      <c r="I1102" s="814"/>
      <c r="J1102" s="524"/>
    </row>
    <row r="1103" spans="1:10" ht="15.75" hidden="1" thickBot="1" x14ac:dyDescent="0.3">
      <c r="A1103" s="518"/>
      <c r="B1103" s="1114"/>
      <c r="C1103" s="246"/>
      <c r="D1103" s="696"/>
      <c r="E1103" s="697"/>
      <c r="F1103" s="1036">
        <f t="shared" si="15"/>
        <v>0</v>
      </c>
      <c r="G1103" s="243"/>
      <c r="H1103" s="517"/>
      <c r="I1103" s="814"/>
      <c r="J1103" s="524"/>
    </row>
    <row r="1104" spans="1:10" ht="15.75" hidden="1" thickBot="1" x14ac:dyDescent="0.3">
      <c r="A1104" s="518"/>
      <c r="B1104" s="1114"/>
      <c r="C1104" s="246"/>
      <c r="D1104" s="696"/>
      <c r="E1104" s="697"/>
      <c r="F1104" s="1036">
        <f t="shared" si="15"/>
        <v>0</v>
      </c>
      <c r="G1104" s="243"/>
      <c r="H1104" s="517"/>
      <c r="I1104" s="814"/>
      <c r="J1104" s="524"/>
    </row>
    <row r="1105" spans="1:10" ht="15.75" hidden="1" thickBot="1" x14ac:dyDescent="0.3">
      <c r="A1105" s="518"/>
      <c r="B1105" s="1114"/>
      <c r="C1105" s="246"/>
      <c r="D1105" s="696"/>
      <c r="E1105" s="697"/>
      <c r="F1105" s="1036">
        <f t="shared" si="15"/>
        <v>0</v>
      </c>
      <c r="G1105" s="243"/>
      <c r="H1105" s="517"/>
      <c r="I1105" s="814"/>
      <c r="J1105" s="524"/>
    </row>
    <row r="1106" spans="1:10" ht="15.75" hidden="1" thickBot="1" x14ac:dyDescent="0.3">
      <c r="A1106" s="518"/>
      <c r="B1106" s="1114"/>
      <c r="C1106" s="246"/>
      <c r="D1106" s="696"/>
      <c r="E1106" s="697"/>
      <c r="F1106" s="1036">
        <f t="shared" si="15"/>
        <v>0</v>
      </c>
      <c r="G1106" s="243"/>
      <c r="H1106" s="517"/>
      <c r="I1106" s="814"/>
      <c r="J1106" s="524"/>
    </row>
    <row r="1107" spans="1:10" ht="15.75" hidden="1" thickBot="1" x14ac:dyDescent="0.3">
      <c r="A1107" s="518"/>
      <c r="B1107" s="1114"/>
      <c r="C1107" s="246"/>
      <c r="D1107" s="696"/>
      <c r="E1107" s="697"/>
      <c r="F1107" s="1036">
        <f t="shared" si="15"/>
        <v>0</v>
      </c>
      <c r="G1107" s="243"/>
      <c r="H1107" s="517"/>
      <c r="I1107" s="814"/>
      <c r="J1107" s="524"/>
    </row>
    <row r="1108" spans="1:10" ht="15.75" hidden="1" thickBot="1" x14ac:dyDescent="0.3">
      <c r="A1108" s="518"/>
      <c r="B1108" s="1114"/>
      <c r="C1108" s="246"/>
      <c r="D1108" s="696"/>
      <c r="E1108" s="697"/>
      <c r="F1108" s="1036">
        <f t="shared" si="15"/>
        <v>0</v>
      </c>
      <c r="G1108" s="243"/>
      <c r="H1108" s="517"/>
      <c r="I1108" s="814"/>
      <c r="J1108" s="524"/>
    </row>
    <row r="1109" spans="1:10" ht="15.75" hidden="1" thickBot="1" x14ac:dyDescent="0.3">
      <c r="A1109" s="518"/>
      <c r="B1109" s="1114"/>
      <c r="C1109" s="246"/>
      <c r="D1109" s="696"/>
      <c r="E1109" s="697"/>
      <c r="F1109" s="1036">
        <f t="shared" si="15"/>
        <v>0</v>
      </c>
      <c r="G1109" s="243"/>
      <c r="H1109" s="517"/>
      <c r="I1109" s="814"/>
      <c r="J1109" s="524"/>
    </row>
    <row r="1110" spans="1:10" ht="15.75" hidden="1" thickBot="1" x14ac:dyDescent="0.3">
      <c r="A1110" s="518"/>
      <c r="B1110" s="1114"/>
      <c r="C1110" s="246"/>
      <c r="D1110" s="696"/>
      <c r="E1110" s="697"/>
      <c r="F1110" s="1036">
        <f t="shared" si="15"/>
        <v>0</v>
      </c>
      <c r="G1110" s="243"/>
      <c r="H1110" s="517"/>
      <c r="I1110" s="814"/>
      <c r="J1110" s="524"/>
    </row>
    <row r="1111" spans="1:10" ht="15.75" hidden="1" thickBot="1" x14ac:dyDescent="0.3">
      <c r="A1111" s="518"/>
      <c r="B1111" s="1114"/>
      <c r="C1111" s="246"/>
      <c r="D1111" s="696"/>
      <c r="E1111" s="697"/>
      <c r="F1111" s="1036">
        <f t="shared" si="15"/>
        <v>0</v>
      </c>
      <c r="G1111" s="243"/>
      <c r="H1111" s="517"/>
      <c r="I1111" s="814"/>
      <c r="J1111" s="524"/>
    </row>
    <row r="1112" spans="1:10" ht="15.75" hidden="1" thickBot="1" x14ac:dyDescent="0.3">
      <c r="A1112" s="518"/>
      <c r="B1112" s="1114"/>
      <c r="C1112" s="246"/>
      <c r="D1112" s="696"/>
      <c r="E1112" s="697"/>
      <c r="F1112" s="1036">
        <f t="shared" si="15"/>
        <v>0</v>
      </c>
      <c r="G1112" s="243"/>
      <c r="H1112" s="517"/>
      <c r="I1112" s="814"/>
      <c r="J1112" s="524"/>
    </row>
    <row r="1113" spans="1:10" ht="15.75" hidden="1" thickBot="1" x14ac:dyDescent="0.3">
      <c r="A1113" s="518"/>
      <c r="B1113" s="1114"/>
      <c r="C1113" s="246"/>
      <c r="D1113" s="696"/>
      <c r="E1113" s="697"/>
      <c r="F1113" s="1036">
        <f t="shared" si="15"/>
        <v>0</v>
      </c>
      <c r="G1113" s="243"/>
      <c r="H1113" s="517"/>
      <c r="I1113" s="814"/>
      <c r="J1113" s="524"/>
    </row>
    <row r="1114" spans="1:10" ht="15.75" hidden="1" thickBot="1" x14ac:dyDescent="0.3">
      <c r="A1114" s="518"/>
      <c r="B1114" s="1114"/>
      <c r="C1114" s="246"/>
      <c r="D1114" s="696"/>
      <c r="E1114" s="697"/>
      <c r="F1114" s="1036">
        <f t="shared" si="15"/>
        <v>0</v>
      </c>
      <c r="G1114" s="243"/>
      <c r="H1114" s="517"/>
      <c r="I1114" s="814"/>
      <c r="J1114" s="524"/>
    </row>
    <row r="1115" spans="1:10" ht="15.75" hidden="1" thickBot="1" x14ac:dyDescent="0.3">
      <c r="A1115" s="518"/>
      <c r="B1115" s="1114"/>
      <c r="C1115" s="246"/>
      <c r="D1115" s="696"/>
      <c r="E1115" s="697"/>
      <c r="F1115" s="1036">
        <f t="shared" si="15"/>
        <v>0</v>
      </c>
      <c r="G1115" s="243"/>
      <c r="H1115" s="517"/>
      <c r="I1115" s="814"/>
      <c r="J1115" s="524"/>
    </row>
    <row r="1116" spans="1:10" ht="15.75" hidden="1" thickBot="1" x14ac:dyDescent="0.3">
      <c r="A1116" s="518"/>
      <c r="B1116" s="1114"/>
      <c r="C1116" s="246"/>
      <c r="D1116" s="696"/>
      <c r="E1116" s="697"/>
      <c r="F1116" s="1036">
        <f t="shared" si="15"/>
        <v>0</v>
      </c>
      <c r="G1116" s="243"/>
      <c r="H1116" s="517"/>
      <c r="I1116" s="814"/>
      <c r="J1116" s="524"/>
    </row>
    <row r="1117" spans="1:10" ht="15.75" hidden="1" thickBot="1" x14ac:dyDescent="0.3">
      <c r="A1117" s="518"/>
      <c r="B1117" s="1114"/>
      <c r="C1117" s="246"/>
      <c r="D1117" s="696"/>
      <c r="E1117" s="697"/>
      <c r="F1117" s="1036">
        <f t="shared" si="15"/>
        <v>0</v>
      </c>
      <c r="G1117" s="243"/>
      <c r="H1117" s="517"/>
      <c r="I1117" s="814"/>
      <c r="J1117" s="524"/>
    </row>
    <row r="1118" spans="1:10" ht="15.75" hidden="1" thickBot="1" x14ac:dyDescent="0.3">
      <c r="A1118" s="518"/>
      <c r="B1118" s="1114"/>
      <c r="C1118" s="246"/>
      <c r="D1118" s="696"/>
      <c r="E1118" s="697"/>
      <c r="F1118" s="1036">
        <f t="shared" si="15"/>
        <v>0</v>
      </c>
      <c r="G1118" s="243"/>
      <c r="H1118" s="517"/>
      <c r="I1118" s="814"/>
      <c r="J1118" s="524"/>
    </row>
    <row r="1119" spans="1:10" ht="15.75" hidden="1" thickBot="1" x14ac:dyDescent="0.3">
      <c r="A1119" s="518"/>
      <c r="B1119" s="1114"/>
      <c r="C1119" s="246"/>
      <c r="D1119" s="696"/>
      <c r="E1119" s="697"/>
      <c r="F1119" s="1036">
        <f t="shared" si="15"/>
        <v>0</v>
      </c>
      <c r="G1119" s="243"/>
      <c r="H1119" s="517"/>
      <c r="I1119" s="814"/>
      <c r="J1119" s="524"/>
    </row>
    <row r="1120" spans="1:10" ht="15.75" hidden="1" thickBot="1" x14ac:dyDescent="0.3">
      <c r="A1120" s="518"/>
      <c r="B1120" s="1114"/>
      <c r="C1120" s="246"/>
      <c r="D1120" s="696"/>
      <c r="E1120" s="697"/>
      <c r="F1120" s="1036">
        <f t="shared" si="15"/>
        <v>0</v>
      </c>
      <c r="G1120" s="243"/>
      <c r="H1120" s="517"/>
      <c r="I1120" s="814"/>
      <c r="J1120" s="524"/>
    </row>
    <row r="1121" spans="1:10" ht="15.75" hidden="1" thickBot="1" x14ac:dyDescent="0.3">
      <c r="A1121" s="518"/>
      <c r="B1121" s="1114"/>
      <c r="C1121" s="246"/>
      <c r="D1121" s="696"/>
      <c r="E1121" s="697"/>
      <c r="F1121" s="1036">
        <f t="shared" si="15"/>
        <v>0</v>
      </c>
      <c r="G1121" s="243"/>
      <c r="H1121" s="517"/>
      <c r="I1121" s="814"/>
      <c r="J1121" s="524"/>
    </row>
    <row r="1122" spans="1:10" ht="15" customHeight="1" thickBot="1" x14ac:dyDescent="0.35">
      <c r="A1122" s="518"/>
      <c r="B1122" s="1114"/>
      <c r="C1122" s="129" t="s">
        <v>1929</v>
      </c>
      <c r="D1122" s="1127">
        <f>SUM(D1123:D1222)</f>
        <v>0</v>
      </c>
      <c r="E1122" s="1127">
        <f>SUM(E1123:E1222)</f>
        <v>0</v>
      </c>
      <c r="F1122" s="1036">
        <f t="shared" si="15"/>
        <v>0</v>
      </c>
      <c r="G1122" s="243"/>
      <c r="H1122" s="517" t="s">
        <v>979</v>
      </c>
      <c r="I1122" s="815">
        <f>Form3!G32+Form3!H32</f>
        <v>0</v>
      </c>
      <c r="J1122" s="524"/>
    </row>
    <row r="1123" spans="1:10" ht="15" customHeight="1" x14ac:dyDescent="0.3">
      <c r="A1123" s="518"/>
      <c r="B1123" s="1114"/>
      <c r="C1123" s="1694"/>
      <c r="D1123" s="696"/>
      <c r="E1123" s="697"/>
      <c r="F1123" s="1036">
        <f t="shared" si="15"/>
        <v>0</v>
      </c>
      <c r="G1123" s="243"/>
      <c r="H1123" s="517"/>
      <c r="I1123" s="814"/>
      <c r="J1123" s="524"/>
    </row>
    <row r="1124" spans="1:10" ht="15" customHeight="1" x14ac:dyDescent="0.3">
      <c r="A1124" s="518"/>
      <c r="B1124" s="1114"/>
      <c r="C1124" s="1694"/>
      <c r="D1124" s="696"/>
      <c r="E1124" s="697"/>
      <c r="F1124" s="1036">
        <f t="shared" si="15"/>
        <v>0</v>
      </c>
      <c r="G1124" s="243"/>
      <c r="H1124" s="517"/>
      <c r="I1124" s="814"/>
      <c r="J1124" s="524"/>
    </row>
    <row r="1125" spans="1:10" ht="15" customHeight="1" x14ac:dyDescent="0.3">
      <c r="A1125" s="518"/>
      <c r="B1125" s="1114"/>
      <c r="C1125" s="1694"/>
      <c r="D1125" s="696"/>
      <c r="E1125" s="696"/>
      <c r="F1125" s="1036">
        <f t="shared" si="15"/>
        <v>0</v>
      </c>
      <c r="G1125" s="243"/>
      <c r="H1125" s="517"/>
      <c r="I1125" s="814"/>
      <c r="J1125" s="524"/>
    </row>
    <row r="1126" spans="1:10" ht="15" customHeight="1" x14ac:dyDescent="0.3">
      <c r="A1126" s="518"/>
      <c r="B1126" s="1114"/>
      <c r="C1126" s="1694"/>
      <c r="D1126" s="696"/>
      <c r="E1126" s="696"/>
      <c r="F1126" s="1036">
        <f t="shared" si="15"/>
        <v>0</v>
      </c>
      <c r="G1126" s="243"/>
      <c r="H1126" s="517"/>
      <c r="I1126" s="814"/>
      <c r="J1126" s="524"/>
    </row>
    <row r="1127" spans="1:10" ht="15" customHeight="1" x14ac:dyDescent="0.3">
      <c r="A1127" s="518"/>
      <c r="B1127" s="1114"/>
      <c r="C1127" s="1694"/>
      <c r="D1127" s="696"/>
      <c r="E1127" s="696"/>
      <c r="F1127" s="1036">
        <f t="shared" si="15"/>
        <v>0</v>
      </c>
      <c r="G1127" s="243"/>
      <c r="H1127" s="517"/>
      <c r="I1127" s="814"/>
      <c r="J1127" s="524"/>
    </row>
    <row r="1128" spans="1:10" ht="15" customHeight="1" x14ac:dyDescent="0.3">
      <c r="A1128" s="518"/>
      <c r="B1128" s="1114"/>
      <c r="C1128" s="1694"/>
      <c r="D1128" s="696"/>
      <c r="E1128" s="696"/>
      <c r="F1128" s="1036">
        <f t="shared" si="15"/>
        <v>0</v>
      </c>
      <c r="G1128" s="243"/>
      <c r="H1128" s="517"/>
      <c r="I1128" s="814"/>
      <c r="J1128" s="524"/>
    </row>
    <row r="1129" spans="1:10" ht="15" customHeight="1" x14ac:dyDescent="0.3">
      <c r="A1129" s="518"/>
      <c r="B1129" s="1114"/>
      <c r="C1129" s="1694"/>
      <c r="D1129" s="696"/>
      <c r="E1129" s="696"/>
      <c r="F1129" s="1036">
        <f t="shared" si="15"/>
        <v>0</v>
      </c>
      <c r="G1129" s="243"/>
      <c r="H1129" s="517"/>
      <c r="I1129" s="814"/>
      <c r="J1129" s="524"/>
    </row>
    <row r="1130" spans="1:10" ht="15" customHeight="1" x14ac:dyDescent="0.3">
      <c r="A1130" s="518"/>
      <c r="B1130" s="1114"/>
      <c r="C1130" s="1694"/>
      <c r="D1130" s="696"/>
      <c r="E1130" s="696"/>
      <c r="F1130" s="1036">
        <f t="shared" si="15"/>
        <v>0</v>
      </c>
      <c r="G1130" s="243"/>
      <c r="H1130" s="517"/>
      <c r="I1130" s="814"/>
      <c r="J1130" s="524"/>
    </row>
    <row r="1131" spans="1:10" ht="15" customHeight="1" x14ac:dyDescent="0.3">
      <c r="A1131" s="518"/>
      <c r="B1131" s="1114"/>
      <c r="C1131" s="1694"/>
      <c r="D1131" s="696"/>
      <c r="E1131" s="696"/>
      <c r="F1131" s="1036">
        <f t="shared" si="15"/>
        <v>0</v>
      </c>
      <c r="G1131" s="243"/>
      <c r="H1131" s="517"/>
      <c r="I1131" s="814"/>
      <c r="J1131" s="524"/>
    </row>
    <row r="1132" spans="1:10" ht="15" customHeight="1" thickBot="1" x14ac:dyDescent="0.35">
      <c r="A1132" s="518"/>
      <c r="B1132" s="1114"/>
      <c r="C1132" s="1694"/>
      <c r="D1132" s="696"/>
      <c r="E1132" s="696"/>
      <c r="F1132" s="1036">
        <f t="shared" si="15"/>
        <v>0</v>
      </c>
      <c r="G1132" s="243"/>
      <c r="H1132" s="517"/>
      <c r="I1132" s="814"/>
      <c r="J1132" s="524"/>
    </row>
    <row r="1133" spans="1:10" ht="15.75" hidden="1" thickBot="1" x14ac:dyDescent="0.3">
      <c r="A1133" s="518"/>
      <c r="B1133" s="1114"/>
      <c r="C1133" s="246"/>
      <c r="D1133" s="696"/>
      <c r="E1133" s="696"/>
      <c r="F1133" s="1036">
        <f t="shared" si="15"/>
        <v>0</v>
      </c>
      <c r="G1133" s="243"/>
      <c r="H1133" s="517"/>
      <c r="I1133" s="814"/>
      <c r="J1133" s="524"/>
    </row>
    <row r="1134" spans="1:10" ht="15.75" hidden="1" thickBot="1" x14ac:dyDescent="0.3">
      <c r="A1134" s="518"/>
      <c r="B1134" s="1114"/>
      <c r="C1134" s="246"/>
      <c r="D1134" s="696"/>
      <c r="E1134" s="697"/>
      <c r="F1134" s="1036">
        <f t="shared" si="15"/>
        <v>0</v>
      </c>
      <c r="G1134" s="243"/>
      <c r="H1134" s="517"/>
      <c r="I1134" s="814"/>
      <c r="J1134" s="524"/>
    </row>
    <row r="1135" spans="1:10" ht="15.75" hidden="1" thickBot="1" x14ac:dyDescent="0.3">
      <c r="A1135" s="518"/>
      <c r="B1135" s="1114"/>
      <c r="C1135" s="246"/>
      <c r="D1135" s="696"/>
      <c r="E1135" s="697"/>
      <c r="F1135" s="1036">
        <f t="shared" si="15"/>
        <v>0</v>
      </c>
      <c r="G1135" s="243"/>
      <c r="H1135" s="517"/>
      <c r="I1135" s="814"/>
      <c r="J1135" s="524"/>
    </row>
    <row r="1136" spans="1:10" ht="15.75" hidden="1" thickBot="1" x14ac:dyDescent="0.3">
      <c r="A1136" s="518"/>
      <c r="B1136" s="1114"/>
      <c r="C1136" s="246"/>
      <c r="D1136" s="696"/>
      <c r="E1136" s="697"/>
      <c r="F1136" s="1036">
        <f t="shared" si="15"/>
        <v>0</v>
      </c>
      <c r="G1136" s="243"/>
      <c r="H1136" s="517"/>
      <c r="I1136" s="814"/>
      <c r="J1136" s="524"/>
    </row>
    <row r="1137" spans="1:10" ht="15.75" hidden="1" thickBot="1" x14ac:dyDescent="0.3">
      <c r="A1137" s="518"/>
      <c r="B1137" s="1114"/>
      <c r="C1137" s="246"/>
      <c r="D1137" s="696"/>
      <c r="E1137" s="697"/>
      <c r="F1137" s="1036">
        <f t="shared" si="15"/>
        <v>0</v>
      </c>
      <c r="G1137" s="243"/>
      <c r="H1137" s="517"/>
      <c r="I1137" s="814"/>
      <c r="J1137" s="524"/>
    </row>
    <row r="1138" spans="1:10" ht="15.75" hidden="1" thickBot="1" x14ac:dyDescent="0.3">
      <c r="A1138" s="518"/>
      <c r="B1138" s="1114"/>
      <c r="C1138" s="246"/>
      <c r="D1138" s="696"/>
      <c r="E1138" s="697"/>
      <c r="F1138" s="1036">
        <f t="shared" si="15"/>
        <v>0</v>
      </c>
      <c r="G1138" s="243"/>
      <c r="H1138" s="517"/>
      <c r="I1138" s="814"/>
      <c r="J1138" s="524"/>
    </row>
    <row r="1139" spans="1:10" ht="15.75" hidden="1" thickBot="1" x14ac:dyDescent="0.3">
      <c r="A1139" s="518"/>
      <c r="B1139" s="1114"/>
      <c r="C1139" s="246"/>
      <c r="D1139" s="696"/>
      <c r="E1139" s="697"/>
      <c r="F1139" s="1036">
        <f t="shared" si="15"/>
        <v>0</v>
      </c>
      <c r="G1139" s="243"/>
      <c r="H1139" s="517"/>
      <c r="I1139" s="814"/>
      <c r="J1139" s="524"/>
    </row>
    <row r="1140" spans="1:10" ht="15.75" hidden="1" thickBot="1" x14ac:dyDescent="0.3">
      <c r="A1140" s="518"/>
      <c r="B1140" s="1114"/>
      <c r="C1140" s="246"/>
      <c r="D1140" s="696"/>
      <c r="E1140" s="697"/>
      <c r="F1140" s="1036">
        <f t="shared" ref="F1140:F1203" si="16">D1140+E1140</f>
        <v>0</v>
      </c>
      <c r="G1140" s="243"/>
      <c r="H1140" s="517"/>
      <c r="I1140" s="814"/>
      <c r="J1140" s="524"/>
    </row>
    <row r="1141" spans="1:10" ht="15.75" hidden="1" thickBot="1" x14ac:dyDescent="0.3">
      <c r="A1141" s="518"/>
      <c r="B1141" s="1114"/>
      <c r="C1141" s="246"/>
      <c r="D1141" s="696"/>
      <c r="E1141" s="697"/>
      <c r="F1141" s="1036">
        <f t="shared" si="16"/>
        <v>0</v>
      </c>
      <c r="G1141" s="243"/>
      <c r="H1141" s="517"/>
      <c r="I1141" s="814"/>
      <c r="J1141" s="524"/>
    </row>
    <row r="1142" spans="1:10" ht="15.75" hidden="1" thickBot="1" x14ac:dyDescent="0.3">
      <c r="A1142" s="518"/>
      <c r="B1142" s="1114"/>
      <c r="C1142" s="246"/>
      <c r="D1142" s="696"/>
      <c r="E1142" s="697"/>
      <c r="F1142" s="1036">
        <f t="shared" si="16"/>
        <v>0</v>
      </c>
      <c r="G1142" s="243"/>
      <c r="H1142" s="517"/>
      <c r="I1142" s="814"/>
      <c r="J1142" s="524"/>
    </row>
    <row r="1143" spans="1:10" ht="15.75" hidden="1" thickBot="1" x14ac:dyDescent="0.3">
      <c r="A1143" s="518"/>
      <c r="B1143" s="1114"/>
      <c r="C1143" s="246"/>
      <c r="D1143" s="696"/>
      <c r="E1143" s="697"/>
      <c r="F1143" s="1036">
        <f t="shared" si="16"/>
        <v>0</v>
      </c>
      <c r="G1143" s="243"/>
      <c r="H1143" s="517"/>
      <c r="I1143" s="814"/>
      <c r="J1143" s="524"/>
    </row>
    <row r="1144" spans="1:10" ht="15.75" hidden="1" thickBot="1" x14ac:dyDescent="0.3">
      <c r="A1144" s="518"/>
      <c r="B1144" s="1114"/>
      <c r="C1144" s="246"/>
      <c r="D1144" s="696"/>
      <c r="E1144" s="697"/>
      <c r="F1144" s="1036">
        <f t="shared" si="16"/>
        <v>0</v>
      </c>
      <c r="G1144" s="243"/>
      <c r="H1144" s="517"/>
      <c r="I1144" s="814"/>
      <c r="J1144" s="524"/>
    </row>
    <row r="1145" spans="1:10" ht="15.75" hidden="1" thickBot="1" x14ac:dyDescent="0.3">
      <c r="A1145" s="518"/>
      <c r="B1145" s="1114"/>
      <c r="C1145" s="246"/>
      <c r="D1145" s="696"/>
      <c r="E1145" s="697"/>
      <c r="F1145" s="1036">
        <f t="shared" si="16"/>
        <v>0</v>
      </c>
      <c r="G1145" s="243"/>
      <c r="H1145" s="517"/>
      <c r="I1145" s="814"/>
      <c r="J1145" s="524"/>
    </row>
    <row r="1146" spans="1:10" ht="15.75" hidden="1" thickBot="1" x14ac:dyDescent="0.3">
      <c r="A1146" s="518"/>
      <c r="B1146" s="1114"/>
      <c r="C1146" s="246"/>
      <c r="D1146" s="696"/>
      <c r="E1146" s="697"/>
      <c r="F1146" s="1036">
        <f t="shared" si="16"/>
        <v>0</v>
      </c>
      <c r="G1146" s="243"/>
      <c r="H1146" s="517"/>
      <c r="I1146" s="814"/>
      <c r="J1146" s="524"/>
    </row>
    <row r="1147" spans="1:10" ht="15.75" hidden="1" thickBot="1" x14ac:dyDescent="0.3">
      <c r="A1147" s="518"/>
      <c r="B1147" s="1114"/>
      <c r="C1147" s="246"/>
      <c r="D1147" s="696"/>
      <c r="E1147" s="697"/>
      <c r="F1147" s="1036">
        <f t="shared" si="16"/>
        <v>0</v>
      </c>
      <c r="G1147" s="243"/>
      <c r="H1147" s="517"/>
      <c r="I1147" s="814"/>
      <c r="J1147" s="524"/>
    </row>
    <row r="1148" spans="1:10" ht="15.75" hidden="1" thickBot="1" x14ac:dyDescent="0.3">
      <c r="A1148" s="518"/>
      <c r="B1148" s="1114"/>
      <c r="C1148" s="246"/>
      <c r="D1148" s="696"/>
      <c r="E1148" s="697"/>
      <c r="F1148" s="1036">
        <f t="shared" si="16"/>
        <v>0</v>
      </c>
      <c r="G1148" s="243"/>
      <c r="H1148" s="517"/>
      <c r="I1148" s="814"/>
      <c r="J1148" s="524"/>
    </row>
    <row r="1149" spans="1:10" ht="15.75" hidden="1" thickBot="1" x14ac:dyDescent="0.3">
      <c r="A1149" s="518"/>
      <c r="B1149" s="1114"/>
      <c r="C1149" s="246"/>
      <c r="D1149" s="696"/>
      <c r="E1149" s="697"/>
      <c r="F1149" s="1036">
        <f t="shared" si="16"/>
        <v>0</v>
      </c>
      <c r="G1149" s="243"/>
      <c r="H1149" s="517"/>
      <c r="I1149" s="814"/>
      <c r="J1149" s="524"/>
    </row>
    <row r="1150" spans="1:10" ht="15.75" hidden="1" thickBot="1" x14ac:dyDescent="0.3">
      <c r="A1150" s="518"/>
      <c r="B1150" s="1114"/>
      <c r="C1150" s="246"/>
      <c r="D1150" s="696"/>
      <c r="E1150" s="697"/>
      <c r="F1150" s="1036">
        <f t="shared" si="16"/>
        <v>0</v>
      </c>
      <c r="G1150" s="243"/>
      <c r="H1150" s="517"/>
      <c r="I1150" s="814"/>
      <c r="J1150" s="524"/>
    </row>
    <row r="1151" spans="1:10" ht="15.75" hidden="1" thickBot="1" x14ac:dyDescent="0.3">
      <c r="A1151" s="518"/>
      <c r="B1151" s="1114"/>
      <c r="C1151" s="246"/>
      <c r="D1151" s="696"/>
      <c r="E1151" s="697"/>
      <c r="F1151" s="1036">
        <f t="shared" si="16"/>
        <v>0</v>
      </c>
      <c r="G1151" s="243"/>
      <c r="H1151" s="517"/>
      <c r="I1151" s="814"/>
      <c r="J1151" s="524"/>
    </row>
    <row r="1152" spans="1:10" ht="15.75" hidden="1" thickBot="1" x14ac:dyDescent="0.3">
      <c r="A1152" s="518"/>
      <c r="B1152" s="1114"/>
      <c r="C1152" s="246"/>
      <c r="D1152" s="696"/>
      <c r="E1152" s="697"/>
      <c r="F1152" s="1036">
        <f t="shared" si="16"/>
        <v>0</v>
      </c>
      <c r="G1152" s="243"/>
      <c r="H1152" s="517"/>
      <c r="I1152" s="814"/>
      <c r="J1152" s="524"/>
    </row>
    <row r="1153" spans="1:10" ht="15.75" hidden="1" thickBot="1" x14ac:dyDescent="0.3">
      <c r="A1153" s="518"/>
      <c r="B1153" s="1114"/>
      <c r="C1153" s="246"/>
      <c r="D1153" s="696"/>
      <c r="E1153" s="697"/>
      <c r="F1153" s="1036">
        <f t="shared" si="16"/>
        <v>0</v>
      </c>
      <c r="G1153" s="243"/>
      <c r="H1153" s="517"/>
      <c r="I1153" s="814"/>
      <c r="J1153" s="524"/>
    </row>
    <row r="1154" spans="1:10" ht="15.75" hidden="1" thickBot="1" x14ac:dyDescent="0.3">
      <c r="A1154" s="518"/>
      <c r="B1154" s="1114"/>
      <c r="C1154" s="246"/>
      <c r="D1154" s="696"/>
      <c r="E1154" s="697"/>
      <c r="F1154" s="1036">
        <f t="shared" si="16"/>
        <v>0</v>
      </c>
      <c r="G1154" s="243"/>
      <c r="H1154" s="517"/>
      <c r="I1154" s="814"/>
      <c r="J1154" s="524"/>
    </row>
    <row r="1155" spans="1:10" ht="15.75" hidden="1" thickBot="1" x14ac:dyDescent="0.3">
      <c r="A1155" s="518"/>
      <c r="B1155" s="1114"/>
      <c r="C1155" s="246"/>
      <c r="D1155" s="696"/>
      <c r="E1155" s="697"/>
      <c r="F1155" s="1036">
        <f t="shared" si="16"/>
        <v>0</v>
      </c>
      <c r="G1155" s="243"/>
      <c r="H1155" s="517"/>
      <c r="I1155" s="814"/>
      <c r="J1155" s="524"/>
    </row>
    <row r="1156" spans="1:10" ht="15.75" hidden="1" thickBot="1" x14ac:dyDescent="0.3">
      <c r="A1156" s="518"/>
      <c r="B1156" s="1114"/>
      <c r="C1156" s="246"/>
      <c r="D1156" s="696"/>
      <c r="E1156" s="697"/>
      <c r="F1156" s="1036">
        <f t="shared" si="16"/>
        <v>0</v>
      </c>
      <c r="G1156" s="243"/>
      <c r="H1156" s="517"/>
      <c r="I1156" s="814"/>
      <c r="J1156" s="524"/>
    </row>
    <row r="1157" spans="1:10" ht="15.75" hidden="1" thickBot="1" x14ac:dyDescent="0.3">
      <c r="A1157" s="518"/>
      <c r="B1157" s="1114"/>
      <c r="C1157" s="246"/>
      <c r="D1157" s="696"/>
      <c r="E1157" s="697"/>
      <c r="F1157" s="1036">
        <f t="shared" si="16"/>
        <v>0</v>
      </c>
      <c r="G1157" s="243"/>
      <c r="H1157" s="517"/>
      <c r="I1157" s="814"/>
      <c r="J1157" s="524"/>
    </row>
    <row r="1158" spans="1:10" ht="15.75" hidden="1" thickBot="1" x14ac:dyDescent="0.3">
      <c r="A1158" s="518"/>
      <c r="B1158" s="1114"/>
      <c r="C1158" s="246"/>
      <c r="D1158" s="696"/>
      <c r="E1158" s="697"/>
      <c r="F1158" s="1036">
        <f t="shared" si="16"/>
        <v>0</v>
      </c>
      <c r="G1158" s="243"/>
      <c r="H1158" s="517"/>
      <c r="I1158" s="814"/>
      <c r="J1158" s="524"/>
    </row>
    <row r="1159" spans="1:10" ht="15.75" hidden="1" thickBot="1" x14ac:dyDescent="0.3">
      <c r="A1159" s="518"/>
      <c r="B1159" s="1114"/>
      <c r="C1159" s="246"/>
      <c r="D1159" s="696"/>
      <c r="E1159" s="697"/>
      <c r="F1159" s="1036">
        <f t="shared" si="16"/>
        <v>0</v>
      </c>
      <c r="G1159" s="243"/>
      <c r="H1159" s="517"/>
      <c r="I1159" s="814"/>
      <c r="J1159" s="524"/>
    </row>
    <row r="1160" spans="1:10" ht="15.75" hidden="1" thickBot="1" x14ac:dyDescent="0.3">
      <c r="A1160" s="518"/>
      <c r="B1160" s="1114"/>
      <c r="C1160" s="246"/>
      <c r="D1160" s="696"/>
      <c r="E1160" s="697"/>
      <c r="F1160" s="1036">
        <f t="shared" si="16"/>
        <v>0</v>
      </c>
      <c r="G1160" s="243"/>
      <c r="H1160" s="517"/>
      <c r="I1160" s="814"/>
      <c r="J1160" s="524"/>
    </row>
    <row r="1161" spans="1:10" ht="15.75" hidden="1" thickBot="1" x14ac:dyDescent="0.3">
      <c r="A1161" s="518"/>
      <c r="B1161" s="1114"/>
      <c r="C1161" s="246"/>
      <c r="D1161" s="696"/>
      <c r="E1161" s="697"/>
      <c r="F1161" s="1036">
        <f t="shared" si="16"/>
        <v>0</v>
      </c>
      <c r="G1161" s="243"/>
      <c r="H1161" s="517"/>
      <c r="I1161" s="814"/>
      <c r="J1161" s="524"/>
    </row>
    <row r="1162" spans="1:10" ht="15.75" hidden="1" thickBot="1" x14ac:dyDescent="0.3">
      <c r="A1162" s="518"/>
      <c r="B1162" s="1114"/>
      <c r="C1162" s="246"/>
      <c r="D1162" s="696"/>
      <c r="E1162" s="697"/>
      <c r="F1162" s="1036">
        <f t="shared" si="16"/>
        <v>0</v>
      </c>
      <c r="G1162" s="243"/>
      <c r="H1162" s="517"/>
      <c r="I1162" s="814"/>
      <c r="J1162" s="524"/>
    </row>
    <row r="1163" spans="1:10" ht="15.75" hidden="1" thickBot="1" x14ac:dyDescent="0.3">
      <c r="A1163" s="518"/>
      <c r="B1163" s="1114"/>
      <c r="C1163" s="246"/>
      <c r="D1163" s="696"/>
      <c r="E1163" s="697"/>
      <c r="F1163" s="1036">
        <f t="shared" si="16"/>
        <v>0</v>
      </c>
      <c r="G1163" s="243"/>
      <c r="H1163" s="517"/>
      <c r="I1163" s="814"/>
      <c r="J1163" s="524"/>
    </row>
    <row r="1164" spans="1:10" ht="15.75" hidden="1" thickBot="1" x14ac:dyDescent="0.3">
      <c r="A1164" s="518"/>
      <c r="B1164" s="1114"/>
      <c r="C1164" s="246"/>
      <c r="D1164" s="696"/>
      <c r="E1164" s="697"/>
      <c r="F1164" s="1036">
        <f t="shared" si="16"/>
        <v>0</v>
      </c>
      <c r="G1164" s="243"/>
      <c r="H1164" s="517"/>
      <c r="I1164" s="814"/>
      <c r="J1164" s="524"/>
    </row>
    <row r="1165" spans="1:10" ht="15.75" hidden="1" thickBot="1" x14ac:dyDescent="0.3">
      <c r="A1165" s="518"/>
      <c r="B1165" s="1114"/>
      <c r="C1165" s="246"/>
      <c r="D1165" s="696"/>
      <c r="E1165" s="697"/>
      <c r="F1165" s="1036">
        <f t="shared" si="16"/>
        <v>0</v>
      </c>
      <c r="G1165" s="243"/>
      <c r="H1165" s="517"/>
      <c r="I1165" s="814"/>
      <c r="J1165" s="524"/>
    </row>
    <row r="1166" spans="1:10" ht="15.75" hidden="1" thickBot="1" x14ac:dyDescent="0.3">
      <c r="A1166" s="518"/>
      <c r="B1166" s="1114"/>
      <c r="C1166" s="246"/>
      <c r="D1166" s="696"/>
      <c r="E1166" s="697"/>
      <c r="F1166" s="1036">
        <f t="shared" si="16"/>
        <v>0</v>
      </c>
      <c r="G1166" s="243"/>
      <c r="H1166" s="517"/>
      <c r="I1166" s="814"/>
      <c r="J1166" s="524"/>
    </row>
    <row r="1167" spans="1:10" ht="15.75" hidden="1" thickBot="1" x14ac:dyDescent="0.3">
      <c r="A1167" s="518"/>
      <c r="B1167" s="1114"/>
      <c r="C1167" s="246"/>
      <c r="D1167" s="696"/>
      <c r="E1167" s="697"/>
      <c r="F1167" s="1036">
        <f t="shared" si="16"/>
        <v>0</v>
      </c>
      <c r="G1167" s="243"/>
      <c r="H1167" s="517"/>
      <c r="I1167" s="814"/>
      <c r="J1167" s="524"/>
    </row>
    <row r="1168" spans="1:10" ht="15.75" hidden="1" thickBot="1" x14ac:dyDescent="0.3">
      <c r="A1168" s="518"/>
      <c r="B1168" s="1114"/>
      <c r="C1168" s="246"/>
      <c r="D1168" s="696"/>
      <c r="E1168" s="697"/>
      <c r="F1168" s="1036">
        <f t="shared" si="16"/>
        <v>0</v>
      </c>
      <c r="G1168" s="243"/>
      <c r="H1168" s="517"/>
      <c r="I1168" s="814"/>
      <c r="J1168" s="524"/>
    </row>
    <row r="1169" spans="1:10" ht="15.75" hidden="1" thickBot="1" x14ac:dyDescent="0.3">
      <c r="A1169" s="518"/>
      <c r="B1169" s="1114"/>
      <c r="C1169" s="246"/>
      <c r="D1169" s="696"/>
      <c r="E1169" s="697"/>
      <c r="F1169" s="1036">
        <f t="shared" si="16"/>
        <v>0</v>
      </c>
      <c r="G1169" s="243"/>
      <c r="H1169" s="517"/>
      <c r="I1169" s="814"/>
      <c r="J1169" s="524"/>
    </row>
    <row r="1170" spans="1:10" ht="15.75" hidden="1" thickBot="1" x14ac:dyDescent="0.3">
      <c r="A1170" s="518"/>
      <c r="B1170" s="1114"/>
      <c r="C1170" s="246"/>
      <c r="D1170" s="696"/>
      <c r="E1170" s="697"/>
      <c r="F1170" s="1036">
        <f t="shared" si="16"/>
        <v>0</v>
      </c>
      <c r="G1170" s="243"/>
      <c r="H1170" s="517"/>
      <c r="I1170" s="814"/>
      <c r="J1170" s="524"/>
    </row>
    <row r="1171" spans="1:10" ht="15.75" hidden="1" thickBot="1" x14ac:dyDescent="0.3">
      <c r="A1171" s="518"/>
      <c r="B1171" s="1114"/>
      <c r="C1171" s="246"/>
      <c r="D1171" s="696"/>
      <c r="E1171" s="697"/>
      <c r="F1171" s="1036">
        <f t="shared" si="16"/>
        <v>0</v>
      </c>
      <c r="G1171" s="243"/>
      <c r="H1171" s="517"/>
      <c r="I1171" s="814"/>
      <c r="J1171" s="524"/>
    </row>
    <row r="1172" spans="1:10" ht="15.75" hidden="1" thickBot="1" x14ac:dyDescent="0.3">
      <c r="A1172" s="518"/>
      <c r="B1172" s="1114"/>
      <c r="C1172" s="246"/>
      <c r="D1172" s="696"/>
      <c r="E1172" s="697"/>
      <c r="F1172" s="1036">
        <f t="shared" si="16"/>
        <v>0</v>
      </c>
      <c r="G1172" s="243"/>
      <c r="H1172" s="517"/>
      <c r="I1172" s="814"/>
      <c r="J1172" s="524"/>
    </row>
    <row r="1173" spans="1:10" ht="15.75" hidden="1" thickBot="1" x14ac:dyDescent="0.3">
      <c r="A1173" s="518"/>
      <c r="B1173" s="1114"/>
      <c r="C1173" s="246"/>
      <c r="D1173" s="696"/>
      <c r="E1173" s="697"/>
      <c r="F1173" s="1036">
        <f t="shared" si="16"/>
        <v>0</v>
      </c>
      <c r="G1173" s="243"/>
      <c r="H1173" s="517"/>
      <c r="I1173" s="814"/>
      <c r="J1173" s="524"/>
    </row>
    <row r="1174" spans="1:10" ht="15.75" hidden="1" thickBot="1" x14ac:dyDescent="0.3">
      <c r="A1174" s="518"/>
      <c r="B1174" s="1114"/>
      <c r="C1174" s="246"/>
      <c r="D1174" s="696"/>
      <c r="E1174" s="697"/>
      <c r="F1174" s="1036">
        <f t="shared" si="16"/>
        <v>0</v>
      </c>
      <c r="G1174" s="243"/>
      <c r="H1174" s="517"/>
      <c r="I1174" s="814"/>
      <c r="J1174" s="524"/>
    </row>
    <row r="1175" spans="1:10" ht="15.75" hidden="1" thickBot="1" x14ac:dyDescent="0.3">
      <c r="A1175" s="518"/>
      <c r="B1175" s="1114"/>
      <c r="C1175" s="246"/>
      <c r="D1175" s="696"/>
      <c r="E1175" s="697"/>
      <c r="F1175" s="1036">
        <f t="shared" si="16"/>
        <v>0</v>
      </c>
      <c r="G1175" s="243"/>
      <c r="H1175" s="517"/>
      <c r="I1175" s="814"/>
      <c r="J1175" s="524"/>
    </row>
    <row r="1176" spans="1:10" ht="15.75" hidden="1" thickBot="1" x14ac:dyDescent="0.3">
      <c r="A1176" s="518"/>
      <c r="B1176" s="1114"/>
      <c r="C1176" s="246"/>
      <c r="D1176" s="696"/>
      <c r="E1176" s="697"/>
      <c r="F1176" s="1036">
        <f t="shared" si="16"/>
        <v>0</v>
      </c>
      <c r="G1176" s="243"/>
      <c r="H1176" s="517"/>
      <c r="I1176" s="814"/>
      <c r="J1176" s="524"/>
    </row>
    <row r="1177" spans="1:10" ht="15.75" hidden="1" thickBot="1" x14ac:dyDescent="0.3">
      <c r="A1177" s="518"/>
      <c r="B1177" s="1114"/>
      <c r="C1177" s="246"/>
      <c r="D1177" s="696"/>
      <c r="E1177" s="697"/>
      <c r="F1177" s="1036">
        <f t="shared" si="16"/>
        <v>0</v>
      </c>
      <c r="G1177" s="243"/>
      <c r="H1177" s="517"/>
      <c r="I1177" s="814"/>
      <c r="J1177" s="524"/>
    </row>
    <row r="1178" spans="1:10" ht="15.75" hidden="1" thickBot="1" x14ac:dyDescent="0.3">
      <c r="A1178" s="518"/>
      <c r="B1178" s="1114"/>
      <c r="C1178" s="246"/>
      <c r="D1178" s="696"/>
      <c r="E1178" s="697"/>
      <c r="F1178" s="1036">
        <f t="shared" si="16"/>
        <v>0</v>
      </c>
      <c r="G1178" s="243"/>
      <c r="H1178" s="517"/>
      <c r="I1178" s="814"/>
      <c r="J1178" s="524"/>
    </row>
    <row r="1179" spans="1:10" ht="15.75" hidden="1" thickBot="1" x14ac:dyDescent="0.3">
      <c r="A1179" s="518"/>
      <c r="B1179" s="1114"/>
      <c r="C1179" s="246"/>
      <c r="D1179" s="696"/>
      <c r="E1179" s="697"/>
      <c r="F1179" s="1036">
        <f t="shared" si="16"/>
        <v>0</v>
      </c>
      <c r="G1179" s="243"/>
      <c r="H1179" s="517"/>
      <c r="I1179" s="814"/>
      <c r="J1179" s="524"/>
    </row>
    <row r="1180" spans="1:10" ht="15.75" hidden="1" thickBot="1" x14ac:dyDescent="0.3">
      <c r="A1180" s="518"/>
      <c r="B1180" s="1114"/>
      <c r="C1180" s="246"/>
      <c r="D1180" s="696"/>
      <c r="E1180" s="697"/>
      <c r="F1180" s="1036">
        <f t="shared" si="16"/>
        <v>0</v>
      </c>
      <c r="G1180" s="243"/>
      <c r="H1180" s="517"/>
      <c r="I1180" s="814"/>
      <c r="J1180" s="524"/>
    </row>
    <row r="1181" spans="1:10" ht="15.75" hidden="1" thickBot="1" x14ac:dyDescent="0.3">
      <c r="A1181" s="518"/>
      <c r="B1181" s="1114"/>
      <c r="C1181" s="246"/>
      <c r="D1181" s="696"/>
      <c r="E1181" s="697"/>
      <c r="F1181" s="1036">
        <f t="shared" si="16"/>
        <v>0</v>
      </c>
      <c r="G1181" s="243"/>
      <c r="H1181" s="517"/>
      <c r="I1181" s="814"/>
      <c r="J1181" s="524"/>
    </row>
    <row r="1182" spans="1:10" ht="15.75" hidden="1" thickBot="1" x14ac:dyDescent="0.3">
      <c r="A1182" s="518"/>
      <c r="B1182" s="1114"/>
      <c r="C1182" s="246"/>
      <c r="D1182" s="696"/>
      <c r="E1182" s="697"/>
      <c r="F1182" s="1036">
        <f t="shared" si="16"/>
        <v>0</v>
      </c>
      <c r="G1182" s="243"/>
      <c r="H1182" s="517"/>
      <c r="I1182" s="814"/>
      <c r="J1182" s="524"/>
    </row>
    <row r="1183" spans="1:10" ht="15.75" hidden="1" thickBot="1" x14ac:dyDescent="0.3">
      <c r="A1183" s="518"/>
      <c r="B1183" s="1114"/>
      <c r="C1183" s="246"/>
      <c r="D1183" s="696"/>
      <c r="E1183" s="697"/>
      <c r="F1183" s="1036">
        <f t="shared" si="16"/>
        <v>0</v>
      </c>
      <c r="G1183" s="243"/>
      <c r="H1183" s="517"/>
      <c r="I1183" s="814"/>
      <c r="J1183" s="524"/>
    </row>
    <row r="1184" spans="1:10" ht="15.75" hidden="1" thickBot="1" x14ac:dyDescent="0.3">
      <c r="A1184" s="518"/>
      <c r="B1184" s="1114"/>
      <c r="C1184" s="246"/>
      <c r="D1184" s="696"/>
      <c r="E1184" s="697"/>
      <c r="F1184" s="1036">
        <f t="shared" si="16"/>
        <v>0</v>
      </c>
      <c r="G1184" s="243"/>
      <c r="H1184" s="517"/>
      <c r="I1184" s="814"/>
      <c r="J1184" s="524"/>
    </row>
    <row r="1185" spans="1:10" ht="15.75" hidden="1" thickBot="1" x14ac:dyDescent="0.3">
      <c r="A1185" s="518"/>
      <c r="B1185" s="1114"/>
      <c r="C1185" s="246"/>
      <c r="D1185" s="696"/>
      <c r="E1185" s="697"/>
      <c r="F1185" s="1036">
        <f t="shared" si="16"/>
        <v>0</v>
      </c>
      <c r="G1185" s="243"/>
      <c r="H1185" s="517"/>
      <c r="I1185" s="814"/>
      <c r="J1185" s="524"/>
    </row>
    <row r="1186" spans="1:10" ht="15.75" hidden="1" thickBot="1" x14ac:dyDescent="0.3">
      <c r="A1186" s="518"/>
      <c r="B1186" s="1114"/>
      <c r="C1186" s="246"/>
      <c r="D1186" s="696"/>
      <c r="E1186" s="697"/>
      <c r="F1186" s="1036">
        <f t="shared" si="16"/>
        <v>0</v>
      </c>
      <c r="G1186" s="243"/>
      <c r="H1186" s="517"/>
      <c r="I1186" s="814"/>
      <c r="J1186" s="524"/>
    </row>
    <row r="1187" spans="1:10" ht="15.75" hidden="1" thickBot="1" x14ac:dyDescent="0.3">
      <c r="A1187" s="518"/>
      <c r="B1187" s="1114"/>
      <c r="C1187" s="246"/>
      <c r="D1187" s="696"/>
      <c r="E1187" s="697"/>
      <c r="F1187" s="1036">
        <f t="shared" si="16"/>
        <v>0</v>
      </c>
      <c r="G1187" s="243"/>
      <c r="H1187" s="517"/>
      <c r="I1187" s="814"/>
      <c r="J1187" s="524"/>
    </row>
    <row r="1188" spans="1:10" ht="15.75" hidden="1" thickBot="1" x14ac:dyDescent="0.3">
      <c r="A1188" s="518"/>
      <c r="B1188" s="1114"/>
      <c r="C1188" s="246"/>
      <c r="D1188" s="696"/>
      <c r="E1188" s="697"/>
      <c r="F1188" s="1036">
        <f t="shared" si="16"/>
        <v>0</v>
      </c>
      <c r="G1188" s="243"/>
      <c r="H1188" s="517"/>
      <c r="I1188" s="814"/>
      <c r="J1188" s="524"/>
    </row>
    <row r="1189" spans="1:10" ht="15.75" hidden="1" thickBot="1" x14ac:dyDescent="0.3">
      <c r="A1189" s="518"/>
      <c r="B1189" s="1114"/>
      <c r="C1189" s="246"/>
      <c r="D1189" s="696"/>
      <c r="E1189" s="697"/>
      <c r="F1189" s="1036">
        <f t="shared" si="16"/>
        <v>0</v>
      </c>
      <c r="G1189" s="243"/>
      <c r="H1189" s="517"/>
      <c r="I1189" s="814"/>
      <c r="J1189" s="524"/>
    </row>
    <row r="1190" spans="1:10" ht="15.75" hidden="1" thickBot="1" x14ac:dyDescent="0.3">
      <c r="A1190" s="518"/>
      <c r="B1190" s="1114"/>
      <c r="C1190" s="246"/>
      <c r="D1190" s="696"/>
      <c r="E1190" s="697"/>
      <c r="F1190" s="1036">
        <f t="shared" si="16"/>
        <v>0</v>
      </c>
      <c r="G1190" s="243"/>
      <c r="H1190" s="517"/>
      <c r="I1190" s="814"/>
      <c r="J1190" s="524"/>
    </row>
    <row r="1191" spans="1:10" ht="15.75" hidden="1" thickBot="1" x14ac:dyDescent="0.3">
      <c r="A1191" s="518"/>
      <c r="B1191" s="1114"/>
      <c r="C1191" s="246"/>
      <c r="D1191" s="696"/>
      <c r="E1191" s="697"/>
      <c r="F1191" s="1036">
        <f t="shared" si="16"/>
        <v>0</v>
      </c>
      <c r="G1191" s="243"/>
      <c r="H1191" s="517"/>
      <c r="I1191" s="814"/>
      <c r="J1191" s="524"/>
    </row>
    <row r="1192" spans="1:10" ht="15.75" hidden="1" thickBot="1" x14ac:dyDescent="0.3">
      <c r="A1192" s="518"/>
      <c r="B1192" s="1114"/>
      <c r="C1192" s="246"/>
      <c r="D1192" s="696"/>
      <c r="E1192" s="697"/>
      <c r="F1192" s="1036">
        <f t="shared" si="16"/>
        <v>0</v>
      </c>
      <c r="G1192" s="243"/>
      <c r="H1192" s="517"/>
      <c r="I1192" s="814"/>
      <c r="J1192" s="524"/>
    </row>
    <row r="1193" spans="1:10" ht="15.75" hidden="1" thickBot="1" x14ac:dyDescent="0.3">
      <c r="A1193" s="518"/>
      <c r="B1193" s="1114"/>
      <c r="C1193" s="246"/>
      <c r="D1193" s="696"/>
      <c r="E1193" s="697"/>
      <c r="F1193" s="1036">
        <f t="shared" si="16"/>
        <v>0</v>
      </c>
      <c r="G1193" s="243"/>
      <c r="H1193" s="517"/>
      <c r="I1193" s="814"/>
      <c r="J1193" s="524"/>
    </row>
    <row r="1194" spans="1:10" ht="15.75" hidden="1" thickBot="1" x14ac:dyDescent="0.3">
      <c r="A1194" s="518"/>
      <c r="B1194" s="1114"/>
      <c r="C1194" s="246"/>
      <c r="D1194" s="696"/>
      <c r="E1194" s="697"/>
      <c r="F1194" s="1036">
        <f t="shared" si="16"/>
        <v>0</v>
      </c>
      <c r="G1194" s="243"/>
      <c r="H1194" s="517"/>
      <c r="I1194" s="814"/>
      <c r="J1194" s="524"/>
    </row>
    <row r="1195" spans="1:10" ht="15.75" hidden="1" thickBot="1" x14ac:dyDescent="0.3">
      <c r="A1195" s="518"/>
      <c r="B1195" s="1114"/>
      <c r="C1195" s="246"/>
      <c r="D1195" s="696"/>
      <c r="E1195" s="697"/>
      <c r="F1195" s="1036">
        <f t="shared" si="16"/>
        <v>0</v>
      </c>
      <c r="G1195" s="243"/>
      <c r="H1195" s="517"/>
      <c r="I1195" s="814"/>
      <c r="J1195" s="524"/>
    </row>
    <row r="1196" spans="1:10" ht="15.75" hidden="1" thickBot="1" x14ac:dyDescent="0.3">
      <c r="A1196" s="518"/>
      <c r="B1196" s="1114"/>
      <c r="C1196" s="246"/>
      <c r="D1196" s="696"/>
      <c r="E1196" s="697"/>
      <c r="F1196" s="1036">
        <f t="shared" si="16"/>
        <v>0</v>
      </c>
      <c r="G1196" s="243"/>
      <c r="H1196" s="517"/>
      <c r="I1196" s="814"/>
      <c r="J1196" s="524"/>
    </row>
    <row r="1197" spans="1:10" ht="15.75" hidden="1" thickBot="1" x14ac:dyDescent="0.3">
      <c r="A1197" s="518"/>
      <c r="B1197" s="1114"/>
      <c r="C1197" s="246"/>
      <c r="D1197" s="696"/>
      <c r="E1197" s="697"/>
      <c r="F1197" s="1036">
        <f t="shared" si="16"/>
        <v>0</v>
      </c>
      <c r="G1197" s="243"/>
      <c r="H1197" s="517"/>
      <c r="I1197" s="814"/>
      <c r="J1197" s="524"/>
    </row>
    <row r="1198" spans="1:10" ht="15.75" hidden="1" thickBot="1" x14ac:dyDescent="0.3">
      <c r="A1198" s="518"/>
      <c r="B1198" s="1114"/>
      <c r="C1198" s="246"/>
      <c r="D1198" s="696"/>
      <c r="E1198" s="697"/>
      <c r="F1198" s="1036">
        <f t="shared" si="16"/>
        <v>0</v>
      </c>
      <c r="G1198" s="243"/>
      <c r="H1198" s="517"/>
      <c r="I1198" s="814"/>
      <c r="J1198" s="524"/>
    </row>
    <row r="1199" spans="1:10" ht="15.75" hidden="1" thickBot="1" x14ac:dyDescent="0.3">
      <c r="A1199" s="518"/>
      <c r="B1199" s="1114"/>
      <c r="C1199" s="246"/>
      <c r="D1199" s="696"/>
      <c r="E1199" s="697"/>
      <c r="F1199" s="1036">
        <f t="shared" si="16"/>
        <v>0</v>
      </c>
      <c r="G1199" s="243"/>
      <c r="H1199" s="517"/>
      <c r="I1199" s="814"/>
      <c r="J1199" s="524"/>
    </row>
    <row r="1200" spans="1:10" ht="15.75" hidden="1" thickBot="1" x14ac:dyDescent="0.3">
      <c r="A1200" s="518"/>
      <c r="B1200" s="1114"/>
      <c r="C1200" s="246"/>
      <c r="D1200" s="696"/>
      <c r="E1200" s="697"/>
      <c r="F1200" s="1036">
        <f t="shared" si="16"/>
        <v>0</v>
      </c>
      <c r="G1200" s="243"/>
      <c r="H1200" s="517"/>
      <c r="I1200" s="814"/>
      <c r="J1200" s="524"/>
    </row>
    <row r="1201" spans="1:10" ht="15.75" hidden="1" thickBot="1" x14ac:dyDescent="0.3">
      <c r="A1201" s="518"/>
      <c r="B1201" s="1114"/>
      <c r="C1201" s="246"/>
      <c r="D1201" s="696"/>
      <c r="E1201" s="697"/>
      <c r="F1201" s="1036">
        <f t="shared" si="16"/>
        <v>0</v>
      </c>
      <c r="G1201" s="243"/>
      <c r="H1201" s="517"/>
      <c r="I1201" s="814"/>
      <c r="J1201" s="524"/>
    </row>
    <row r="1202" spans="1:10" ht="15.75" hidden="1" thickBot="1" x14ac:dyDescent="0.3">
      <c r="A1202" s="518"/>
      <c r="B1202" s="1114"/>
      <c r="C1202" s="246"/>
      <c r="D1202" s="696"/>
      <c r="E1202" s="697"/>
      <c r="F1202" s="1036">
        <f t="shared" si="16"/>
        <v>0</v>
      </c>
      <c r="G1202" s="243"/>
      <c r="H1202" s="517"/>
      <c r="I1202" s="814"/>
      <c r="J1202" s="524"/>
    </row>
    <row r="1203" spans="1:10" ht="15.75" hidden="1" thickBot="1" x14ac:dyDescent="0.3">
      <c r="A1203" s="518"/>
      <c r="B1203" s="1114"/>
      <c r="C1203" s="246"/>
      <c r="D1203" s="696"/>
      <c r="E1203" s="697"/>
      <c r="F1203" s="1036">
        <f t="shared" si="16"/>
        <v>0</v>
      </c>
      <c r="G1203" s="243"/>
      <c r="H1203" s="517"/>
      <c r="I1203" s="814"/>
      <c r="J1203" s="524"/>
    </row>
    <row r="1204" spans="1:10" ht="15.75" hidden="1" thickBot="1" x14ac:dyDescent="0.3">
      <c r="A1204" s="518"/>
      <c r="B1204" s="1114"/>
      <c r="C1204" s="246"/>
      <c r="D1204" s="696"/>
      <c r="E1204" s="697"/>
      <c r="F1204" s="1036">
        <f t="shared" ref="F1204:F1267" si="17">D1204+E1204</f>
        <v>0</v>
      </c>
      <c r="G1204" s="243"/>
      <c r="H1204" s="517"/>
      <c r="I1204" s="814"/>
      <c r="J1204" s="524"/>
    </row>
    <row r="1205" spans="1:10" ht="15.75" hidden="1" thickBot="1" x14ac:dyDescent="0.3">
      <c r="A1205" s="518"/>
      <c r="B1205" s="1114"/>
      <c r="C1205" s="246"/>
      <c r="D1205" s="696"/>
      <c r="E1205" s="697"/>
      <c r="F1205" s="1036">
        <f t="shared" si="17"/>
        <v>0</v>
      </c>
      <c r="G1205" s="243"/>
      <c r="H1205" s="517"/>
      <c r="I1205" s="814"/>
      <c r="J1205" s="524"/>
    </row>
    <row r="1206" spans="1:10" ht="15.75" hidden="1" thickBot="1" x14ac:dyDescent="0.3">
      <c r="A1206" s="518"/>
      <c r="B1206" s="1114"/>
      <c r="C1206" s="246"/>
      <c r="D1206" s="696"/>
      <c r="E1206" s="697"/>
      <c r="F1206" s="1036">
        <f t="shared" si="17"/>
        <v>0</v>
      </c>
      <c r="G1206" s="243"/>
      <c r="H1206" s="517"/>
      <c r="I1206" s="814"/>
      <c r="J1206" s="524"/>
    </row>
    <row r="1207" spans="1:10" ht="15.75" hidden="1" thickBot="1" x14ac:dyDescent="0.3">
      <c r="A1207" s="518"/>
      <c r="B1207" s="1114"/>
      <c r="C1207" s="246"/>
      <c r="D1207" s="696"/>
      <c r="E1207" s="697"/>
      <c r="F1207" s="1036">
        <f t="shared" si="17"/>
        <v>0</v>
      </c>
      <c r="G1207" s="243"/>
      <c r="H1207" s="517"/>
      <c r="I1207" s="814"/>
      <c r="J1207" s="524"/>
    </row>
    <row r="1208" spans="1:10" ht="15.75" hidden="1" thickBot="1" x14ac:dyDescent="0.3">
      <c r="A1208" s="518"/>
      <c r="B1208" s="1114"/>
      <c r="C1208" s="246"/>
      <c r="D1208" s="696"/>
      <c r="E1208" s="697"/>
      <c r="F1208" s="1036">
        <f t="shared" si="17"/>
        <v>0</v>
      </c>
      <c r="G1208" s="243"/>
      <c r="H1208" s="517"/>
      <c r="I1208" s="814"/>
      <c r="J1208" s="524"/>
    </row>
    <row r="1209" spans="1:10" ht="15.75" hidden="1" thickBot="1" x14ac:dyDescent="0.3">
      <c r="A1209" s="518"/>
      <c r="B1209" s="1114"/>
      <c r="C1209" s="246"/>
      <c r="D1209" s="696"/>
      <c r="E1209" s="697"/>
      <c r="F1209" s="1036">
        <f t="shared" si="17"/>
        <v>0</v>
      </c>
      <c r="G1209" s="243"/>
      <c r="H1209" s="517"/>
      <c r="I1209" s="814"/>
      <c r="J1209" s="524"/>
    </row>
    <row r="1210" spans="1:10" ht="15.75" hidden="1" thickBot="1" x14ac:dyDescent="0.3">
      <c r="A1210" s="518"/>
      <c r="B1210" s="1114"/>
      <c r="C1210" s="246"/>
      <c r="D1210" s="696"/>
      <c r="E1210" s="697"/>
      <c r="F1210" s="1036">
        <f t="shared" si="17"/>
        <v>0</v>
      </c>
      <c r="G1210" s="243"/>
      <c r="H1210" s="517"/>
      <c r="I1210" s="814"/>
      <c r="J1210" s="524"/>
    </row>
    <row r="1211" spans="1:10" ht="15.75" hidden="1" thickBot="1" x14ac:dyDescent="0.3">
      <c r="A1211" s="518"/>
      <c r="B1211" s="1114"/>
      <c r="C1211" s="246"/>
      <c r="D1211" s="696"/>
      <c r="E1211" s="697"/>
      <c r="F1211" s="1036">
        <f t="shared" si="17"/>
        <v>0</v>
      </c>
      <c r="G1211" s="243"/>
      <c r="H1211" s="517"/>
      <c r="I1211" s="814"/>
      <c r="J1211" s="524"/>
    </row>
    <row r="1212" spans="1:10" ht="15.75" hidden="1" thickBot="1" x14ac:dyDescent="0.3">
      <c r="A1212" s="518"/>
      <c r="B1212" s="1114"/>
      <c r="C1212" s="246"/>
      <c r="D1212" s="696"/>
      <c r="E1212" s="697"/>
      <c r="F1212" s="1036">
        <f t="shared" si="17"/>
        <v>0</v>
      </c>
      <c r="G1212" s="243"/>
      <c r="H1212" s="517"/>
      <c r="I1212" s="814"/>
      <c r="J1212" s="524"/>
    </row>
    <row r="1213" spans="1:10" ht="15.75" hidden="1" thickBot="1" x14ac:dyDescent="0.3">
      <c r="A1213" s="518"/>
      <c r="B1213" s="1114"/>
      <c r="C1213" s="246"/>
      <c r="D1213" s="696"/>
      <c r="E1213" s="697"/>
      <c r="F1213" s="1036">
        <f t="shared" si="17"/>
        <v>0</v>
      </c>
      <c r="G1213" s="243"/>
      <c r="H1213" s="517"/>
      <c r="I1213" s="814"/>
      <c r="J1213" s="524"/>
    </row>
    <row r="1214" spans="1:10" ht="15.75" hidden="1" thickBot="1" x14ac:dyDescent="0.3">
      <c r="A1214" s="518"/>
      <c r="B1214" s="1114"/>
      <c r="C1214" s="246"/>
      <c r="D1214" s="696"/>
      <c r="E1214" s="697"/>
      <c r="F1214" s="1036">
        <f t="shared" si="17"/>
        <v>0</v>
      </c>
      <c r="G1214" s="243"/>
      <c r="H1214" s="517"/>
      <c r="I1214" s="814"/>
      <c r="J1214" s="524"/>
    </row>
    <row r="1215" spans="1:10" ht="15.75" hidden="1" thickBot="1" x14ac:dyDescent="0.3">
      <c r="A1215" s="518"/>
      <c r="B1215" s="1114"/>
      <c r="C1215" s="246"/>
      <c r="D1215" s="696"/>
      <c r="E1215" s="697"/>
      <c r="F1215" s="1036">
        <f t="shared" si="17"/>
        <v>0</v>
      </c>
      <c r="G1215" s="243"/>
      <c r="H1215" s="517"/>
      <c r="I1215" s="814"/>
      <c r="J1215" s="524"/>
    </row>
    <row r="1216" spans="1:10" ht="15.75" hidden="1" thickBot="1" x14ac:dyDescent="0.3">
      <c r="A1216" s="518"/>
      <c r="B1216" s="1114"/>
      <c r="C1216" s="246"/>
      <c r="D1216" s="696"/>
      <c r="E1216" s="697"/>
      <c r="F1216" s="1036">
        <f t="shared" si="17"/>
        <v>0</v>
      </c>
      <c r="G1216" s="243"/>
      <c r="H1216" s="517"/>
      <c r="I1216" s="814"/>
      <c r="J1216" s="524"/>
    </row>
    <row r="1217" spans="1:10" ht="15.75" hidden="1" thickBot="1" x14ac:dyDescent="0.3">
      <c r="A1217" s="518"/>
      <c r="B1217" s="1114"/>
      <c r="C1217" s="246"/>
      <c r="D1217" s="696"/>
      <c r="E1217" s="697"/>
      <c r="F1217" s="1036">
        <f t="shared" si="17"/>
        <v>0</v>
      </c>
      <c r="G1217" s="243"/>
      <c r="H1217" s="517"/>
      <c r="I1217" s="814"/>
      <c r="J1217" s="524"/>
    </row>
    <row r="1218" spans="1:10" ht="15.75" hidden="1" thickBot="1" x14ac:dyDescent="0.3">
      <c r="A1218" s="518"/>
      <c r="B1218" s="1114"/>
      <c r="C1218" s="246"/>
      <c r="D1218" s="696"/>
      <c r="E1218" s="697"/>
      <c r="F1218" s="1036">
        <f t="shared" si="17"/>
        <v>0</v>
      </c>
      <c r="G1218" s="243"/>
      <c r="H1218" s="517"/>
      <c r="I1218" s="814"/>
      <c r="J1218" s="524"/>
    </row>
    <row r="1219" spans="1:10" ht="15.75" hidden="1" thickBot="1" x14ac:dyDescent="0.3">
      <c r="A1219" s="518"/>
      <c r="B1219" s="1114"/>
      <c r="C1219" s="246"/>
      <c r="D1219" s="696"/>
      <c r="E1219" s="697"/>
      <c r="F1219" s="1036">
        <f t="shared" si="17"/>
        <v>0</v>
      </c>
      <c r="G1219" s="243"/>
      <c r="H1219" s="517"/>
      <c r="I1219" s="814"/>
      <c r="J1219" s="524"/>
    </row>
    <row r="1220" spans="1:10" ht="15.75" hidden="1" thickBot="1" x14ac:dyDescent="0.3">
      <c r="A1220" s="518"/>
      <c r="B1220" s="1114"/>
      <c r="C1220" s="246"/>
      <c r="D1220" s="696"/>
      <c r="E1220" s="697"/>
      <c r="F1220" s="1036">
        <f t="shared" si="17"/>
        <v>0</v>
      </c>
      <c r="G1220" s="243"/>
      <c r="H1220" s="517"/>
      <c r="I1220" s="814"/>
      <c r="J1220" s="524"/>
    </row>
    <row r="1221" spans="1:10" ht="15.75" hidden="1" thickBot="1" x14ac:dyDescent="0.3">
      <c r="A1221" s="518"/>
      <c r="B1221" s="1114"/>
      <c r="C1221" s="246"/>
      <c r="D1221" s="696"/>
      <c r="E1221" s="697"/>
      <c r="F1221" s="1036">
        <f t="shared" si="17"/>
        <v>0</v>
      </c>
      <c r="G1221" s="243"/>
      <c r="H1221" s="517"/>
      <c r="I1221" s="814"/>
      <c r="J1221" s="524"/>
    </row>
    <row r="1222" spans="1:10" ht="15.75" hidden="1" thickBot="1" x14ac:dyDescent="0.3">
      <c r="A1222" s="518"/>
      <c r="B1222" s="1114"/>
      <c r="C1222" s="246"/>
      <c r="D1222" s="696"/>
      <c r="E1222" s="697"/>
      <c r="F1222" s="1036">
        <f t="shared" si="17"/>
        <v>0</v>
      </c>
      <c r="G1222" s="243"/>
      <c r="H1222" s="517"/>
      <c r="I1222" s="814"/>
      <c r="J1222" s="524"/>
    </row>
    <row r="1223" spans="1:10" ht="15" customHeight="1" thickBot="1" x14ac:dyDescent="0.35">
      <c r="A1223" s="518"/>
      <c r="B1223" s="1114"/>
      <c r="C1223" s="129" t="s">
        <v>1928</v>
      </c>
      <c r="D1223" s="1127">
        <f>SUM(D1224:D1322)</f>
        <v>0</v>
      </c>
      <c r="E1223" s="1127">
        <f>SUM(E1224:E1322)</f>
        <v>0</v>
      </c>
      <c r="F1223" s="1036">
        <f t="shared" si="17"/>
        <v>0</v>
      </c>
      <c r="G1223" s="243"/>
      <c r="H1223" s="517" t="s">
        <v>979</v>
      </c>
      <c r="I1223" s="815">
        <f>Form3!G33+Form3!H33</f>
        <v>0</v>
      </c>
      <c r="J1223" s="524"/>
    </row>
    <row r="1224" spans="1:10" ht="15" customHeight="1" x14ac:dyDescent="0.3">
      <c r="A1224" s="518"/>
      <c r="B1224" s="1114"/>
      <c r="C1224" s="1694"/>
      <c r="D1224" s="696"/>
      <c r="E1224" s="697"/>
      <c r="F1224" s="1036">
        <f t="shared" si="17"/>
        <v>0</v>
      </c>
      <c r="G1224" s="243"/>
      <c r="H1224" s="517"/>
      <c r="I1224" s="814"/>
      <c r="J1224" s="524"/>
    </row>
    <row r="1225" spans="1:10" ht="15" customHeight="1" x14ac:dyDescent="0.3">
      <c r="A1225" s="518"/>
      <c r="B1225" s="1114"/>
      <c r="C1225" s="1694"/>
      <c r="D1225" s="696"/>
      <c r="E1225" s="697"/>
      <c r="F1225" s="1036">
        <f t="shared" si="17"/>
        <v>0</v>
      </c>
      <c r="G1225" s="243"/>
      <c r="H1225" s="517"/>
      <c r="I1225" s="814"/>
      <c r="J1225" s="524"/>
    </row>
    <row r="1226" spans="1:10" ht="15" customHeight="1" x14ac:dyDescent="0.3">
      <c r="A1226" s="518"/>
      <c r="B1226" s="1114"/>
      <c r="C1226" s="1694"/>
      <c r="D1226" s="696"/>
      <c r="E1226" s="697"/>
      <c r="F1226" s="1036">
        <f t="shared" si="17"/>
        <v>0</v>
      </c>
      <c r="G1226" s="243"/>
      <c r="H1226" s="517"/>
      <c r="I1226" s="814"/>
      <c r="J1226" s="524"/>
    </row>
    <row r="1227" spans="1:10" ht="15" customHeight="1" x14ac:dyDescent="0.3">
      <c r="A1227" s="518"/>
      <c r="B1227" s="1114"/>
      <c r="C1227" s="1694"/>
      <c r="D1227" s="696"/>
      <c r="E1227" s="696"/>
      <c r="F1227" s="1036">
        <f t="shared" si="17"/>
        <v>0</v>
      </c>
      <c r="G1227" s="243"/>
      <c r="H1227" s="517"/>
      <c r="I1227" s="814"/>
      <c r="J1227" s="524"/>
    </row>
    <row r="1228" spans="1:10" ht="15" customHeight="1" x14ac:dyDescent="0.3">
      <c r="A1228" s="518"/>
      <c r="B1228" s="1114"/>
      <c r="C1228" s="1694"/>
      <c r="D1228" s="696"/>
      <c r="E1228" s="696"/>
      <c r="F1228" s="1036">
        <f t="shared" si="17"/>
        <v>0</v>
      </c>
      <c r="G1228" s="243"/>
      <c r="H1228" s="517"/>
      <c r="I1228" s="814"/>
      <c r="J1228" s="524"/>
    </row>
    <row r="1229" spans="1:10" ht="15" customHeight="1" x14ac:dyDescent="0.3">
      <c r="A1229" s="518"/>
      <c r="B1229" s="1114"/>
      <c r="C1229" s="1694"/>
      <c r="D1229" s="696"/>
      <c r="E1229" s="696"/>
      <c r="F1229" s="1036">
        <f t="shared" si="17"/>
        <v>0</v>
      </c>
      <c r="G1229" s="243"/>
      <c r="H1229" s="517"/>
      <c r="I1229" s="814"/>
      <c r="J1229" s="524"/>
    </row>
    <row r="1230" spans="1:10" ht="15" customHeight="1" x14ac:dyDescent="0.3">
      <c r="A1230" s="518"/>
      <c r="B1230" s="1114"/>
      <c r="C1230" s="1694"/>
      <c r="D1230" s="696"/>
      <c r="E1230" s="696"/>
      <c r="F1230" s="1036">
        <f t="shared" si="17"/>
        <v>0</v>
      </c>
      <c r="G1230" s="243"/>
      <c r="H1230" s="517"/>
      <c r="I1230" s="814"/>
      <c r="J1230" s="524"/>
    </row>
    <row r="1231" spans="1:10" ht="15" customHeight="1" x14ac:dyDescent="0.3">
      <c r="A1231" s="518"/>
      <c r="B1231" s="1114"/>
      <c r="C1231" s="1694"/>
      <c r="D1231" s="696"/>
      <c r="E1231" s="696"/>
      <c r="F1231" s="1036">
        <f t="shared" si="17"/>
        <v>0</v>
      </c>
      <c r="G1231" s="243"/>
      <c r="H1231" s="517"/>
      <c r="I1231" s="814"/>
      <c r="J1231" s="524"/>
    </row>
    <row r="1232" spans="1:10" ht="15" customHeight="1" x14ac:dyDescent="0.3">
      <c r="A1232" s="518"/>
      <c r="B1232" s="1114"/>
      <c r="C1232" s="1694"/>
      <c r="D1232" s="696"/>
      <c r="E1232" s="696"/>
      <c r="F1232" s="1036">
        <f t="shared" si="17"/>
        <v>0</v>
      </c>
      <c r="G1232" s="243"/>
      <c r="H1232" s="517"/>
      <c r="I1232" s="814"/>
      <c r="J1232" s="524"/>
    </row>
    <row r="1233" spans="1:10" ht="15" customHeight="1" x14ac:dyDescent="0.3">
      <c r="A1233" s="518"/>
      <c r="B1233" s="1114"/>
      <c r="C1233" s="1694"/>
      <c r="D1233" s="696"/>
      <c r="E1233" s="696"/>
      <c r="F1233" s="1036">
        <f t="shared" si="17"/>
        <v>0</v>
      </c>
      <c r="G1233" s="243"/>
      <c r="H1233" s="517"/>
      <c r="I1233" s="814"/>
      <c r="J1233" s="524"/>
    </row>
    <row r="1234" spans="1:10" ht="15" hidden="1" x14ac:dyDescent="0.25">
      <c r="A1234" s="518"/>
      <c r="B1234" s="241"/>
      <c r="C1234" s="246"/>
      <c r="D1234" s="257"/>
      <c r="E1234" s="257"/>
      <c r="F1234" s="1122">
        <f t="shared" si="17"/>
        <v>0</v>
      </c>
      <c r="G1234" s="243"/>
      <c r="H1234" s="517"/>
      <c r="I1234" s="814"/>
      <c r="J1234" s="524"/>
    </row>
    <row r="1235" spans="1:10" ht="15" hidden="1" x14ac:dyDescent="0.25">
      <c r="A1235" s="518"/>
      <c r="B1235" s="241"/>
      <c r="C1235" s="246"/>
      <c r="D1235" s="257"/>
      <c r="E1235" s="258"/>
      <c r="F1235" s="1122">
        <f t="shared" si="17"/>
        <v>0</v>
      </c>
      <c r="G1235" s="243"/>
      <c r="H1235" s="517"/>
      <c r="I1235" s="814"/>
      <c r="J1235" s="524"/>
    </row>
    <row r="1236" spans="1:10" ht="15" hidden="1" x14ac:dyDescent="0.25">
      <c r="A1236" s="518"/>
      <c r="B1236" s="241"/>
      <c r="C1236" s="246"/>
      <c r="D1236" s="257"/>
      <c r="E1236" s="258"/>
      <c r="F1236" s="1122">
        <f t="shared" si="17"/>
        <v>0</v>
      </c>
      <c r="G1236" s="243"/>
      <c r="H1236" s="517"/>
      <c r="I1236" s="814"/>
      <c r="J1236" s="524"/>
    </row>
    <row r="1237" spans="1:10" ht="15" hidden="1" x14ac:dyDescent="0.25">
      <c r="A1237" s="518"/>
      <c r="B1237" s="241"/>
      <c r="C1237" s="246"/>
      <c r="D1237" s="257"/>
      <c r="E1237" s="258"/>
      <c r="F1237" s="1122">
        <f t="shared" si="17"/>
        <v>0</v>
      </c>
      <c r="G1237" s="243"/>
      <c r="H1237" s="517"/>
      <c r="I1237" s="814"/>
      <c r="J1237" s="524"/>
    </row>
    <row r="1238" spans="1:10" ht="15" hidden="1" x14ac:dyDescent="0.25">
      <c r="A1238" s="518"/>
      <c r="B1238" s="241"/>
      <c r="C1238" s="246"/>
      <c r="D1238" s="257"/>
      <c r="E1238" s="258"/>
      <c r="F1238" s="1122">
        <f t="shared" si="17"/>
        <v>0</v>
      </c>
      <c r="G1238" s="243"/>
      <c r="H1238" s="517"/>
      <c r="I1238" s="814"/>
      <c r="J1238" s="524"/>
    </row>
    <row r="1239" spans="1:10" ht="15" hidden="1" x14ac:dyDescent="0.25">
      <c r="A1239" s="518"/>
      <c r="B1239" s="241"/>
      <c r="C1239" s="246"/>
      <c r="D1239" s="257"/>
      <c r="E1239" s="258"/>
      <c r="F1239" s="1122">
        <f t="shared" si="17"/>
        <v>0</v>
      </c>
      <c r="G1239" s="243"/>
      <c r="H1239" s="517"/>
      <c r="I1239" s="814"/>
      <c r="J1239" s="524"/>
    </row>
    <row r="1240" spans="1:10" ht="15" hidden="1" x14ac:dyDescent="0.25">
      <c r="A1240" s="518"/>
      <c r="B1240" s="241"/>
      <c r="C1240" s="246"/>
      <c r="D1240" s="257"/>
      <c r="E1240" s="258"/>
      <c r="F1240" s="1122">
        <f t="shared" si="17"/>
        <v>0</v>
      </c>
      <c r="G1240" s="243"/>
      <c r="H1240" s="517"/>
      <c r="I1240" s="814"/>
      <c r="J1240" s="524"/>
    </row>
    <row r="1241" spans="1:10" ht="15" hidden="1" x14ac:dyDescent="0.25">
      <c r="A1241" s="518"/>
      <c r="B1241" s="241"/>
      <c r="C1241" s="246"/>
      <c r="D1241" s="257"/>
      <c r="E1241" s="258"/>
      <c r="F1241" s="1122">
        <f t="shared" si="17"/>
        <v>0</v>
      </c>
      <c r="G1241" s="243"/>
      <c r="H1241" s="517"/>
      <c r="I1241" s="814"/>
      <c r="J1241" s="524"/>
    </row>
    <row r="1242" spans="1:10" ht="15" hidden="1" x14ac:dyDescent="0.25">
      <c r="A1242" s="518"/>
      <c r="B1242" s="241"/>
      <c r="C1242" s="246"/>
      <c r="D1242" s="257"/>
      <c r="E1242" s="258"/>
      <c r="F1242" s="1122">
        <f t="shared" si="17"/>
        <v>0</v>
      </c>
      <c r="G1242" s="243"/>
      <c r="H1242" s="517"/>
      <c r="I1242" s="814"/>
      <c r="J1242" s="524"/>
    </row>
    <row r="1243" spans="1:10" ht="15" hidden="1" x14ac:dyDescent="0.25">
      <c r="A1243" s="518"/>
      <c r="B1243" s="241"/>
      <c r="C1243" s="246"/>
      <c r="D1243" s="257"/>
      <c r="E1243" s="258"/>
      <c r="F1243" s="1122">
        <f t="shared" si="17"/>
        <v>0</v>
      </c>
      <c r="G1243" s="243"/>
      <c r="H1243" s="517"/>
      <c r="I1243" s="814"/>
      <c r="J1243" s="524"/>
    </row>
    <row r="1244" spans="1:10" ht="15" hidden="1" x14ac:dyDescent="0.25">
      <c r="A1244" s="518"/>
      <c r="B1244" s="241"/>
      <c r="C1244" s="246"/>
      <c r="D1244" s="257"/>
      <c r="E1244" s="258"/>
      <c r="F1244" s="1122">
        <f t="shared" si="17"/>
        <v>0</v>
      </c>
      <c r="G1244" s="243"/>
      <c r="H1244" s="517"/>
      <c r="I1244" s="814"/>
      <c r="J1244" s="524"/>
    </row>
    <row r="1245" spans="1:10" ht="15" hidden="1" x14ac:dyDescent="0.25">
      <c r="A1245" s="518"/>
      <c r="B1245" s="241"/>
      <c r="C1245" s="246"/>
      <c r="D1245" s="257"/>
      <c r="E1245" s="258"/>
      <c r="F1245" s="1122">
        <f t="shared" si="17"/>
        <v>0</v>
      </c>
      <c r="G1245" s="243"/>
      <c r="H1245" s="517"/>
      <c r="I1245" s="814"/>
      <c r="J1245" s="524"/>
    </row>
    <row r="1246" spans="1:10" ht="15" hidden="1" x14ac:dyDescent="0.25">
      <c r="A1246" s="518"/>
      <c r="B1246" s="241"/>
      <c r="C1246" s="246"/>
      <c r="D1246" s="257"/>
      <c r="E1246" s="258"/>
      <c r="F1246" s="1122">
        <f t="shared" si="17"/>
        <v>0</v>
      </c>
      <c r="G1246" s="243"/>
      <c r="H1246" s="517"/>
      <c r="I1246" s="814"/>
      <c r="J1246" s="524"/>
    </row>
    <row r="1247" spans="1:10" ht="15" hidden="1" x14ac:dyDescent="0.25">
      <c r="A1247" s="518"/>
      <c r="B1247" s="241"/>
      <c r="C1247" s="246"/>
      <c r="D1247" s="257"/>
      <c r="E1247" s="258"/>
      <c r="F1247" s="1122">
        <f t="shared" si="17"/>
        <v>0</v>
      </c>
      <c r="G1247" s="243"/>
      <c r="H1247" s="517"/>
      <c r="I1247" s="814"/>
      <c r="J1247" s="524"/>
    </row>
    <row r="1248" spans="1:10" ht="15" hidden="1" x14ac:dyDescent="0.25">
      <c r="A1248" s="518"/>
      <c r="B1248" s="241"/>
      <c r="C1248" s="246"/>
      <c r="D1248" s="257"/>
      <c r="E1248" s="258"/>
      <c r="F1248" s="1122">
        <f t="shared" si="17"/>
        <v>0</v>
      </c>
      <c r="G1248" s="243"/>
      <c r="H1248" s="517"/>
      <c r="I1248" s="814"/>
      <c r="J1248" s="524"/>
    </row>
    <row r="1249" spans="1:10" ht="15" hidden="1" x14ac:dyDescent="0.25">
      <c r="A1249" s="518"/>
      <c r="B1249" s="241"/>
      <c r="C1249" s="246"/>
      <c r="D1249" s="257"/>
      <c r="E1249" s="258"/>
      <c r="F1249" s="1122">
        <f t="shared" si="17"/>
        <v>0</v>
      </c>
      <c r="G1249" s="243"/>
      <c r="H1249" s="517"/>
      <c r="I1249" s="814"/>
      <c r="J1249" s="524"/>
    </row>
    <row r="1250" spans="1:10" ht="15" hidden="1" x14ac:dyDescent="0.25">
      <c r="A1250" s="518"/>
      <c r="B1250" s="241"/>
      <c r="C1250" s="246"/>
      <c r="D1250" s="257"/>
      <c r="E1250" s="258"/>
      <c r="F1250" s="1122">
        <f t="shared" si="17"/>
        <v>0</v>
      </c>
      <c r="G1250" s="243"/>
      <c r="H1250" s="517"/>
      <c r="I1250" s="814"/>
      <c r="J1250" s="524"/>
    </row>
    <row r="1251" spans="1:10" ht="15" hidden="1" x14ac:dyDescent="0.25">
      <c r="A1251" s="518"/>
      <c r="B1251" s="241"/>
      <c r="C1251" s="246"/>
      <c r="D1251" s="257"/>
      <c r="E1251" s="258"/>
      <c r="F1251" s="1122">
        <f t="shared" si="17"/>
        <v>0</v>
      </c>
      <c r="G1251" s="243"/>
      <c r="H1251" s="517"/>
      <c r="I1251" s="814"/>
      <c r="J1251" s="524"/>
    </row>
    <row r="1252" spans="1:10" ht="15" hidden="1" x14ac:dyDescent="0.25">
      <c r="A1252" s="518"/>
      <c r="B1252" s="241"/>
      <c r="C1252" s="246"/>
      <c r="D1252" s="257"/>
      <c r="E1252" s="258"/>
      <c r="F1252" s="1122">
        <f t="shared" si="17"/>
        <v>0</v>
      </c>
      <c r="G1252" s="243"/>
      <c r="H1252" s="517"/>
      <c r="I1252" s="814"/>
      <c r="J1252" s="524"/>
    </row>
    <row r="1253" spans="1:10" ht="15" hidden="1" x14ac:dyDescent="0.25">
      <c r="A1253" s="518"/>
      <c r="B1253" s="241"/>
      <c r="C1253" s="246"/>
      <c r="D1253" s="257"/>
      <c r="E1253" s="258"/>
      <c r="F1253" s="1122">
        <f t="shared" si="17"/>
        <v>0</v>
      </c>
      <c r="G1253" s="243"/>
      <c r="H1253" s="517"/>
      <c r="I1253" s="814"/>
      <c r="J1253" s="524"/>
    </row>
    <row r="1254" spans="1:10" ht="15" hidden="1" x14ac:dyDescent="0.25">
      <c r="A1254" s="518"/>
      <c r="B1254" s="241"/>
      <c r="C1254" s="246"/>
      <c r="D1254" s="257"/>
      <c r="E1254" s="258"/>
      <c r="F1254" s="1122">
        <f t="shared" si="17"/>
        <v>0</v>
      </c>
      <c r="G1254" s="243"/>
      <c r="H1254" s="517"/>
      <c r="I1254" s="814"/>
      <c r="J1254" s="524"/>
    </row>
    <row r="1255" spans="1:10" ht="15" hidden="1" x14ac:dyDescent="0.25">
      <c r="A1255" s="518"/>
      <c r="B1255" s="241"/>
      <c r="C1255" s="246"/>
      <c r="D1255" s="257"/>
      <c r="E1255" s="258"/>
      <c r="F1255" s="1122">
        <f t="shared" si="17"/>
        <v>0</v>
      </c>
      <c r="G1255" s="243"/>
      <c r="H1255" s="517"/>
      <c r="I1255" s="814"/>
      <c r="J1255" s="524"/>
    </row>
    <row r="1256" spans="1:10" ht="15" hidden="1" x14ac:dyDescent="0.25">
      <c r="A1256" s="518"/>
      <c r="B1256" s="241"/>
      <c r="C1256" s="246"/>
      <c r="D1256" s="257"/>
      <c r="E1256" s="258"/>
      <c r="F1256" s="1122">
        <f t="shared" si="17"/>
        <v>0</v>
      </c>
      <c r="G1256" s="243"/>
      <c r="H1256" s="517"/>
      <c r="I1256" s="814"/>
      <c r="J1256" s="524"/>
    </row>
    <row r="1257" spans="1:10" ht="15" hidden="1" x14ac:dyDescent="0.25">
      <c r="A1257" s="518"/>
      <c r="B1257" s="241"/>
      <c r="C1257" s="246"/>
      <c r="D1257" s="257"/>
      <c r="E1257" s="258"/>
      <c r="F1257" s="1122">
        <f t="shared" si="17"/>
        <v>0</v>
      </c>
      <c r="G1257" s="243"/>
      <c r="H1257" s="517"/>
      <c r="I1257" s="814"/>
      <c r="J1257" s="524"/>
    </row>
    <row r="1258" spans="1:10" ht="15" hidden="1" x14ac:dyDescent="0.25">
      <c r="A1258" s="518"/>
      <c r="B1258" s="241"/>
      <c r="C1258" s="246"/>
      <c r="D1258" s="257"/>
      <c r="E1258" s="258"/>
      <c r="F1258" s="1122">
        <f t="shared" si="17"/>
        <v>0</v>
      </c>
      <c r="G1258" s="243"/>
      <c r="H1258" s="517"/>
      <c r="I1258" s="814"/>
      <c r="J1258" s="524"/>
    </row>
    <row r="1259" spans="1:10" ht="15" hidden="1" x14ac:dyDescent="0.25">
      <c r="A1259" s="518"/>
      <c r="B1259" s="241"/>
      <c r="C1259" s="246"/>
      <c r="D1259" s="257"/>
      <c r="E1259" s="258"/>
      <c r="F1259" s="1122">
        <f t="shared" si="17"/>
        <v>0</v>
      </c>
      <c r="G1259" s="243"/>
      <c r="H1259" s="517"/>
      <c r="I1259" s="814"/>
      <c r="J1259" s="524"/>
    </row>
    <row r="1260" spans="1:10" ht="15" hidden="1" x14ac:dyDescent="0.25">
      <c r="A1260" s="518"/>
      <c r="B1260" s="241"/>
      <c r="C1260" s="246"/>
      <c r="D1260" s="257"/>
      <c r="E1260" s="258"/>
      <c r="F1260" s="1122">
        <f t="shared" si="17"/>
        <v>0</v>
      </c>
      <c r="G1260" s="243"/>
      <c r="H1260" s="517"/>
      <c r="I1260" s="814"/>
      <c r="J1260" s="524"/>
    </row>
    <row r="1261" spans="1:10" ht="15" hidden="1" x14ac:dyDescent="0.25">
      <c r="A1261" s="518"/>
      <c r="B1261" s="241"/>
      <c r="C1261" s="246"/>
      <c r="D1261" s="257"/>
      <c r="E1261" s="258"/>
      <c r="F1261" s="1122">
        <f t="shared" si="17"/>
        <v>0</v>
      </c>
      <c r="G1261" s="243"/>
      <c r="H1261" s="517"/>
      <c r="I1261" s="814"/>
      <c r="J1261" s="524"/>
    </row>
    <row r="1262" spans="1:10" ht="15" hidden="1" x14ac:dyDescent="0.25">
      <c r="A1262" s="518"/>
      <c r="B1262" s="241"/>
      <c r="C1262" s="246"/>
      <c r="D1262" s="257"/>
      <c r="E1262" s="258"/>
      <c r="F1262" s="1122">
        <f t="shared" si="17"/>
        <v>0</v>
      </c>
      <c r="G1262" s="243"/>
      <c r="H1262" s="517"/>
      <c r="I1262" s="814"/>
      <c r="J1262" s="524"/>
    </row>
    <row r="1263" spans="1:10" ht="15" hidden="1" x14ac:dyDescent="0.25">
      <c r="A1263" s="518"/>
      <c r="B1263" s="241"/>
      <c r="C1263" s="246"/>
      <c r="D1263" s="257"/>
      <c r="E1263" s="258"/>
      <c r="F1263" s="1122">
        <f t="shared" si="17"/>
        <v>0</v>
      </c>
      <c r="G1263" s="243"/>
      <c r="H1263" s="517"/>
      <c r="I1263" s="814"/>
      <c r="J1263" s="524"/>
    </row>
    <row r="1264" spans="1:10" ht="15" hidden="1" x14ac:dyDescent="0.25">
      <c r="A1264" s="518"/>
      <c r="B1264" s="241"/>
      <c r="C1264" s="246"/>
      <c r="D1264" s="257"/>
      <c r="E1264" s="258"/>
      <c r="F1264" s="1122">
        <f t="shared" si="17"/>
        <v>0</v>
      </c>
      <c r="G1264" s="243"/>
      <c r="H1264" s="517"/>
      <c r="I1264" s="814"/>
      <c r="J1264" s="524"/>
    </row>
    <row r="1265" spans="1:10" ht="15" hidden="1" x14ac:dyDescent="0.25">
      <c r="A1265" s="518"/>
      <c r="B1265" s="241"/>
      <c r="C1265" s="246"/>
      <c r="D1265" s="257"/>
      <c r="E1265" s="258"/>
      <c r="F1265" s="1122">
        <f t="shared" si="17"/>
        <v>0</v>
      </c>
      <c r="G1265" s="243"/>
      <c r="H1265" s="517"/>
      <c r="I1265" s="814"/>
      <c r="J1265" s="524"/>
    </row>
    <row r="1266" spans="1:10" ht="15" hidden="1" x14ac:dyDescent="0.25">
      <c r="A1266" s="518"/>
      <c r="B1266" s="241"/>
      <c r="C1266" s="246"/>
      <c r="D1266" s="257"/>
      <c r="E1266" s="258"/>
      <c r="F1266" s="1122">
        <f t="shared" si="17"/>
        <v>0</v>
      </c>
      <c r="G1266" s="243"/>
      <c r="H1266" s="517"/>
      <c r="I1266" s="814"/>
      <c r="J1266" s="524"/>
    </row>
    <row r="1267" spans="1:10" ht="15" hidden="1" x14ac:dyDescent="0.25">
      <c r="A1267" s="518"/>
      <c r="B1267" s="241"/>
      <c r="C1267" s="246"/>
      <c r="D1267" s="257"/>
      <c r="E1267" s="258"/>
      <c r="F1267" s="1122">
        <f t="shared" si="17"/>
        <v>0</v>
      </c>
      <c r="G1267" s="243"/>
      <c r="H1267" s="517"/>
      <c r="I1267" s="814"/>
      <c r="J1267" s="524"/>
    </row>
    <row r="1268" spans="1:10" ht="15" hidden="1" x14ac:dyDescent="0.25">
      <c r="A1268" s="518"/>
      <c r="B1268" s="241"/>
      <c r="C1268" s="246"/>
      <c r="D1268" s="257"/>
      <c r="E1268" s="258"/>
      <c r="F1268" s="1122">
        <f t="shared" ref="F1268:F1323" si="18">D1268+E1268</f>
        <v>0</v>
      </c>
      <c r="G1268" s="243"/>
      <c r="H1268" s="517"/>
      <c r="I1268" s="814"/>
      <c r="J1268" s="524"/>
    </row>
    <row r="1269" spans="1:10" ht="15" hidden="1" x14ac:dyDescent="0.25">
      <c r="A1269" s="518"/>
      <c r="B1269" s="241"/>
      <c r="C1269" s="246"/>
      <c r="D1269" s="257"/>
      <c r="E1269" s="258"/>
      <c r="F1269" s="1122">
        <f t="shared" si="18"/>
        <v>0</v>
      </c>
      <c r="G1269" s="243"/>
      <c r="H1269" s="517"/>
      <c r="I1269" s="814"/>
      <c r="J1269" s="524"/>
    </row>
    <row r="1270" spans="1:10" ht="15" hidden="1" x14ac:dyDescent="0.25">
      <c r="A1270" s="518"/>
      <c r="B1270" s="241"/>
      <c r="C1270" s="246"/>
      <c r="D1270" s="257"/>
      <c r="E1270" s="258"/>
      <c r="F1270" s="1122">
        <f t="shared" si="18"/>
        <v>0</v>
      </c>
      <c r="G1270" s="243"/>
      <c r="H1270" s="517"/>
      <c r="I1270" s="814"/>
      <c r="J1270" s="524"/>
    </row>
    <row r="1271" spans="1:10" ht="15" hidden="1" x14ac:dyDescent="0.25">
      <c r="A1271" s="518"/>
      <c r="B1271" s="241"/>
      <c r="C1271" s="246"/>
      <c r="D1271" s="257"/>
      <c r="E1271" s="258"/>
      <c r="F1271" s="1122">
        <f t="shared" si="18"/>
        <v>0</v>
      </c>
      <c r="G1271" s="243"/>
      <c r="H1271" s="517"/>
      <c r="I1271" s="814"/>
      <c r="J1271" s="524"/>
    </row>
    <row r="1272" spans="1:10" ht="15" hidden="1" x14ac:dyDescent="0.25">
      <c r="A1272" s="518"/>
      <c r="B1272" s="241"/>
      <c r="C1272" s="246"/>
      <c r="D1272" s="257"/>
      <c r="E1272" s="258"/>
      <c r="F1272" s="1122">
        <f t="shared" si="18"/>
        <v>0</v>
      </c>
      <c r="G1272" s="243"/>
      <c r="H1272" s="517"/>
      <c r="I1272" s="814"/>
      <c r="J1272" s="524"/>
    </row>
    <row r="1273" spans="1:10" ht="15" hidden="1" x14ac:dyDescent="0.25">
      <c r="A1273" s="518"/>
      <c r="B1273" s="241"/>
      <c r="C1273" s="246"/>
      <c r="D1273" s="257"/>
      <c r="E1273" s="258"/>
      <c r="F1273" s="1122">
        <f t="shared" si="18"/>
        <v>0</v>
      </c>
      <c r="G1273" s="243"/>
      <c r="H1273" s="517"/>
      <c r="I1273" s="814"/>
      <c r="J1273" s="524"/>
    </row>
    <row r="1274" spans="1:10" ht="15" hidden="1" x14ac:dyDescent="0.25">
      <c r="A1274" s="518"/>
      <c r="B1274" s="241"/>
      <c r="C1274" s="246"/>
      <c r="D1274" s="257"/>
      <c r="E1274" s="258"/>
      <c r="F1274" s="1122">
        <f t="shared" si="18"/>
        <v>0</v>
      </c>
      <c r="G1274" s="243"/>
      <c r="H1274" s="517"/>
      <c r="I1274" s="814"/>
      <c r="J1274" s="524"/>
    </row>
    <row r="1275" spans="1:10" ht="15" hidden="1" x14ac:dyDescent="0.25">
      <c r="A1275" s="518"/>
      <c r="B1275" s="241"/>
      <c r="C1275" s="246"/>
      <c r="D1275" s="257"/>
      <c r="E1275" s="258"/>
      <c r="F1275" s="1122">
        <f t="shared" si="18"/>
        <v>0</v>
      </c>
      <c r="G1275" s="243"/>
      <c r="H1275" s="517"/>
      <c r="I1275" s="814"/>
      <c r="J1275" s="524"/>
    </row>
    <row r="1276" spans="1:10" ht="15" hidden="1" x14ac:dyDescent="0.25">
      <c r="A1276" s="518"/>
      <c r="B1276" s="241"/>
      <c r="C1276" s="246"/>
      <c r="D1276" s="257"/>
      <c r="E1276" s="258"/>
      <c r="F1276" s="1122">
        <f t="shared" si="18"/>
        <v>0</v>
      </c>
      <c r="G1276" s="243"/>
      <c r="H1276" s="517"/>
      <c r="I1276" s="814"/>
      <c r="J1276" s="524"/>
    </row>
    <row r="1277" spans="1:10" ht="15" hidden="1" x14ac:dyDescent="0.25">
      <c r="A1277" s="518"/>
      <c r="B1277" s="241"/>
      <c r="C1277" s="246"/>
      <c r="D1277" s="257"/>
      <c r="E1277" s="258"/>
      <c r="F1277" s="1122">
        <f t="shared" si="18"/>
        <v>0</v>
      </c>
      <c r="G1277" s="243"/>
      <c r="H1277" s="517"/>
      <c r="I1277" s="814"/>
      <c r="J1277" s="524"/>
    </row>
    <row r="1278" spans="1:10" ht="15" hidden="1" x14ac:dyDescent="0.25">
      <c r="A1278" s="518"/>
      <c r="B1278" s="241"/>
      <c r="C1278" s="246"/>
      <c r="D1278" s="257"/>
      <c r="E1278" s="258"/>
      <c r="F1278" s="1122">
        <f t="shared" si="18"/>
        <v>0</v>
      </c>
      <c r="G1278" s="243"/>
      <c r="H1278" s="517"/>
      <c r="I1278" s="814"/>
      <c r="J1278" s="524"/>
    </row>
    <row r="1279" spans="1:10" ht="15" hidden="1" x14ac:dyDescent="0.25">
      <c r="A1279" s="518"/>
      <c r="B1279" s="241"/>
      <c r="C1279" s="246"/>
      <c r="D1279" s="257"/>
      <c r="E1279" s="258"/>
      <c r="F1279" s="1122">
        <f t="shared" si="18"/>
        <v>0</v>
      </c>
      <c r="G1279" s="243"/>
      <c r="H1279" s="517"/>
      <c r="I1279" s="814"/>
      <c r="J1279" s="524"/>
    </row>
    <row r="1280" spans="1:10" ht="15" hidden="1" x14ac:dyDescent="0.25">
      <c r="A1280" s="518"/>
      <c r="B1280" s="241"/>
      <c r="C1280" s="246"/>
      <c r="D1280" s="257"/>
      <c r="E1280" s="258"/>
      <c r="F1280" s="1122">
        <f t="shared" si="18"/>
        <v>0</v>
      </c>
      <c r="G1280" s="243"/>
      <c r="H1280" s="517"/>
      <c r="I1280" s="814"/>
      <c r="J1280" s="524"/>
    </row>
    <row r="1281" spans="1:10" ht="15" hidden="1" x14ac:dyDescent="0.25">
      <c r="A1281" s="518"/>
      <c r="B1281" s="241"/>
      <c r="C1281" s="246"/>
      <c r="D1281" s="257"/>
      <c r="E1281" s="258"/>
      <c r="F1281" s="1122">
        <f t="shared" si="18"/>
        <v>0</v>
      </c>
      <c r="G1281" s="243"/>
      <c r="H1281" s="517"/>
      <c r="I1281" s="814"/>
      <c r="J1281" s="524"/>
    </row>
    <row r="1282" spans="1:10" ht="15" hidden="1" x14ac:dyDescent="0.25">
      <c r="A1282" s="518"/>
      <c r="B1282" s="241"/>
      <c r="C1282" s="246"/>
      <c r="D1282" s="257"/>
      <c r="E1282" s="258"/>
      <c r="F1282" s="1122">
        <f t="shared" si="18"/>
        <v>0</v>
      </c>
      <c r="G1282" s="243"/>
      <c r="H1282" s="517"/>
      <c r="I1282" s="814"/>
      <c r="J1282" s="524"/>
    </row>
    <row r="1283" spans="1:10" ht="15" hidden="1" x14ac:dyDescent="0.25">
      <c r="A1283" s="518"/>
      <c r="B1283" s="241"/>
      <c r="C1283" s="246"/>
      <c r="D1283" s="257"/>
      <c r="E1283" s="258"/>
      <c r="F1283" s="1122">
        <f t="shared" si="18"/>
        <v>0</v>
      </c>
      <c r="G1283" s="243"/>
      <c r="H1283" s="517"/>
      <c r="I1283" s="814"/>
      <c r="J1283" s="524"/>
    </row>
    <row r="1284" spans="1:10" ht="15" hidden="1" x14ac:dyDescent="0.25">
      <c r="A1284" s="518"/>
      <c r="B1284" s="241"/>
      <c r="C1284" s="246"/>
      <c r="D1284" s="257"/>
      <c r="E1284" s="258"/>
      <c r="F1284" s="1122">
        <f t="shared" si="18"/>
        <v>0</v>
      </c>
      <c r="G1284" s="243"/>
      <c r="H1284" s="517"/>
      <c r="I1284" s="814"/>
      <c r="J1284" s="524"/>
    </row>
    <row r="1285" spans="1:10" ht="15" hidden="1" x14ac:dyDescent="0.25">
      <c r="A1285" s="518"/>
      <c r="B1285" s="241"/>
      <c r="C1285" s="246"/>
      <c r="D1285" s="257"/>
      <c r="E1285" s="258"/>
      <c r="F1285" s="1122">
        <f t="shared" si="18"/>
        <v>0</v>
      </c>
      <c r="G1285" s="243"/>
      <c r="H1285" s="517"/>
      <c r="I1285" s="814"/>
      <c r="J1285" s="524"/>
    </row>
    <row r="1286" spans="1:10" ht="15" hidden="1" x14ac:dyDescent="0.25">
      <c r="A1286" s="518"/>
      <c r="B1286" s="241"/>
      <c r="C1286" s="246"/>
      <c r="D1286" s="257"/>
      <c r="E1286" s="258"/>
      <c r="F1286" s="1122">
        <f t="shared" si="18"/>
        <v>0</v>
      </c>
      <c r="G1286" s="243"/>
      <c r="H1286" s="517"/>
      <c r="I1286" s="814"/>
      <c r="J1286" s="524"/>
    </row>
    <row r="1287" spans="1:10" ht="15" hidden="1" x14ac:dyDescent="0.25">
      <c r="A1287" s="518"/>
      <c r="B1287" s="241"/>
      <c r="C1287" s="246"/>
      <c r="D1287" s="257"/>
      <c r="E1287" s="258"/>
      <c r="F1287" s="1122">
        <f t="shared" si="18"/>
        <v>0</v>
      </c>
      <c r="G1287" s="243"/>
      <c r="H1287" s="517"/>
      <c r="I1287" s="814"/>
      <c r="J1287" s="524"/>
    </row>
    <row r="1288" spans="1:10" ht="15" hidden="1" x14ac:dyDescent="0.25">
      <c r="A1288" s="518"/>
      <c r="B1288" s="241"/>
      <c r="C1288" s="246"/>
      <c r="D1288" s="257"/>
      <c r="E1288" s="258"/>
      <c r="F1288" s="1122">
        <f t="shared" si="18"/>
        <v>0</v>
      </c>
      <c r="G1288" s="243"/>
      <c r="H1288" s="517"/>
      <c r="I1288" s="814"/>
      <c r="J1288" s="524"/>
    </row>
    <row r="1289" spans="1:10" ht="15" hidden="1" x14ac:dyDescent="0.25">
      <c r="A1289" s="518"/>
      <c r="B1289" s="241"/>
      <c r="C1289" s="246"/>
      <c r="D1289" s="257"/>
      <c r="E1289" s="258"/>
      <c r="F1289" s="1122">
        <f t="shared" si="18"/>
        <v>0</v>
      </c>
      <c r="G1289" s="243"/>
      <c r="H1289" s="517"/>
      <c r="I1289" s="814"/>
      <c r="J1289" s="524"/>
    </row>
    <row r="1290" spans="1:10" ht="15" hidden="1" x14ac:dyDescent="0.25">
      <c r="A1290" s="518"/>
      <c r="B1290" s="241"/>
      <c r="C1290" s="246"/>
      <c r="D1290" s="257"/>
      <c r="E1290" s="258"/>
      <c r="F1290" s="1122">
        <f t="shared" si="18"/>
        <v>0</v>
      </c>
      <c r="G1290" s="243"/>
      <c r="H1290" s="517"/>
      <c r="I1290" s="814"/>
      <c r="J1290" s="524"/>
    </row>
    <row r="1291" spans="1:10" ht="15" hidden="1" x14ac:dyDescent="0.25">
      <c r="A1291" s="518"/>
      <c r="B1291" s="241"/>
      <c r="C1291" s="246"/>
      <c r="D1291" s="257"/>
      <c r="E1291" s="258"/>
      <c r="F1291" s="1122">
        <f t="shared" si="18"/>
        <v>0</v>
      </c>
      <c r="G1291" s="243"/>
      <c r="H1291" s="517"/>
      <c r="I1291" s="814"/>
      <c r="J1291" s="524"/>
    </row>
    <row r="1292" spans="1:10" ht="15" hidden="1" x14ac:dyDescent="0.25">
      <c r="A1292" s="518"/>
      <c r="B1292" s="241"/>
      <c r="C1292" s="246"/>
      <c r="D1292" s="257"/>
      <c r="E1292" s="258"/>
      <c r="F1292" s="1122">
        <f t="shared" si="18"/>
        <v>0</v>
      </c>
      <c r="G1292" s="243"/>
      <c r="H1292" s="517"/>
      <c r="I1292" s="814"/>
      <c r="J1292" s="524"/>
    </row>
    <row r="1293" spans="1:10" ht="15" hidden="1" x14ac:dyDescent="0.25">
      <c r="A1293" s="518"/>
      <c r="B1293" s="241"/>
      <c r="C1293" s="246"/>
      <c r="D1293" s="257"/>
      <c r="E1293" s="258"/>
      <c r="F1293" s="1122">
        <f t="shared" si="18"/>
        <v>0</v>
      </c>
      <c r="G1293" s="243"/>
      <c r="H1293" s="517"/>
      <c r="I1293" s="814"/>
      <c r="J1293" s="524"/>
    </row>
    <row r="1294" spans="1:10" ht="15" hidden="1" x14ac:dyDescent="0.25">
      <c r="A1294" s="518"/>
      <c r="B1294" s="241"/>
      <c r="C1294" s="246"/>
      <c r="D1294" s="257"/>
      <c r="E1294" s="258"/>
      <c r="F1294" s="1122">
        <f t="shared" si="18"/>
        <v>0</v>
      </c>
      <c r="G1294" s="243"/>
      <c r="H1294" s="517"/>
      <c r="I1294" s="814"/>
      <c r="J1294" s="524"/>
    </row>
    <row r="1295" spans="1:10" ht="15" hidden="1" x14ac:dyDescent="0.25">
      <c r="A1295" s="518"/>
      <c r="B1295" s="241"/>
      <c r="C1295" s="246"/>
      <c r="D1295" s="257"/>
      <c r="E1295" s="258"/>
      <c r="F1295" s="1122">
        <f t="shared" si="18"/>
        <v>0</v>
      </c>
      <c r="G1295" s="243"/>
      <c r="H1295" s="517"/>
      <c r="I1295" s="814"/>
      <c r="J1295" s="524"/>
    </row>
    <row r="1296" spans="1:10" ht="15" hidden="1" x14ac:dyDescent="0.25">
      <c r="A1296" s="518"/>
      <c r="B1296" s="241"/>
      <c r="C1296" s="246"/>
      <c r="D1296" s="257"/>
      <c r="E1296" s="258"/>
      <c r="F1296" s="1122">
        <f t="shared" si="18"/>
        <v>0</v>
      </c>
      <c r="G1296" s="243"/>
      <c r="H1296" s="517"/>
      <c r="I1296" s="814"/>
      <c r="J1296" s="524"/>
    </row>
    <row r="1297" spans="1:10" ht="15" hidden="1" x14ac:dyDescent="0.25">
      <c r="A1297" s="518"/>
      <c r="B1297" s="241"/>
      <c r="C1297" s="246"/>
      <c r="D1297" s="257"/>
      <c r="E1297" s="258"/>
      <c r="F1297" s="1122">
        <f t="shared" si="18"/>
        <v>0</v>
      </c>
      <c r="G1297" s="243"/>
      <c r="H1297" s="517"/>
      <c r="I1297" s="814"/>
      <c r="J1297" s="524"/>
    </row>
    <row r="1298" spans="1:10" ht="15" hidden="1" x14ac:dyDescent="0.25">
      <c r="A1298" s="518"/>
      <c r="B1298" s="241"/>
      <c r="C1298" s="246"/>
      <c r="D1298" s="257"/>
      <c r="E1298" s="258"/>
      <c r="F1298" s="1122">
        <f t="shared" si="18"/>
        <v>0</v>
      </c>
      <c r="G1298" s="243"/>
      <c r="H1298" s="517"/>
      <c r="I1298" s="814"/>
      <c r="J1298" s="524"/>
    </row>
    <row r="1299" spans="1:10" ht="15" hidden="1" x14ac:dyDescent="0.25">
      <c r="A1299" s="518"/>
      <c r="B1299" s="241"/>
      <c r="C1299" s="246"/>
      <c r="D1299" s="257"/>
      <c r="E1299" s="258"/>
      <c r="F1299" s="1122">
        <f t="shared" si="18"/>
        <v>0</v>
      </c>
      <c r="G1299" s="243"/>
      <c r="H1299" s="517"/>
      <c r="I1299" s="814"/>
      <c r="J1299" s="524"/>
    </row>
    <row r="1300" spans="1:10" ht="15" hidden="1" x14ac:dyDescent="0.25">
      <c r="A1300" s="518"/>
      <c r="B1300" s="241"/>
      <c r="C1300" s="246"/>
      <c r="D1300" s="257"/>
      <c r="E1300" s="258"/>
      <c r="F1300" s="1122">
        <f t="shared" si="18"/>
        <v>0</v>
      </c>
      <c r="G1300" s="243"/>
      <c r="H1300" s="517"/>
      <c r="I1300" s="814"/>
      <c r="J1300" s="524"/>
    </row>
    <row r="1301" spans="1:10" ht="15" hidden="1" x14ac:dyDescent="0.25">
      <c r="A1301" s="518"/>
      <c r="B1301" s="241"/>
      <c r="C1301" s="246"/>
      <c r="D1301" s="257"/>
      <c r="E1301" s="258"/>
      <c r="F1301" s="1122">
        <f t="shared" si="18"/>
        <v>0</v>
      </c>
      <c r="G1301" s="243"/>
      <c r="H1301" s="517"/>
      <c r="I1301" s="814"/>
      <c r="J1301" s="524"/>
    </row>
    <row r="1302" spans="1:10" ht="15" hidden="1" x14ac:dyDescent="0.25">
      <c r="A1302" s="518"/>
      <c r="B1302" s="241"/>
      <c r="C1302" s="246"/>
      <c r="D1302" s="257"/>
      <c r="E1302" s="258"/>
      <c r="F1302" s="1122">
        <f t="shared" si="18"/>
        <v>0</v>
      </c>
      <c r="G1302" s="243"/>
      <c r="H1302" s="517"/>
      <c r="I1302" s="814"/>
      <c r="J1302" s="524"/>
    </row>
    <row r="1303" spans="1:10" ht="15" hidden="1" x14ac:dyDescent="0.25">
      <c r="A1303" s="518"/>
      <c r="B1303" s="241"/>
      <c r="C1303" s="246"/>
      <c r="D1303" s="257"/>
      <c r="E1303" s="258"/>
      <c r="F1303" s="1122">
        <f t="shared" si="18"/>
        <v>0</v>
      </c>
      <c r="G1303" s="243"/>
      <c r="H1303" s="517"/>
      <c r="I1303" s="814"/>
      <c r="J1303" s="524"/>
    </row>
    <row r="1304" spans="1:10" ht="15" hidden="1" x14ac:dyDescent="0.25">
      <c r="A1304" s="518"/>
      <c r="B1304" s="241"/>
      <c r="C1304" s="246"/>
      <c r="D1304" s="257"/>
      <c r="E1304" s="258"/>
      <c r="F1304" s="1122">
        <f t="shared" si="18"/>
        <v>0</v>
      </c>
      <c r="G1304" s="243"/>
      <c r="H1304" s="517"/>
      <c r="I1304" s="814"/>
      <c r="J1304" s="524"/>
    </row>
    <row r="1305" spans="1:10" ht="15" hidden="1" x14ac:dyDescent="0.25">
      <c r="A1305" s="518"/>
      <c r="B1305" s="241"/>
      <c r="C1305" s="246"/>
      <c r="D1305" s="257"/>
      <c r="E1305" s="258"/>
      <c r="F1305" s="1122">
        <f t="shared" si="18"/>
        <v>0</v>
      </c>
      <c r="G1305" s="243"/>
      <c r="H1305" s="517"/>
      <c r="I1305" s="814"/>
      <c r="J1305" s="524"/>
    </row>
    <row r="1306" spans="1:10" ht="15" hidden="1" x14ac:dyDescent="0.25">
      <c r="A1306" s="518"/>
      <c r="B1306" s="241"/>
      <c r="C1306" s="246"/>
      <c r="D1306" s="257"/>
      <c r="E1306" s="258"/>
      <c r="F1306" s="1122">
        <f t="shared" si="18"/>
        <v>0</v>
      </c>
      <c r="G1306" s="243"/>
      <c r="H1306" s="517"/>
      <c r="I1306" s="814"/>
      <c r="J1306" s="524"/>
    </row>
    <row r="1307" spans="1:10" ht="15" hidden="1" x14ac:dyDescent="0.25">
      <c r="A1307" s="518"/>
      <c r="B1307" s="241"/>
      <c r="C1307" s="246"/>
      <c r="D1307" s="257"/>
      <c r="E1307" s="258"/>
      <c r="F1307" s="1122">
        <f t="shared" si="18"/>
        <v>0</v>
      </c>
      <c r="G1307" s="243"/>
      <c r="H1307" s="517"/>
      <c r="I1307" s="814"/>
      <c r="J1307" s="524"/>
    </row>
    <row r="1308" spans="1:10" ht="15" hidden="1" x14ac:dyDescent="0.25">
      <c r="A1308" s="518"/>
      <c r="B1308" s="241"/>
      <c r="C1308" s="246"/>
      <c r="D1308" s="257"/>
      <c r="E1308" s="258"/>
      <c r="F1308" s="1122">
        <f t="shared" si="18"/>
        <v>0</v>
      </c>
      <c r="G1308" s="243"/>
      <c r="H1308" s="517"/>
      <c r="I1308" s="814"/>
      <c r="J1308" s="524"/>
    </row>
    <row r="1309" spans="1:10" ht="15" hidden="1" x14ac:dyDescent="0.25">
      <c r="A1309" s="518"/>
      <c r="B1309" s="241"/>
      <c r="C1309" s="246"/>
      <c r="D1309" s="257"/>
      <c r="E1309" s="258"/>
      <c r="F1309" s="1122">
        <f t="shared" si="18"/>
        <v>0</v>
      </c>
      <c r="G1309" s="243"/>
      <c r="H1309" s="517"/>
      <c r="I1309" s="814"/>
      <c r="J1309" s="524"/>
    </row>
    <row r="1310" spans="1:10" ht="15" hidden="1" x14ac:dyDescent="0.25">
      <c r="A1310" s="518"/>
      <c r="B1310" s="241"/>
      <c r="C1310" s="246"/>
      <c r="D1310" s="257"/>
      <c r="E1310" s="258"/>
      <c r="F1310" s="1122">
        <f t="shared" si="18"/>
        <v>0</v>
      </c>
      <c r="G1310" s="243"/>
      <c r="H1310" s="517"/>
      <c r="I1310" s="814"/>
      <c r="J1310" s="524"/>
    </row>
    <row r="1311" spans="1:10" ht="15" hidden="1" x14ac:dyDescent="0.25">
      <c r="A1311" s="518"/>
      <c r="B1311" s="241"/>
      <c r="C1311" s="246"/>
      <c r="D1311" s="257"/>
      <c r="E1311" s="258"/>
      <c r="F1311" s="1122">
        <f t="shared" si="18"/>
        <v>0</v>
      </c>
      <c r="G1311" s="243"/>
      <c r="H1311" s="517"/>
      <c r="I1311" s="814"/>
      <c r="J1311" s="524"/>
    </row>
    <row r="1312" spans="1:10" ht="15" hidden="1" x14ac:dyDescent="0.25">
      <c r="A1312" s="518"/>
      <c r="B1312" s="241"/>
      <c r="C1312" s="246"/>
      <c r="D1312" s="257"/>
      <c r="E1312" s="258"/>
      <c r="F1312" s="1122">
        <f t="shared" si="18"/>
        <v>0</v>
      </c>
      <c r="G1312" s="243"/>
      <c r="H1312" s="517"/>
      <c r="I1312" s="814"/>
      <c r="J1312" s="524"/>
    </row>
    <row r="1313" spans="1:10" ht="15" hidden="1" x14ac:dyDescent="0.25">
      <c r="A1313" s="518"/>
      <c r="B1313" s="241"/>
      <c r="C1313" s="246"/>
      <c r="D1313" s="257"/>
      <c r="E1313" s="258"/>
      <c r="F1313" s="1122">
        <f t="shared" si="18"/>
        <v>0</v>
      </c>
      <c r="G1313" s="243"/>
      <c r="H1313" s="517"/>
      <c r="I1313" s="814"/>
      <c r="J1313" s="524"/>
    </row>
    <row r="1314" spans="1:10" ht="15" hidden="1" x14ac:dyDescent="0.25">
      <c r="A1314" s="518"/>
      <c r="B1314" s="241"/>
      <c r="C1314" s="246"/>
      <c r="D1314" s="257"/>
      <c r="E1314" s="258"/>
      <c r="F1314" s="1122">
        <f t="shared" si="18"/>
        <v>0</v>
      </c>
      <c r="G1314" s="243"/>
      <c r="H1314" s="517"/>
      <c r="I1314" s="814"/>
      <c r="J1314" s="524"/>
    </row>
    <row r="1315" spans="1:10" ht="15" hidden="1" x14ac:dyDescent="0.25">
      <c r="A1315" s="518"/>
      <c r="B1315" s="241"/>
      <c r="C1315" s="246"/>
      <c r="D1315" s="257"/>
      <c r="E1315" s="258"/>
      <c r="F1315" s="1122">
        <f t="shared" si="18"/>
        <v>0</v>
      </c>
      <c r="G1315" s="243"/>
      <c r="H1315" s="517"/>
      <c r="I1315" s="814"/>
      <c r="J1315" s="524"/>
    </row>
    <row r="1316" spans="1:10" ht="15" hidden="1" x14ac:dyDescent="0.25">
      <c r="A1316" s="518"/>
      <c r="B1316" s="241"/>
      <c r="C1316" s="246"/>
      <c r="D1316" s="257"/>
      <c r="E1316" s="258"/>
      <c r="F1316" s="1122">
        <f t="shared" si="18"/>
        <v>0</v>
      </c>
      <c r="G1316" s="243"/>
      <c r="H1316" s="517"/>
      <c r="I1316" s="814"/>
      <c r="J1316" s="524"/>
    </row>
    <row r="1317" spans="1:10" ht="15" hidden="1" x14ac:dyDescent="0.25">
      <c r="A1317" s="518"/>
      <c r="B1317" s="241"/>
      <c r="C1317" s="246"/>
      <c r="D1317" s="257"/>
      <c r="E1317" s="258"/>
      <c r="F1317" s="1122">
        <f t="shared" si="18"/>
        <v>0</v>
      </c>
      <c r="G1317" s="243"/>
      <c r="H1317" s="517"/>
      <c r="I1317" s="814"/>
      <c r="J1317" s="524"/>
    </row>
    <row r="1318" spans="1:10" ht="15" hidden="1" x14ac:dyDescent="0.25">
      <c r="A1318" s="518"/>
      <c r="B1318" s="241"/>
      <c r="C1318" s="246"/>
      <c r="D1318" s="257"/>
      <c r="E1318" s="258"/>
      <c r="F1318" s="1122">
        <f t="shared" si="18"/>
        <v>0</v>
      </c>
      <c r="G1318" s="243"/>
      <c r="H1318" s="517"/>
      <c r="I1318" s="814"/>
      <c r="J1318" s="524"/>
    </row>
    <row r="1319" spans="1:10" ht="15" hidden="1" x14ac:dyDescent="0.25">
      <c r="A1319" s="518"/>
      <c r="B1319" s="241"/>
      <c r="C1319" s="246"/>
      <c r="D1319" s="257"/>
      <c r="E1319" s="258"/>
      <c r="F1319" s="1122">
        <f t="shared" si="18"/>
        <v>0</v>
      </c>
      <c r="G1319" s="243"/>
      <c r="H1319" s="517"/>
      <c r="I1319" s="814"/>
      <c r="J1319" s="524"/>
    </row>
    <row r="1320" spans="1:10" ht="15" hidden="1" x14ac:dyDescent="0.25">
      <c r="A1320" s="518"/>
      <c r="B1320" s="241"/>
      <c r="C1320" s="246"/>
      <c r="D1320" s="257"/>
      <c r="E1320" s="258"/>
      <c r="F1320" s="1122">
        <f t="shared" si="18"/>
        <v>0</v>
      </c>
      <c r="G1320" s="243"/>
      <c r="H1320" s="517"/>
      <c r="I1320" s="814"/>
      <c r="J1320" s="524"/>
    </row>
    <row r="1321" spans="1:10" ht="15" hidden="1" x14ac:dyDescent="0.25">
      <c r="A1321" s="518"/>
      <c r="B1321" s="241"/>
      <c r="C1321" s="246"/>
      <c r="D1321" s="257"/>
      <c r="E1321" s="258"/>
      <c r="F1321" s="1122">
        <f t="shared" si="18"/>
        <v>0</v>
      </c>
      <c r="G1321" s="243"/>
      <c r="H1321" s="517"/>
      <c r="I1321" s="814"/>
      <c r="J1321" s="524"/>
    </row>
    <row r="1322" spans="1:10" ht="15" hidden="1" x14ac:dyDescent="0.25">
      <c r="A1322" s="518"/>
      <c r="B1322" s="241"/>
      <c r="C1322" s="246"/>
      <c r="D1322" s="257"/>
      <c r="E1322" s="258"/>
      <c r="F1322" s="1122">
        <f t="shared" si="18"/>
        <v>0</v>
      </c>
      <c r="G1322" s="243"/>
      <c r="H1322" s="517"/>
      <c r="I1322" s="814"/>
      <c r="J1322" s="524"/>
    </row>
    <row r="1323" spans="1:10" ht="15.75" hidden="1" thickBot="1" x14ac:dyDescent="0.3">
      <c r="A1323" s="518"/>
      <c r="B1323" s="241"/>
      <c r="C1323" s="516"/>
      <c r="D1323" s="528"/>
      <c r="E1323" s="529"/>
      <c r="F1323" s="1123">
        <f t="shared" si="18"/>
        <v>0</v>
      </c>
      <c r="G1323" s="251"/>
      <c r="H1323" s="517"/>
      <c r="I1323" s="814"/>
      <c r="J1323" s="512"/>
    </row>
    <row r="1324" spans="1:10" ht="15" customHeight="1" x14ac:dyDescent="0.3">
      <c r="A1324" s="533"/>
      <c r="B1324" s="2207"/>
      <c r="C1324" s="2208"/>
      <c r="D1324" s="2211" t="s">
        <v>918</v>
      </c>
      <c r="E1324" s="2213" t="s">
        <v>919</v>
      </c>
      <c r="F1324" s="2211" t="s">
        <v>97</v>
      </c>
      <c r="G1324" s="243"/>
      <c r="H1324" s="240"/>
      <c r="I1324" s="814"/>
      <c r="J1324" s="512"/>
    </row>
    <row r="1325" spans="1:10" ht="15" customHeight="1" thickBot="1" x14ac:dyDescent="0.35">
      <c r="A1325" s="518"/>
      <c r="B1325" s="2209"/>
      <c r="C1325" s="2210"/>
      <c r="D1325" s="2212"/>
      <c r="E1325" s="2214"/>
      <c r="F1325" s="2212"/>
      <c r="G1325" s="243"/>
      <c r="H1325" s="240"/>
      <c r="I1325" s="814"/>
      <c r="J1325" s="512"/>
    </row>
    <row r="1326" spans="1:10" ht="15" customHeight="1" thickBot="1" x14ac:dyDescent="0.35">
      <c r="A1326" s="518"/>
      <c r="B1326" s="1114" t="s">
        <v>22</v>
      </c>
      <c r="C1326" s="546" t="s">
        <v>1190</v>
      </c>
      <c r="D1326" s="1056">
        <f>SUM(D1327+D1428+D1529+D1630+D1731+D1832+D1933)</f>
        <v>0</v>
      </c>
      <c r="E1326" s="1056">
        <f>SUM(E1327+E1428+E1529+E1630+E1731+E1832+E1933)</f>
        <v>0</v>
      </c>
      <c r="F1326" s="1124">
        <f t="shared" ref="F1326:F1529" si="19">D1326+E1326</f>
        <v>0</v>
      </c>
      <c r="G1326" s="243"/>
      <c r="H1326" s="517" t="s">
        <v>979</v>
      </c>
      <c r="I1326" s="815">
        <f>Form3!G36+Form3!H36</f>
        <v>0</v>
      </c>
      <c r="J1326" s="244"/>
    </row>
    <row r="1327" spans="1:10" ht="15" customHeight="1" thickBot="1" x14ac:dyDescent="0.35">
      <c r="A1327" s="518"/>
      <c r="B1327" s="1114"/>
      <c r="C1327" s="129" t="s">
        <v>1925</v>
      </c>
      <c r="D1327" s="1127">
        <f>SUM(D1328:D1427)</f>
        <v>0</v>
      </c>
      <c r="E1327" s="1127">
        <f>SUM(E1328:E1427)</f>
        <v>0</v>
      </c>
      <c r="F1327" s="1036">
        <f t="shared" si="19"/>
        <v>0</v>
      </c>
      <c r="G1327" s="243"/>
      <c r="H1327" s="517" t="s">
        <v>979</v>
      </c>
      <c r="I1327" s="815">
        <f>Form3!G37+Form3!H37</f>
        <v>0</v>
      </c>
      <c r="J1327" s="519"/>
    </row>
    <row r="1328" spans="1:10" ht="15" customHeight="1" x14ac:dyDescent="0.3">
      <c r="A1328" s="518"/>
      <c r="B1328" s="1114"/>
      <c r="C1328" s="1692"/>
      <c r="D1328" s="696"/>
      <c r="E1328" s="697"/>
      <c r="F1328" s="1036">
        <f t="shared" si="19"/>
        <v>0</v>
      </c>
      <c r="G1328" s="243"/>
      <c r="H1328" s="517"/>
      <c r="I1328" s="814"/>
      <c r="J1328" s="519"/>
    </row>
    <row r="1329" spans="1:10" ht="15" customHeight="1" x14ac:dyDescent="0.3">
      <c r="A1329" s="518"/>
      <c r="B1329" s="1114"/>
      <c r="C1329" s="1692"/>
      <c r="D1329" s="696"/>
      <c r="E1329" s="697"/>
      <c r="F1329" s="1036">
        <f t="shared" si="19"/>
        <v>0</v>
      </c>
      <c r="G1329" s="243"/>
      <c r="H1329" s="517"/>
      <c r="I1329" s="814"/>
      <c r="J1329" s="519"/>
    </row>
    <row r="1330" spans="1:10" ht="15" customHeight="1" x14ac:dyDescent="0.3">
      <c r="A1330" s="518"/>
      <c r="B1330" s="1114"/>
      <c r="C1330" s="1692"/>
      <c r="D1330" s="696"/>
      <c r="E1330" s="697"/>
      <c r="F1330" s="1036">
        <f t="shared" si="19"/>
        <v>0</v>
      </c>
      <c r="G1330" s="243"/>
      <c r="H1330" s="517"/>
      <c r="I1330" s="814"/>
      <c r="J1330" s="519"/>
    </row>
    <row r="1331" spans="1:10" ht="15" customHeight="1" x14ac:dyDescent="0.3">
      <c r="A1331" s="518"/>
      <c r="B1331" s="1114"/>
      <c r="C1331" s="1692"/>
      <c r="D1331" s="696"/>
      <c r="E1331" s="697"/>
      <c r="F1331" s="1036">
        <f t="shared" si="19"/>
        <v>0</v>
      </c>
      <c r="G1331" s="243"/>
      <c r="H1331" s="517"/>
      <c r="I1331" s="814"/>
      <c r="J1331" s="519"/>
    </row>
    <row r="1332" spans="1:10" ht="15" customHeight="1" x14ac:dyDescent="0.3">
      <c r="A1332" s="518"/>
      <c r="B1332" s="1114"/>
      <c r="C1332" s="1692"/>
      <c r="D1332" s="696"/>
      <c r="E1332" s="697"/>
      <c r="F1332" s="1036">
        <f t="shared" si="19"/>
        <v>0</v>
      </c>
      <c r="G1332" s="243"/>
      <c r="H1332" s="517"/>
      <c r="I1332" s="814"/>
      <c r="J1332" s="519"/>
    </row>
    <row r="1333" spans="1:10" ht="15" customHeight="1" x14ac:dyDescent="0.3">
      <c r="A1333" s="518"/>
      <c r="B1333" s="1114"/>
      <c r="C1333" s="1692"/>
      <c r="D1333" s="696"/>
      <c r="E1333" s="697"/>
      <c r="F1333" s="1036">
        <f t="shared" si="19"/>
        <v>0</v>
      </c>
      <c r="G1333" s="243"/>
      <c r="H1333" s="517"/>
      <c r="I1333" s="814"/>
      <c r="J1333" s="519"/>
    </row>
    <row r="1334" spans="1:10" ht="15" customHeight="1" x14ac:dyDescent="0.3">
      <c r="A1334" s="518"/>
      <c r="B1334" s="1114"/>
      <c r="C1334" s="1692"/>
      <c r="D1334" s="696"/>
      <c r="E1334" s="697"/>
      <c r="F1334" s="1036">
        <f t="shared" si="19"/>
        <v>0</v>
      </c>
      <c r="G1334" s="243"/>
      <c r="H1334" s="517"/>
      <c r="I1334" s="814"/>
      <c r="J1334" s="519"/>
    </row>
    <row r="1335" spans="1:10" ht="15" customHeight="1" x14ac:dyDescent="0.3">
      <c r="A1335" s="518"/>
      <c r="B1335" s="1114"/>
      <c r="C1335" s="1692"/>
      <c r="D1335" s="696"/>
      <c r="E1335" s="697"/>
      <c r="F1335" s="1036">
        <f t="shared" si="19"/>
        <v>0</v>
      </c>
      <c r="G1335" s="243"/>
      <c r="H1335" s="517"/>
      <c r="I1335" s="814"/>
      <c r="J1335" s="519"/>
    </row>
    <row r="1336" spans="1:10" ht="15" customHeight="1" x14ac:dyDescent="0.3">
      <c r="A1336" s="518"/>
      <c r="B1336" s="1114"/>
      <c r="C1336" s="1692"/>
      <c r="D1336" s="696"/>
      <c r="E1336" s="697"/>
      <c r="F1336" s="1036">
        <f t="shared" si="19"/>
        <v>0</v>
      </c>
      <c r="G1336" s="243"/>
      <c r="H1336" s="517"/>
      <c r="I1336" s="814"/>
      <c r="J1336" s="519"/>
    </row>
    <row r="1337" spans="1:10" ht="15" customHeight="1" thickBot="1" x14ac:dyDescent="0.35">
      <c r="A1337" s="518"/>
      <c r="B1337" s="1114"/>
      <c r="C1337" s="1692"/>
      <c r="D1337" s="696"/>
      <c r="E1337" s="697"/>
      <c r="F1337" s="1036">
        <f t="shared" si="19"/>
        <v>0</v>
      </c>
      <c r="G1337" s="243"/>
      <c r="H1337" s="517"/>
      <c r="I1337" s="814"/>
      <c r="J1337" s="519"/>
    </row>
    <row r="1338" spans="1:10" ht="15.75" hidden="1" thickBot="1" x14ac:dyDescent="0.3">
      <c r="A1338" s="518"/>
      <c r="B1338" s="1114"/>
      <c r="C1338" s="101"/>
      <c r="D1338" s="696"/>
      <c r="E1338" s="697"/>
      <c r="F1338" s="1036">
        <f t="shared" si="19"/>
        <v>0</v>
      </c>
      <c r="G1338" s="243"/>
      <c r="H1338" s="517"/>
      <c r="I1338" s="814"/>
      <c r="J1338" s="519"/>
    </row>
    <row r="1339" spans="1:10" ht="15.75" hidden="1" thickBot="1" x14ac:dyDescent="0.3">
      <c r="A1339" s="518"/>
      <c r="B1339" s="1114"/>
      <c r="C1339" s="101"/>
      <c r="D1339" s="696"/>
      <c r="E1339" s="697"/>
      <c r="F1339" s="1036">
        <f t="shared" si="19"/>
        <v>0</v>
      </c>
      <c r="G1339" s="243"/>
      <c r="H1339" s="517"/>
      <c r="I1339" s="814"/>
      <c r="J1339" s="519"/>
    </row>
    <row r="1340" spans="1:10" ht="15.75" hidden="1" thickBot="1" x14ac:dyDescent="0.3">
      <c r="A1340" s="518"/>
      <c r="B1340" s="1114"/>
      <c r="C1340" s="101"/>
      <c r="D1340" s="696"/>
      <c r="E1340" s="697"/>
      <c r="F1340" s="1036">
        <f t="shared" si="19"/>
        <v>0</v>
      </c>
      <c r="G1340" s="243"/>
      <c r="H1340" s="517"/>
      <c r="I1340" s="814"/>
      <c r="J1340" s="519"/>
    </row>
    <row r="1341" spans="1:10" ht="15.75" hidden="1" thickBot="1" x14ac:dyDescent="0.3">
      <c r="A1341" s="518"/>
      <c r="B1341" s="1114"/>
      <c r="C1341" s="101"/>
      <c r="D1341" s="696"/>
      <c r="E1341" s="697"/>
      <c r="F1341" s="1036">
        <f t="shared" si="19"/>
        <v>0</v>
      </c>
      <c r="G1341" s="243"/>
      <c r="H1341" s="517"/>
      <c r="I1341" s="814"/>
      <c r="J1341" s="519"/>
    </row>
    <row r="1342" spans="1:10" ht="15.75" hidden="1" thickBot="1" x14ac:dyDescent="0.3">
      <c r="A1342" s="518"/>
      <c r="B1342" s="1114"/>
      <c r="C1342" s="101"/>
      <c r="D1342" s="696"/>
      <c r="E1342" s="697"/>
      <c r="F1342" s="1036">
        <f t="shared" si="19"/>
        <v>0</v>
      </c>
      <c r="G1342" s="243"/>
      <c r="H1342" s="517"/>
      <c r="I1342" s="814"/>
      <c r="J1342" s="519"/>
    </row>
    <row r="1343" spans="1:10" ht="15.75" hidden="1" thickBot="1" x14ac:dyDescent="0.3">
      <c r="A1343" s="518"/>
      <c r="B1343" s="1114"/>
      <c r="C1343" s="101"/>
      <c r="D1343" s="696"/>
      <c r="E1343" s="697"/>
      <c r="F1343" s="1036">
        <f t="shared" si="19"/>
        <v>0</v>
      </c>
      <c r="G1343" s="243"/>
      <c r="H1343" s="517"/>
      <c r="I1343" s="814"/>
      <c r="J1343" s="519"/>
    </row>
    <row r="1344" spans="1:10" ht="15.75" hidden="1" thickBot="1" x14ac:dyDescent="0.3">
      <c r="A1344" s="518"/>
      <c r="B1344" s="1114"/>
      <c r="C1344" s="101"/>
      <c r="D1344" s="696"/>
      <c r="E1344" s="697"/>
      <c r="F1344" s="1036">
        <f t="shared" si="19"/>
        <v>0</v>
      </c>
      <c r="G1344" s="243"/>
      <c r="H1344" s="517"/>
      <c r="I1344" s="814"/>
      <c r="J1344" s="519"/>
    </row>
    <row r="1345" spans="1:10" ht="15.75" hidden="1" thickBot="1" x14ac:dyDescent="0.3">
      <c r="A1345" s="518"/>
      <c r="B1345" s="1114"/>
      <c r="C1345" s="101"/>
      <c r="D1345" s="696"/>
      <c r="E1345" s="697"/>
      <c r="F1345" s="1036">
        <f t="shared" si="19"/>
        <v>0</v>
      </c>
      <c r="G1345" s="243"/>
      <c r="H1345" s="517"/>
      <c r="I1345" s="814"/>
      <c r="J1345" s="519"/>
    </row>
    <row r="1346" spans="1:10" ht="15.75" hidden="1" thickBot="1" x14ac:dyDescent="0.3">
      <c r="A1346" s="518"/>
      <c r="B1346" s="1114"/>
      <c r="C1346" s="101"/>
      <c r="D1346" s="696"/>
      <c r="E1346" s="697"/>
      <c r="F1346" s="1036">
        <f t="shared" si="19"/>
        <v>0</v>
      </c>
      <c r="G1346" s="243"/>
      <c r="H1346" s="517"/>
      <c r="I1346" s="814"/>
      <c r="J1346" s="519"/>
    </row>
    <row r="1347" spans="1:10" ht="15.75" hidden="1" thickBot="1" x14ac:dyDescent="0.3">
      <c r="A1347" s="518"/>
      <c r="B1347" s="1114"/>
      <c r="C1347" s="101"/>
      <c r="D1347" s="696"/>
      <c r="E1347" s="697"/>
      <c r="F1347" s="1036">
        <f t="shared" si="19"/>
        <v>0</v>
      </c>
      <c r="G1347" s="243"/>
      <c r="H1347" s="517"/>
      <c r="I1347" s="814"/>
      <c r="J1347" s="519"/>
    </row>
    <row r="1348" spans="1:10" ht="15.75" hidden="1" thickBot="1" x14ac:dyDescent="0.3">
      <c r="A1348" s="518"/>
      <c r="B1348" s="1114"/>
      <c r="C1348" s="101"/>
      <c r="D1348" s="696"/>
      <c r="E1348" s="697"/>
      <c r="F1348" s="1036">
        <f t="shared" si="19"/>
        <v>0</v>
      </c>
      <c r="G1348" s="243"/>
      <c r="H1348" s="517"/>
      <c r="I1348" s="814"/>
      <c r="J1348" s="519"/>
    </row>
    <row r="1349" spans="1:10" ht="15.75" hidden="1" thickBot="1" x14ac:dyDescent="0.3">
      <c r="A1349" s="518"/>
      <c r="B1349" s="1114"/>
      <c r="C1349" s="101"/>
      <c r="D1349" s="696"/>
      <c r="E1349" s="697"/>
      <c r="F1349" s="1036">
        <f t="shared" si="19"/>
        <v>0</v>
      </c>
      <c r="G1349" s="243"/>
      <c r="H1349" s="517"/>
      <c r="I1349" s="814"/>
      <c r="J1349" s="519"/>
    </row>
    <row r="1350" spans="1:10" ht="15.75" hidden="1" thickBot="1" x14ac:dyDescent="0.3">
      <c r="A1350" s="518"/>
      <c r="B1350" s="1114"/>
      <c r="C1350" s="101"/>
      <c r="D1350" s="696"/>
      <c r="E1350" s="697"/>
      <c r="F1350" s="1036">
        <f t="shared" si="19"/>
        <v>0</v>
      </c>
      <c r="G1350" s="243"/>
      <c r="H1350" s="517"/>
      <c r="I1350" s="814"/>
      <c r="J1350" s="519"/>
    </row>
    <row r="1351" spans="1:10" ht="15.75" hidden="1" thickBot="1" x14ac:dyDescent="0.3">
      <c r="A1351" s="518"/>
      <c r="B1351" s="1114"/>
      <c r="C1351" s="101"/>
      <c r="D1351" s="696"/>
      <c r="E1351" s="697"/>
      <c r="F1351" s="1036">
        <f t="shared" si="19"/>
        <v>0</v>
      </c>
      <c r="G1351" s="243"/>
      <c r="H1351" s="517"/>
      <c r="I1351" s="814"/>
      <c r="J1351" s="519"/>
    </row>
    <row r="1352" spans="1:10" ht="15.75" hidden="1" thickBot="1" x14ac:dyDescent="0.3">
      <c r="A1352" s="518"/>
      <c r="B1352" s="1114"/>
      <c r="C1352" s="101"/>
      <c r="D1352" s="696"/>
      <c r="E1352" s="697"/>
      <c r="F1352" s="1036">
        <f t="shared" si="19"/>
        <v>0</v>
      </c>
      <c r="G1352" s="243"/>
      <c r="H1352" s="517"/>
      <c r="I1352" s="814"/>
      <c r="J1352" s="519"/>
    </row>
    <row r="1353" spans="1:10" ht="15.75" hidden="1" thickBot="1" x14ac:dyDescent="0.3">
      <c r="A1353" s="518"/>
      <c r="B1353" s="1114"/>
      <c r="C1353" s="101"/>
      <c r="D1353" s="696"/>
      <c r="E1353" s="697"/>
      <c r="F1353" s="1036">
        <f t="shared" si="19"/>
        <v>0</v>
      </c>
      <c r="G1353" s="243"/>
      <c r="H1353" s="517"/>
      <c r="I1353" s="814"/>
      <c r="J1353" s="519"/>
    </row>
    <row r="1354" spans="1:10" ht="15.75" hidden="1" thickBot="1" x14ac:dyDescent="0.3">
      <c r="A1354" s="518"/>
      <c r="B1354" s="1114"/>
      <c r="C1354" s="101"/>
      <c r="D1354" s="696"/>
      <c r="E1354" s="697"/>
      <c r="F1354" s="1036">
        <f t="shared" si="19"/>
        <v>0</v>
      </c>
      <c r="G1354" s="243"/>
      <c r="H1354" s="517"/>
      <c r="I1354" s="814"/>
      <c r="J1354" s="519"/>
    </row>
    <row r="1355" spans="1:10" ht="15.75" hidden="1" thickBot="1" x14ac:dyDescent="0.3">
      <c r="A1355" s="518"/>
      <c r="B1355" s="1114"/>
      <c r="C1355" s="101"/>
      <c r="D1355" s="696"/>
      <c r="E1355" s="697"/>
      <c r="F1355" s="1036">
        <f t="shared" si="19"/>
        <v>0</v>
      </c>
      <c r="G1355" s="243"/>
      <c r="H1355" s="517"/>
      <c r="I1355" s="814"/>
      <c r="J1355" s="519"/>
    </row>
    <row r="1356" spans="1:10" ht="15.75" hidden="1" thickBot="1" x14ac:dyDescent="0.3">
      <c r="A1356" s="518"/>
      <c r="B1356" s="1114"/>
      <c r="C1356" s="101"/>
      <c r="D1356" s="696"/>
      <c r="E1356" s="697"/>
      <c r="F1356" s="1036">
        <f t="shared" si="19"/>
        <v>0</v>
      </c>
      <c r="G1356" s="243"/>
      <c r="H1356" s="517"/>
      <c r="I1356" s="814"/>
      <c r="J1356" s="519"/>
    </row>
    <row r="1357" spans="1:10" ht="15.75" hidden="1" thickBot="1" x14ac:dyDescent="0.3">
      <c r="A1357" s="518"/>
      <c r="B1357" s="1114"/>
      <c r="C1357" s="101"/>
      <c r="D1357" s="696"/>
      <c r="E1357" s="697"/>
      <c r="F1357" s="1036">
        <f t="shared" si="19"/>
        <v>0</v>
      </c>
      <c r="G1357" s="243"/>
      <c r="H1357" s="517"/>
      <c r="I1357" s="814"/>
      <c r="J1357" s="519"/>
    </row>
    <row r="1358" spans="1:10" ht="15.75" hidden="1" thickBot="1" x14ac:dyDescent="0.3">
      <c r="A1358" s="518"/>
      <c r="B1358" s="1114"/>
      <c r="C1358" s="101"/>
      <c r="D1358" s="696"/>
      <c r="E1358" s="697"/>
      <c r="F1358" s="1036">
        <f t="shared" si="19"/>
        <v>0</v>
      </c>
      <c r="G1358" s="243"/>
      <c r="H1358" s="517"/>
      <c r="I1358" s="814"/>
      <c r="J1358" s="519"/>
    </row>
    <row r="1359" spans="1:10" ht="15.75" hidden="1" thickBot="1" x14ac:dyDescent="0.3">
      <c r="A1359" s="518"/>
      <c r="B1359" s="1114"/>
      <c r="C1359" s="101"/>
      <c r="D1359" s="696"/>
      <c r="E1359" s="697"/>
      <c r="F1359" s="1036">
        <f t="shared" si="19"/>
        <v>0</v>
      </c>
      <c r="G1359" s="243"/>
      <c r="H1359" s="517"/>
      <c r="I1359" s="814"/>
      <c r="J1359" s="519"/>
    </row>
    <row r="1360" spans="1:10" ht="15.75" hidden="1" thickBot="1" x14ac:dyDescent="0.3">
      <c r="A1360" s="518"/>
      <c r="B1360" s="1114"/>
      <c r="C1360" s="101"/>
      <c r="D1360" s="696"/>
      <c r="E1360" s="697"/>
      <c r="F1360" s="1036">
        <f t="shared" si="19"/>
        <v>0</v>
      </c>
      <c r="G1360" s="243"/>
      <c r="H1360" s="517"/>
      <c r="I1360" s="814"/>
      <c r="J1360" s="519"/>
    </row>
    <row r="1361" spans="1:10" ht="15.75" hidden="1" thickBot="1" x14ac:dyDescent="0.3">
      <c r="A1361" s="518"/>
      <c r="B1361" s="1114"/>
      <c r="C1361" s="101"/>
      <c r="D1361" s="696"/>
      <c r="E1361" s="697"/>
      <c r="F1361" s="1036">
        <f t="shared" si="19"/>
        <v>0</v>
      </c>
      <c r="G1361" s="243"/>
      <c r="H1361" s="517"/>
      <c r="I1361" s="814"/>
      <c r="J1361" s="519"/>
    </row>
    <row r="1362" spans="1:10" ht="15.75" hidden="1" thickBot="1" x14ac:dyDescent="0.3">
      <c r="A1362" s="518"/>
      <c r="B1362" s="1114"/>
      <c r="C1362" s="101"/>
      <c r="D1362" s="696"/>
      <c r="E1362" s="697"/>
      <c r="F1362" s="1036">
        <f t="shared" si="19"/>
        <v>0</v>
      </c>
      <c r="G1362" s="243"/>
      <c r="H1362" s="517"/>
      <c r="I1362" s="814"/>
      <c r="J1362" s="519"/>
    </row>
    <row r="1363" spans="1:10" ht="15.75" hidden="1" thickBot="1" x14ac:dyDescent="0.3">
      <c r="A1363" s="518"/>
      <c r="B1363" s="1114"/>
      <c r="C1363" s="101"/>
      <c r="D1363" s="696"/>
      <c r="E1363" s="697"/>
      <c r="F1363" s="1036">
        <f t="shared" si="19"/>
        <v>0</v>
      </c>
      <c r="G1363" s="243"/>
      <c r="H1363" s="517"/>
      <c r="I1363" s="814"/>
      <c r="J1363" s="519"/>
    </row>
    <row r="1364" spans="1:10" ht="15.75" hidden="1" thickBot="1" x14ac:dyDescent="0.3">
      <c r="A1364" s="518"/>
      <c r="B1364" s="1114"/>
      <c r="C1364" s="101"/>
      <c r="D1364" s="696"/>
      <c r="E1364" s="697"/>
      <c r="F1364" s="1036">
        <f t="shared" si="19"/>
        <v>0</v>
      </c>
      <c r="G1364" s="243"/>
      <c r="H1364" s="517"/>
      <c r="I1364" s="814"/>
      <c r="J1364" s="519"/>
    </row>
    <row r="1365" spans="1:10" ht="15.75" hidden="1" thickBot="1" x14ac:dyDescent="0.3">
      <c r="A1365" s="518"/>
      <c r="B1365" s="1114"/>
      <c r="C1365" s="101"/>
      <c r="D1365" s="696"/>
      <c r="E1365" s="697"/>
      <c r="F1365" s="1036">
        <f t="shared" si="19"/>
        <v>0</v>
      </c>
      <c r="G1365" s="243"/>
      <c r="H1365" s="517"/>
      <c r="I1365" s="814"/>
      <c r="J1365" s="519"/>
    </row>
    <row r="1366" spans="1:10" ht="15.75" hidden="1" thickBot="1" x14ac:dyDescent="0.3">
      <c r="A1366" s="518"/>
      <c r="B1366" s="1114"/>
      <c r="C1366" s="101"/>
      <c r="D1366" s="696"/>
      <c r="E1366" s="697"/>
      <c r="F1366" s="1036">
        <f t="shared" si="19"/>
        <v>0</v>
      </c>
      <c r="G1366" s="243"/>
      <c r="H1366" s="517"/>
      <c r="I1366" s="814"/>
      <c r="J1366" s="519"/>
    </row>
    <row r="1367" spans="1:10" ht="15.75" hidden="1" thickBot="1" x14ac:dyDescent="0.3">
      <c r="A1367" s="518"/>
      <c r="B1367" s="1114"/>
      <c r="C1367" s="101"/>
      <c r="D1367" s="696"/>
      <c r="E1367" s="697"/>
      <c r="F1367" s="1036">
        <f t="shared" si="19"/>
        <v>0</v>
      </c>
      <c r="G1367" s="243"/>
      <c r="H1367" s="517"/>
      <c r="I1367" s="814"/>
      <c r="J1367" s="519"/>
    </row>
    <row r="1368" spans="1:10" ht="15.75" hidden="1" thickBot="1" x14ac:dyDescent="0.3">
      <c r="A1368" s="518"/>
      <c r="B1368" s="1114"/>
      <c r="C1368" s="101"/>
      <c r="D1368" s="696"/>
      <c r="E1368" s="697"/>
      <c r="F1368" s="1036">
        <f t="shared" si="19"/>
        <v>0</v>
      </c>
      <c r="G1368" s="243"/>
      <c r="H1368" s="517"/>
      <c r="I1368" s="814"/>
      <c r="J1368" s="519"/>
    </row>
    <row r="1369" spans="1:10" ht="15.75" hidden="1" thickBot="1" x14ac:dyDescent="0.3">
      <c r="A1369" s="518"/>
      <c r="B1369" s="1114"/>
      <c r="C1369" s="101"/>
      <c r="D1369" s="696"/>
      <c r="E1369" s="697"/>
      <c r="F1369" s="1036">
        <f t="shared" si="19"/>
        <v>0</v>
      </c>
      <c r="G1369" s="243"/>
      <c r="H1369" s="517"/>
      <c r="I1369" s="814"/>
      <c r="J1369" s="519"/>
    </row>
    <row r="1370" spans="1:10" ht="15.75" hidden="1" thickBot="1" x14ac:dyDescent="0.3">
      <c r="A1370" s="518"/>
      <c r="B1370" s="1114"/>
      <c r="C1370" s="101"/>
      <c r="D1370" s="696"/>
      <c r="E1370" s="697"/>
      <c r="F1370" s="1036">
        <f t="shared" si="19"/>
        <v>0</v>
      </c>
      <c r="G1370" s="243"/>
      <c r="H1370" s="517"/>
      <c r="I1370" s="814"/>
      <c r="J1370" s="519"/>
    </row>
    <row r="1371" spans="1:10" ht="15.75" hidden="1" thickBot="1" x14ac:dyDescent="0.3">
      <c r="A1371" s="518"/>
      <c r="B1371" s="1114"/>
      <c r="C1371" s="101"/>
      <c r="D1371" s="696"/>
      <c r="E1371" s="697"/>
      <c r="F1371" s="1036">
        <f t="shared" si="19"/>
        <v>0</v>
      </c>
      <c r="G1371" s="243"/>
      <c r="H1371" s="517"/>
      <c r="I1371" s="814"/>
      <c r="J1371" s="519"/>
    </row>
    <row r="1372" spans="1:10" ht="15.75" hidden="1" thickBot="1" x14ac:dyDescent="0.3">
      <c r="A1372" s="518"/>
      <c r="B1372" s="1114"/>
      <c r="C1372" s="101"/>
      <c r="D1372" s="696"/>
      <c r="E1372" s="697"/>
      <c r="F1372" s="1036">
        <f t="shared" si="19"/>
        <v>0</v>
      </c>
      <c r="G1372" s="243"/>
      <c r="H1372" s="517"/>
      <c r="I1372" s="814"/>
      <c r="J1372" s="519"/>
    </row>
    <row r="1373" spans="1:10" ht="15.75" hidden="1" thickBot="1" x14ac:dyDescent="0.3">
      <c r="A1373" s="518"/>
      <c r="B1373" s="1114"/>
      <c r="C1373" s="101"/>
      <c r="D1373" s="696"/>
      <c r="E1373" s="697"/>
      <c r="F1373" s="1036">
        <f t="shared" si="19"/>
        <v>0</v>
      </c>
      <c r="G1373" s="243"/>
      <c r="H1373" s="517"/>
      <c r="I1373" s="814"/>
      <c r="J1373" s="519"/>
    </row>
    <row r="1374" spans="1:10" ht="15.75" hidden="1" thickBot="1" x14ac:dyDescent="0.3">
      <c r="A1374" s="518"/>
      <c r="B1374" s="1114"/>
      <c r="C1374" s="101"/>
      <c r="D1374" s="696"/>
      <c r="E1374" s="697"/>
      <c r="F1374" s="1036">
        <f t="shared" si="19"/>
        <v>0</v>
      </c>
      <c r="G1374" s="243"/>
      <c r="H1374" s="517"/>
      <c r="I1374" s="814"/>
      <c r="J1374" s="519"/>
    </row>
    <row r="1375" spans="1:10" ht="15.75" hidden="1" thickBot="1" x14ac:dyDescent="0.3">
      <c r="A1375" s="518"/>
      <c r="B1375" s="1114"/>
      <c r="C1375" s="101"/>
      <c r="D1375" s="696"/>
      <c r="E1375" s="697"/>
      <c r="F1375" s="1036">
        <f t="shared" si="19"/>
        <v>0</v>
      </c>
      <c r="G1375" s="243"/>
      <c r="H1375" s="517"/>
      <c r="I1375" s="814"/>
      <c r="J1375" s="519"/>
    </row>
    <row r="1376" spans="1:10" ht="15.75" hidden="1" thickBot="1" x14ac:dyDescent="0.3">
      <c r="A1376" s="518"/>
      <c r="B1376" s="1114"/>
      <c r="C1376" s="101"/>
      <c r="D1376" s="696"/>
      <c r="E1376" s="697"/>
      <c r="F1376" s="1036">
        <f t="shared" si="19"/>
        <v>0</v>
      </c>
      <c r="G1376" s="243"/>
      <c r="H1376" s="517"/>
      <c r="I1376" s="814"/>
      <c r="J1376" s="519"/>
    </row>
    <row r="1377" spans="1:10" ht="15.75" hidden="1" thickBot="1" x14ac:dyDescent="0.3">
      <c r="A1377" s="518"/>
      <c r="B1377" s="1114"/>
      <c r="C1377" s="101"/>
      <c r="D1377" s="696"/>
      <c r="E1377" s="697"/>
      <c r="F1377" s="1036">
        <f t="shared" si="19"/>
        <v>0</v>
      </c>
      <c r="G1377" s="243"/>
      <c r="H1377" s="517"/>
      <c r="I1377" s="814"/>
      <c r="J1377" s="519"/>
    </row>
    <row r="1378" spans="1:10" ht="15.75" hidden="1" thickBot="1" x14ac:dyDescent="0.3">
      <c r="A1378" s="518"/>
      <c r="B1378" s="1114"/>
      <c r="C1378" s="101"/>
      <c r="D1378" s="696"/>
      <c r="E1378" s="697"/>
      <c r="F1378" s="1036">
        <f t="shared" si="19"/>
        <v>0</v>
      </c>
      <c r="G1378" s="243"/>
      <c r="H1378" s="517"/>
      <c r="I1378" s="814"/>
      <c r="J1378" s="519"/>
    </row>
    <row r="1379" spans="1:10" ht="15.75" hidden="1" thickBot="1" x14ac:dyDescent="0.3">
      <c r="A1379" s="518"/>
      <c r="B1379" s="1114"/>
      <c r="C1379" s="101"/>
      <c r="D1379" s="696"/>
      <c r="E1379" s="697"/>
      <c r="F1379" s="1036">
        <f t="shared" si="19"/>
        <v>0</v>
      </c>
      <c r="G1379" s="243"/>
      <c r="H1379" s="517"/>
      <c r="I1379" s="814"/>
      <c r="J1379" s="519"/>
    </row>
    <row r="1380" spans="1:10" ht="15.75" hidden="1" thickBot="1" x14ac:dyDescent="0.3">
      <c r="A1380" s="518"/>
      <c r="B1380" s="1114"/>
      <c r="C1380" s="101"/>
      <c r="D1380" s="696"/>
      <c r="E1380" s="697"/>
      <c r="F1380" s="1036">
        <f t="shared" si="19"/>
        <v>0</v>
      </c>
      <c r="G1380" s="243"/>
      <c r="H1380" s="517"/>
      <c r="I1380" s="814"/>
      <c r="J1380" s="519"/>
    </row>
    <row r="1381" spans="1:10" ht="15.75" hidden="1" thickBot="1" x14ac:dyDescent="0.3">
      <c r="A1381" s="518"/>
      <c r="B1381" s="1114"/>
      <c r="C1381" s="101"/>
      <c r="D1381" s="696"/>
      <c r="E1381" s="697"/>
      <c r="F1381" s="1036">
        <f t="shared" si="19"/>
        <v>0</v>
      </c>
      <c r="G1381" s="243"/>
      <c r="H1381" s="517"/>
      <c r="I1381" s="814"/>
      <c r="J1381" s="519"/>
    </row>
    <row r="1382" spans="1:10" ht="15.75" hidden="1" thickBot="1" x14ac:dyDescent="0.3">
      <c r="A1382" s="518"/>
      <c r="B1382" s="1114"/>
      <c r="C1382" s="101"/>
      <c r="D1382" s="696"/>
      <c r="E1382" s="697"/>
      <c r="F1382" s="1036">
        <f t="shared" si="19"/>
        <v>0</v>
      </c>
      <c r="G1382" s="243"/>
      <c r="H1382" s="517"/>
      <c r="I1382" s="814"/>
      <c r="J1382" s="519"/>
    </row>
    <row r="1383" spans="1:10" ht="15.75" hidden="1" thickBot="1" x14ac:dyDescent="0.3">
      <c r="A1383" s="518"/>
      <c r="B1383" s="1114"/>
      <c r="C1383" s="101"/>
      <c r="D1383" s="696"/>
      <c r="E1383" s="697"/>
      <c r="F1383" s="1036">
        <f t="shared" si="19"/>
        <v>0</v>
      </c>
      <c r="G1383" s="243"/>
      <c r="H1383" s="517"/>
      <c r="I1383" s="814"/>
      <c r="J1383" s="519"/>
    </row>
    <row r="1384" spans="1:10" ht="15.75" hidden="1" thickBot="1" x14ac:dyDescent="0.3">
      <c r="A1384" s="518"/>
      <c r="B1384" s="1114"/>
      <c r="C1384" s="101"/>
      <c r="D1384" s="696"/>
      <c r="E1384" s="697"/>
      <c r="F1384" s="1036">
        <f t="shared" si="19"/>
        <v>0</v>
      </c>
      <c r="G1384" s="243"/>
      <c r="H1384" s="517"/>
      <c r="I1384" s="814"/>
      <c r="J1384" s="519"/>
    </row>
    <row r="1385" spans="1:10" ht="15.75" hidden="1" thickBot="1" x14ac:dyDescent="0.3">
      <c r="A1385" s="518"/>
      <c r="B1385" s="1114"/>
      <c r="C1385" s="101"/>
      <c r="D1385" s="696"/>
      <c r="E1385" s="697"/>
      <c r="F1385" s="1036">
        <f t="shared" si="19"/>
        <v>0</v>
      </c>
      <c r="G1385" s="243"/>
      <c r="H1385" s="517"/>
      <c r="I1385" s="814"/>
      <c r="J1385" s="519"/>
    </row>
    <row r="1386" spans="1:10" ht="15.75" hidden="1" thickBot="1" x14ac:dyDescent="0.3">
      <c r="A1386" s="518"/>
      <c r="B1386" s="1114"/>
      <c r="C1386" s="101"/>
      <c r="D1386" s="696"/>
      <c r="E1386" s="697"/>
      <c r="F1386" s="1036">
        <f t="shared" si="19"/>
        <v>0</v>
      </c>
      <c r="G1386" s="243"/>
      <c r="H1386" s="517"/>
      <c r="I1386" s="814"/>
      <c r="J1386" s="519"/>
    </row>
    <row r="1387" spans="1:10" ht="15.75" hidden="1" thickBot="1" x14ac:dyDescent="0.3">
      <c r="A1387" s="518"/>
      <c r="B1387" s="1114"/>
      <c r="C1387" s="101"/>
      <c r="D1387" s="696"/>
      <c r="E1387" s="697"/>
      <c r="F1387" s="1036">
        <f t="shared" si="19"/>
        <v>0</v>
      </c>
      <c r="G1387" s="243"/>
      <c r="H1387" s="517"/>
      <c r="I1387" s="814"/>
      <c r="J1387" s="519"/>
    </row>
    <row r="1388" spans="1:10" ht="15.75" hidden="1" thickBot="1" x14ac:dyDescent="0.3">
      <c r="A1388" s="518"/>
      <c r="B1388" s="1114"/>
      <c r="C1388" s="101"/>
      <c r="D1388" s="696"/>
      <c r="E1388" s="697"/>
      <c r="F1388" s="1036">
        <f t="shared" si="19"/>
        <v>0</v>
      </c>
      <c r="G1388" s="243"/>
      <c r="H1388" s="517"/>
      <c r="I1388" s="814"/>
      <c r="J1388" s="519"/>
    </row>
    <row r="1389" spans="1:10" ht="15.75" hidden="1" thickBot="1" x14ac:dyDescent="0.3">
      <c r="A1389" s="518"/>
      <c r="B1389" s="1114"/>
      <c r="C1389" s="101"/>
      <c r="D1389" s="696"/>
      <c r="E1389" s="697"/>
      <c r="F1389" s="1036">
        <f t="shared" si="19"/>
        <v>0</v>
      </c>
      <c r="G1389" s="243"/>
      <c r="H1389" s="517"/>
      <c r="I1389" s="814"/>
      <c r="J1389" s="519"/>
    </row>
    <row r="1390" spans="1:10" ht="15.75" hidden="1" thickBot="1" x14ac:dyDescent="0.3">
      <c r="A1390" s="518"/>
      <c r="B1390" s="1114"/>
      <c r="C1390" s="101"/>
      <c r="D1390" s="696"/>
      <c r="E1390" s="697"/>
      <c r="F1390" s="1036">
        <f t="shared" si="19"/>
        <v>0</v>
      </c>
      <c r="G1390" s="243"/>
      <c r="H1390" s="517"/>
      <c r="I1390" s="814"/>
      <c r="J1390" s="519"/>
    </row>
    <row r="1391" spans="1:10" ht="15.75" hidden="1" thickBot="1" x14ac:dyDescent="0.3">
      <c r="A1391" s="518"/>
      <c r="B1391" s="1114"/>
      <c r="C1391" s="101"/>
      <c r="D1391" s="696"/>
      <c r="E1391" s="697"/>
      <c r="F1391" s="1036">
        <f t="shared" si="19"/>
        <v>0</v>
      </c>
      <c r="G1391" s="243"/>
      <c r="H1391" s="517"/>
      <c r="I1391" s="814"/>
      <c r="J1391" s="519"/>
    </row>
    <row r="1392" spans="1:10" ht="15.75" hidden="1" thickBot="1" x14ac:dyDescent="0.3">
      <c r="A1392" s="518"/>
      <c r="B1392" s="1114"/>
      <c r="C1392" s="101"/>
      <c r="D1392" s="696"/>
      <c r="E1392" s="697"/>
      <c r="F1392" s="1036">
        <f t="shared" si="19"/>
        <v>0</v>
      </c>
      <c r="G1392" s="243"/>
      <c r="H1392" s="517"/>
      <c r="I1392" s="814"/>
      <c r="J1392" s="519"/>
    </row>
    <row r="1393" spans="1:10" ht="15.75" hidden="1" thickBot="1" x14ac:dyDescent="0.3">
      <c r="A1393" s="518"/>
      <c r="B1393" s="1114"/>
      <c r="C1393" s="101"/>
      <c r="D1393" s="696"/>
      <c r="E1393" s="697"/>
      <c r="F1393" s="1036">
        <f t="shared" si="19"/>
        <v>0</v>
      </c>
      <c r="G1393" s="243"/>
      <c r="H1393" s="517"/>
      <c r="I1393" s="814"/>
      <c r="J1393" s="519"/>
    </row>
    <row r="1394" spans="1:10" ht="15.75" hidden="1" thickBot="1" x14ac:dyDescent="0.3">
      <c r="A1394" s="518"/>
      <c r="B1394" s="1114"/>
      <c r="C1394" s="101"/>
      <c r="D1394" s="696"/>
      <c r="E1394" s="697"/>
      <c r="F1394" s="1036">
        <f t="shared" si="19"/>
        <v>0</v>
      </c>
      <c r="G1394" s="243"/>
      <c r="H1394" s="517"/>
      <c r="I1394" s="814"/>
      <c r="J1394" s="519"/>
    </row>
    <row r="1395" spans="1:10" ht="15.75" hidden="1" thickBot="1" x14ac:dyDescent="0.3">
      <c r="A1395" s="518"/>
      <c r="B1395" s="1114"/>
      <c r="C1395" s="101"/>
      <c r="D1395" s="696"/>
      <c r="E1395" s="697"/>
      <c r="F1395" s="1036">
        <f t="shared" si="19"/>
        <v>0</v>
      </c>
      <c r="G1395" s="243"/>
      <c r="H1395" s="517"/>
      <c r="I1395" s="814"/>
      <c r="J1395" s="519"/>
    </row>
    <row r="1396" spans="1:10" ht="15.75" hidden="1" thickBot="1" x14ac:dyDescent="0.3">
      <c r="A1396" s="518"/>
      <c r="B1396" s="1114"/>
      <c r="C1396" s="101"/>
      <c r="D1396" s="696"/>
      <c r="E1396" s="697"/>
      <c r="F1396" s="1036">
        <f t="shared" si="19"/>
        <v>0</v>
      </c>
      <c r="G1396" s="243"/>
      <c r="H1396" s="517"/>
      <c r="I1396" s="814"/>
      <c r="J1396" s="519"/>
    </row>
    <row r="1397" spans="1:10" ht="15.75" hidden="1" thickBot="1" x14ac:dyDescent="0.3">
      <c r="A1397" s="518"/>
      <c r="B1397" s="1114"/>
      <c r="C1397" s="101"/>
      <c r="D1397" s="696"/>
      <c r="E1397" s="697"/>
      <c r="F1397" s="1036">
        <f t="shared" si="19"/>
        <v>0</v>
      </c>
      <c r="G1397" s="243"/>
      <c r="H1397" s="517"/>
      <c r="I1397" s="814"/>
      <c r="J1397" s="519"/>
    </row>
    <row r="1398" spans="1:10" ht="15.75" hidden="1" thickBot="1" x14ac:dyDescent="0.3">
      <c r="A1398" s="518"/>
      <c r="B1398" s="1114"/>
      <c r="C1398" s="101"/>
      <c r="D1398" s="696"/>
      <c r="E1398" s="697"/>
      <c r="F1398" s="1036">
        <f t="shared" si="19"/>
        <v>0</v>
      </c>
      <c r="G1398" s="243"/>
      <c r="H1398" s="517"/>
      <c r="I1398" s="814"/>
      <c r="J1398" s="519"/>
    </row>
    <row r="1399" spans="1:10" ht="15.75" hidden="1" thickBot="1" x14ac:dyDescent="0.3">
      <c r="A1399" s="518"/>
      <c r="B1399" s="1114"/>
      <c r="C1399" s="101"/>
      <c r="D1399" s="696"/>
      <c r="E1399" s="697"/>
      <c r="F1399" s="1036">
        <f t="shared" si="19"/>
        <v>0</v>
      </c>
      <c r="G1399" s="243"/>
      <c r="H1399" s="517"/>
      <c r="I1399" s="814"/>
      <c r="J1399" s="519"/>
    </row>
    <row r="1400" spans="1:10" ht="15.75" hidden="1" thickBot="1" x14ac:dyDescent="0.3">
      <c r="A1400" s="518"/>
      <c r="B1400" s="1114"/>
      <c r="C1400" s="101"/>
      <c r="D1400" s="696"/>
      <c r="E1400" s="697"/>
      <c r="F1400" s="1036">
        <f t="shared" si="19"/>
        <v>0</v>
      </c>
      <c r="G1400" s="243"/>
      <c r="H1400" s="517"/>
      <c r="I1400" s="814"/>
      <c r="J1400" s="519"/>
    </row>
    <row r="1401" spans="1:10" ht="15.75" hidden="1" thickBot="1" x14ac:dyDescent="0.3">
      <c r="A1401" s="518"/>
      <c r="B1401" s="1114"/>
      <c r="C1401" s="101"/>
      <c r="D1401" s="696"/>
      <c r="E1401" s="697"/>
      <c r="F1401" s="1036">
        <f t="shared" si="19"/>
        <v>0</v>
      </c>
      <c r="G1401" s="243"/>
      <c r="H1401" s="517"/>
      <c r="I1401" s="814"/>
      <c r="J1401" s="519"/>
    </row>
    <row r="1402" spans="1:10" ht="15.75" hidden="1" thickBot="1" x14ac:dyDescent="0.3">
      <c r="A1402" s="518"/>
      <c r="B1402" s="1114"/>
      <c r="C1402" s="101"/>
      <c r="D1402" s="696"/>
      <c r="E1402" s="697"/>
      <c r="F1402" s="1036">
        <f t="shared" si="19"/>
        <v>0</v>
      </c>
      <c r="G1402" s="243"/>
      <c r="H1402" s="517"/>
      <c r="I1402" s="814"/>
      <c r="J1402" s="519"/>
    </row>
    <row r="1403" spans="1:10" ht="15.75" hidden="1" thickBot="1" x14ac:dyDescent="0.3">
      <c r="A1403" s="518"/>
      <c r="B1403" s="1114"/>
      <c r="C1403" s="101"/>
      <c r="D1403" s="696"/>
      <c r="E1403" s="697"/>
      <c r="F1403" s="1036">
        <f t="shared" si="19"/>
        <v>0</v>
      </c>
      <c r="G1403" s="243"/>
      <c r="H1403" s="517"/>
      <c r="I1403" s="814"/>
      <c r="J1403" s="519"/>
    </row>
    <row r="1404" spans="1:10" ht="15.75" hidden="1" thickBot="1" x14ac:dyDescent="0.3">
      <c r="A1404" s="518"/>
      <c r="B1404" s="1114"/>
      <c r="C1404" s="101"/>
      <c r="D1404" s="696"/>
      <c r="E1404" s="697"/>
      <c r="F1404" s="1036">
        <f t="shared" si="19"/>
        <v>0</v>
      </c>
      <c r="G1404" s="243"/>
      <c r="H1404" s="517"/>
      <c r="I1404" s="814"/>
      <c r="J1404" s="519"/>
    </row>
    <row r="1405" spans="1:10" ht="15.75" hidden="1" thickBot="1" x14ac:dyDescent="0.3">
      <c r="A1405" s="518"/>
      <c r="B1405" s="1114"/>
      <c r="C1405" s="101"/>
      <c r="D1405" s="696"/>
      <c r="E1405" s="697"/>
      <c r="F1405" s="1036">
        <f t="shared" si="19"/>
        <v>0</v>
      </c>
      <c r="G1405" s="243"/>
      <c r="H1405" s="517"/>
      <c r="I1405" s="814"/>
      <c r="J1405" s="519"/>
    </row>
    <row r="1406" spans="1:10" ht="15.75" hidden="1" thickBot="1" x14ac:dyDescent="0.3">
      <c r="A1406" s="518"/>
      <c r="B1406" s="1114"/>
      <c r="C1406" s="101"/>
      <c r="D1406" s="696"/>
      <c r="E1406" s="697"/>
      <c r="F1406" s="1036">
        <f t="shared" si="19"/>
        <v>0</v>
      </c>
      <c r="G1406" s="243"/>
      <c r="H1406" s="517"/>
      <c r="I1406" s="814"/>
      <c r="J1406" s="519"/>
    </row>
    <row r="1407" spans="1:10" ht="15.75" hidden="1" thickBot="1" x14ac:dyDescent="0.3">
      <c r="A1407" s="518"/>
      <c r="B1407" s="1114"/>
      <c r="C1407" s="101"/>
      <c r="D1407" s="696"/>
      <c r="E1407" s="697"/>
      <c r="F1407" s="1036">
        <f t="shared" si="19"/>
        <v>0</v>
      </c>
      <c r="G1407" s="243"/>
      <c r="H1407" s="517"/>
      <c r="I1407" s="814"/>
      <c r="J1407" s="519"/>
    </row>
    <row r="1408" spans="1:10" ht="15.75" hidden="1" thickBot="1" x14ac:dyDescent="0.3">
      <c r="A1408" s="518"/>
      <c r="B1408" s="1114"/>
      <c r="C1408" s="101"/>
      <c r="D1408" s="696"/>
      <c r="E1408" s="697"/>
      <c r="F1408" s="1036">
        <f t="shared" si="19"/>
        <v>0</v>
      </c>
      <c r="G1408" s="243"/>
      <c r="H1408" s="517"/>
      <c r="I1408" s="814"/>
      <c r="J1408" s="519"/>
    </row>
    <row r="1409" spans="1:10" ht="15.75" hidden="1" thickBot="1" x14ac:dyDescent="0.3">
      <c r="A1409" s="518"/>
      <c r="B1409" s="1114"/>
      <c r="C1409" s="101"/>
      <c r="D1409" s="696"/>
      <c r="E1409" s="697"/>
      <c r="F1409" s="1036">
        <f t="shared" si="19"/>
        <v>0</v>
      </c>
      <c r="G1409" s="243"/>
      <c r="H1409" s="517"/>
      <c r="I1409" s="814"/>
      <c r="J1409" s="519"/>
    </row>
    <row r="1410" spans="1:10" ht="15.75" hidden="1" thickBot="1" x14ac:dyDescent="0.3">
      <c r="A1410" s="518"/>
      <c r="B1410" s="1114"/>
      <c r="C1410" s="101"/>
      <c r="D1410" s="696"/>
      <c r="E1410" s="697"/>
      <c r="F1410" s="1036">
        <f t="shared" si="19"/>
        <v>0</v>
      </c>
      <c r="G1410" s="243"/>
      <c r="H1410" s="517"/>
      <c r="I1410" s="814"/>
      <c r="J1410" s="519"/>
    </row>
    <row r="1411" spans="1:10" ht="15.75" hidden="1" thickBot="1" x14ac:dyDescent="0.3">
      <c r="A1411" s="518"/>
      <c r="B1411" s="1114"/>
      <c r="C1411" s="101"/>
      <c r="D1411" s="696"/>
      <c r="E1411" s="697"/>
      <c r="F1411" s="1036">
        <f t="shared" si="19"/>
        <v>0</v>
      </c>
      <c r="G1411" s="243"/>
      <c r="H1411" s="517"/>
      <c r="I1411" s="814"/>
      <c r="J1411" s="519"/>
    </row>
    <row r="1412" spans="1:10" ht="15.75" hidden="1" thickBot="1" x14ac:dyDescent="0.3">
      <c r="A1412" s="518"/>
      <c r="B1412" s="1114"/>
      <c r="C1412" s="101"/>
      <c r="D1412" s="696"/>
      <c r="E1412" s="697"/>
      <c r="F1412" s="1036">
        <f t="shared" si="19"/>
        <v>0</v>
      </c>
      <c r="G1412" s="243"/>
      <c r="H1412" s="517"/>
      <c r="I1412" s="814"/>
      <c r="J1412" s="519"/>
    </row>
    <row r="1413" spans="1:10" ht="15.75" hidden="1" thickBot="1" x14ac:dyDescent="0.3">
      <c r="A1413" s="518"/>
      <c r="B1413" s="1114"/>
      <c r="C1413" s="101"/>
      <c r="D1413" s="696"/>
      <c r="E1413" s="697"/>
      <c r="F1413" s="1036">
        <f t="shared" si="19"/>
        <v>0</v>
      </c>
      <c r="G1413" s="243"/>
      <c r="H1413" s="517"/>
      <c r="I1413" s="814"/>
      <c r="J1413" s="519"/>
    </row>
    <row r="1414" spans="1:10" ht="15.75" hidden="1" thickBot="1" x14ac:dyDescent="0.3">
      <c r="A1414" s="518"/>
      <c r="B1414" s="1114"/>
      <c r="C1414" s="101"/>
      <c r="D1414" s="696"/>
      <c r="E1414" s="697"/>
      <c r="F1414" s="1036">
        <f t="shared" si="19"/>
        <v>0</v>
      </c>
      <c r="G1414" s="243"/>
      <c r="H1414" s="517"/>
      <c r="I1414" s="814"/>
      <c r="J1414" s="519"/>
    </row>
    <row r="1415" spans="1:10" ht="15.75" hidden="1" thickBot="1" x14ac:dyDescent="0.3">
      <c r="A1415" s="518"/>
      <c r="B1415" s="1114"/>
      <c r="C1415" s="101"/>
      <c r="D1415" s="696"/>
      <c r="E1415" s="697"/>
      <c r="F1415" s="1036">
        <f t="shared" si="19"/>
        <v>0</v>
      </c>
      <c r="G1415" s="243"/>
      <c r="H1415" s="517"/>
      <c r="I1415" s="814"/>
      <c r="J1415" s="519"/>
    </row>
    <row r="1416" spans="1:10" ht="15.75" hidden="1" thickBot="1" x14ac:dyDescent="0.3">
      <c r="A1416" s="518"/>
      <c r="B1416" s="1114"/>
      <c r="C1416" s="101"/>
      <c r="D1416" s="696"/>
      <c r="E1416" s="697"/>
      <c r="F1416" s="1036">
        <f t="shared" si="19"/>
        <v>0</v>
      </c>
      <c r="G1416" s="243"/>
      <c r="H1416" s="517"/>
      <c r="I1416" s="814"/>
      <c r="J1416" s="519"/>
    </row>
    <row r="1417" spans="1:10" ht="15.75" hidden="1" thickBot="1" x14ac:dyDescent="0.3">
      <c r="A1417" s="518"/>
      <c r="B1417" s="1114"/>
      <c r="C1417" s="101"/>
      <c r="D1417" s="696"/>
      <c r="E1417" s="697"/>
      <c r="F1417" s="1036">
        <f t="shared" si="19"/>
        <v>0</v>
      </c>
      <c r="G1417" s="243"/>
      <c r="H1417" s="517"/>
      <c r="I1417" s="814"/>
      <c r="J1417" s="519"/>
    </row>
    <row r="1418" spans="1:10" ht="15.75" hidden="1" thickBot="1" x14ac:dyDescent="0.3">
      <c r="A1418" s="518"/>
      <c r="B1418" s="1114"/>
      <c r="C1418" s="101"/>
      <c r="D1418" s="696"/>
      <c r="E1418" s="697"/>
      <c r="F1418" s="1036">
        <f t="shared" si="19"/>
        <v>0</v>
      </c>
      <c r="G1418" s="243"/>
      <c r="H1418" s="517"/>
      <c r="I1418" s="814"/>
      <c r="J1418" s="519"/>
    </row>
    <row r="1419" spans="1:10" ht="15.75" hidden="1" thickBot="1" x14ac:dyDescent="0.3">
      <c r="A1419" s="518"/>
      <c r="B1419" s="1114"/>
      <c r="C1419" s="101"/>
      <c r="D1419" s="696"/>
      <c r="E1419" s="697"/>
      <c r="F1419" s="1036">
        <f t="shared" si="19"/>
        <v>0</v>
      </c>
      <c r="G1419" s="243"/>
      <c r="H1419" s="517"/>
      <c r="I1419" s="814"/>
      <c r="J1419" s="519"/>
    </row>
    <row r="1420" spans="1:10" ht="15.75" hidden="1" thickBot="1" x14ac:dyDescent="0.3">
      <c r="A1420" s="518"/>
      <c r="B1420" s="1114"/>
      <c r="C1420" s="101"/>
      <c r="D1420" s="696"/>
      <c r="E1420" s="697"/>
      <c r="F1420" s="1036">
        <f t="shared" si="19"/>
        <v>0</v>
      </c>
      <c r="G1420" s="243"/>
      <c r="H1420" s="517"/>
      <c r="I1420" s="814"/>
      <c r="J1420" s="519"/>
    </row>
    <row r="1421" spans="1:10" ht="15.75" hidden="1" thickBot="1" x14ac:dyDescent="0.3">
      <c r="A1421" s="518"/>
      <c r="B1421" s="1114"/>
      <c r="C1421" s="101"/>
      <c r="D1421" s="696"/>
      <c r="E1421" s="697"/>
      <c r="F1421" s="1036">
        <f t="shared" si="19"/>
        <v>0</v>
      </c>
      <c r="G1421" s="243"/>
      <c r="H1421" s="517"/>
      <c r="I1421" s="814"/>
      <c r="J1421" s="519"/>
    </row>
    <row r="1422" spans="1:10" ht="15.75" hidden="1" thickBot="1" x14ac:dyDescent="0.3">
      <c r="A1422" s="518"/>
      <c r="B1422" s="1114"/>
      <c r="C1422" s="101"/>
      <c r="D1422" s="696"/>
      <c r="E1422" s="697"/>
      <c r="F1422" s="1036">
        <f t="shared" si="19"/>
        <v>0</v>
      </c>
      <c r="G1422" s="243"/>
      <c r="H1422" s="517"/>
      <c r="I1422" s="814"/>
      <c r="J1422" s="519"/>
    </row>
    <row r="1423" spans="1:10" ht="15.75" hidden="1" thickBot="1" x14ac:dyDescent="0.3">
      <c r="A1423" s="518"/>
      <c r="B1423" s="1114"/>
      <c r="C1423" s="101"/>
      <c r="D1423" s="696"/>
      <c r="E1423" s="697"/>
      <c r="F1423" s="1036">
        <f t="shared" si="19"/>
        <v>0</v>
      </c>
      <c r="G1423" s="243"/>
      <c r="H1423" s="517"/>
      <c r="I1423" s="814"/>
      <c r="J1423" s="519"/>
    </row>
    <row r="1424" spans="1:10" ht="15.75" hidden="1" thickBot="1" x14ac:dyDescent="0.3">
      <c r="A1424" s="518"/>
      <c r="B1424" s="1114"/>
      <c r="C1424" s="101"/>
      <c r="D1424" s="696"/>
      <c r="E1424" s="697"/>
      <c r="F1424" s="1036">
        <f t="shared" si="19"/>
        <v>0</v>
      </c>
      <c r="G1424" s="243"/>
      <c r="H1424" s="517"/>
      <c r="I1424" s="814"/>
      <c r="J1424" s="519"/>
    </row>
    <row r="1425" spans="1:10" ht="15.75" hidden="1" thickBot="1" x14ac:dyDescent="0.3">
      <c r="A1425" s="518"/>
      <c r="B1425" s="1114"/>
      <c r="C1425" s="101"/>
      <c r="D1425" s="696"/>
      <c r="E1425" s="697"/>
      <c r="F1425" s="1036">
        <f t="shared" si="19"/>
        <v>0</v>
      </c>
      <c r="G1425" s="243"/>
      <c r="H1425" s="517"/>
      <c r="I1425" s="814"/>
      <c r="J1425" s="519"/>
    </row>
    <row r="1426" spans="1:10" ht="15.75" hidden="1" thickBot="1" x14ac:dyDescent="0.3">
      <c r="A1426" s="518"/>
      <c r="B1426" s="1114"/>
      <c r="C1426" s="101"/>
      <c r="D1426" s="696"/>
      <c r="E1426" s="697"/>
      <c r="F1426" s="1036">
        <f t="shared" si="19"/>
        <v>0</v>
      </c>
      <c r="G1426" s="243"/>
      <c r="H1426" s="517"/>
      <c r="I1426" s="814"/>
      <c r="J1426" s="519"/>
    </row>
    <row r="1427" spans="1:10" ht="15.75" hidden="1" thickBot="1" x14ac:dyDescent="0.3">
      <c r="A1427" s="518"/>
      <c r="B1427" s="1114"/>
      <c r="C1427" s="101"/>
      <c r="D1427" s="696"/>
      <c r="E1427" s="697"/>
      <c r="F1427" s="1036">
        <f t="shared" si="19"/>
        <v>0</v>
      </c>
      <c r="G1427" s="243"/>
      <c r="H1427" s="517"/>
      <c r="I1427" s="814"/>
      <c r="J1427" s="519"/>
    </row>
    <row r="1428" spans="1:10" ht="15" customHeight="1" thickBot="1" x14ac:dyDescent="0.35">
      <c r="A1428" s="518"/>
      <c r="B1428" s="1114"/>
      <c r="C1428" s="128" t="s">
        <v>1924</v>
      </c>
      <c r="D1428" s="1127">
        <f>SUM(D1429:D1528)</f>
        <v>0</v>
      </c>
      <c r="E1428" s="1127">
        <f>SUM(E1429:E1528)</f>
        <v>0</v>
      </c>
      <c r="F1428" s="1036">
        <f t="shared" si="19"/>
        <v>0</v>
      </c>
      <c r="G1428" s="243"/>
      <c r="H1428" s="517" t="s">
        <v>979</v>
      </c>
      <c r="I1428" s="815">
        <f>Form3!G38+Form3!H38</f>
        <v>0</v>
      </c>
      <c r="J1428" s="524"/>
    </row>
    <row r="1429" spans="1:10" ht="15" customHeight="1" x14ac:dyDescent="0.3">
      <c r="A1429" s="518"/>
      <c r="B1429" s="1114"/>
      <c r="C1429" s="1694"/>
      <c r="D1429" s="696"/>
      <c r="E1429" s="697"/>
      <c r="F1429" s="1036">
        <f t="shared" si="19"/>
        <v>0</v>
      </c>
      <c r="G1429" s="243"/>
      <c r="H1429" s="517"/>
      <c r="I1429" s="814"/>
      <c r="J1429" s="524"/>
    </row>
    <row r="1430" spans="1:10" ht="15" customHeight="1" x14ac:dyDescent="0.3">
      <c r="A1430" s="518"/>
      <c r="B1430" s="1114"/>
      <c r="C1430" s="1694"/>
      <c r="D1430" s="700"/>
      <c r="E1430" s="696"/>
      <c r="F1430" s="1036">
        <f t="shared" si="19"/>
        <v>0</v>
      </c>
      <c r="G1430" s="243"/>
      <c r="H1430" s="517"/>
      <c r="I1430" s="814"/>
      <c r="J1430" s="524"/>
    </row>
    <row r="1431" spans="1:10" ht="15" customHeight="1" x14ac:dyDescent="0.3">
      <c r="A1431" s="518"/>
      <c r="B1431" s="1114"/>
      <c r="C1431" s="1694"/>
      <c r="D1431" s="696"/>
      <c r="E1431" s="696"/>
      <c r="F1431" s="1036">
        <f t="shared" si="19"/>
        <v>0</v>
      </c>
      <c r="G1431" s="243"/>
      <c r="H1431" s="517"/>
      <c r="I1431" s="814"/>
      <c r="J1431" s="524"/>
    </row>
    <row r="1432" spans="1:10" ht="15" customHeight="1" x14ac:dyDescent="0.3">
      <c r="A1432" s="518"/>
      <c r="B1432" s="1114"/>
      <c r="C1432" s="1694"/>
      <c r="D1432" s="696"/>
      <c r="E1432" s="696"/>
      <c r="F1432" s="1036">
        <f t="shared" si="19"/>
        <v>0</v>
      </c>
      <c r="G1432" s="243"/>
      <c r="H1432" s="517"/>
      <c r="I1432" s="814"/>
      <c r="J1432" s="524"/>
    </row>
    <row r="1433" spans="1:10" ht="15" customHeight="1" x14ac:dyDescent="0.3">
      <c r="A1433" s="518"/>
      <c r="B1433" s="1114"/>
      <c r="C1433" s="1694"/>
      <c r="D1433" s="696"/>
      <c r="E1433" s="696"/>
      <c r="F1433" s="1036">
        <f t="shared" si="19"/>
        <v>0</v>
      </c>
      <c r="G1433" s="243"/>
      <c r="H1433" s="517"/>
      <c r="I1433" s="814"/>
      <c r="J1433" s="524"/>
    </row>
    <row r="1434" spans="1:10" ht="15" customHeight="1" x14ac:dyDescent="0.3">
      <c r="A1434" s="518"/>
      <c r="B1434" s="1114"/>
      <c r="C1434" s="1694"/>
      <c r="D1434" s="696"/>
      <c r="E1434" s="696"/>
      <c r="F1434" s="1036">
        <f t="shared" si="19"/>
        <v>0</v>
      </c>
      <c r="G1434" s="243"/>
      <c r="H1434" s="517"/>
      <c r="I1434" s="814"/>
      <c r="J1434" s="524"/>
    </row>
    <row r="1435" spans="1:10" ht="15" customHeight="1" x14ac:dyDescent="0.3">
      <c r="A1435" s="518"/>
      <c r="B1435" s="1114"/>
      <c r="C1435" s="1694"/>
      <c r="D1435" s="696"/>
      <c r="E1435" s="696"/>
      <c r="F1435" s="1036">
        <f t="shared" si="19"/>
        <v>0</v>
      </c>
      <c r="G1435" s="243"/>
      <c r="H1435" s="517"/>
      <c r="I1435" s="814"/>
      <c r="J1435" s="524"/>
    </row>
    <row r="1436" spans="1:10" ht="15" customHeight="1" x14ac:dyDescent="0.3">
      <c r="A1436" s="518"/>
      <c r="B1436" s="1114"/>
      <c r="C1436" s="1694"/>
      <c r="D1436" s="696"/>
      <c r="E1436" s="696"/>
      <c r="F1436" s="1036">
        <f t="shared" si="19"/>
        <v>0</v>
      </c>
      <c r="G1436" s="243"/>
      <c r="H1436" s="517"/>
      <c r="I1436" s="814"/>
      <c r="J1436" s="524"/>
    </row>
    <row r="1437" spans="1:10" ht="15" customHeight="1" x14ac:dyDescent="0.3">
      <c r="A1437" s="518"/>
      <c r="B1437" s="1114"/>
      <c r="C1437" s="1694"/>
      <c r="D1437" s="696"/>
      <c r="E1437" s="696"/>
      <c r="F1437" s="1036">
        <f t="shared" si="19"/>
        <v>0</v>
      </c>
      <c r="G1437" s="243"/>
      <c r="H1437" s="517"/>
      <c r="I1437" s="814"/>
      <c r="J1437" s="524"/>
    </row>
    <row r="1438" spans="1:10" ht="15" customHeight="1" thickBot="1" x14ac:dyDescent="0.35">
      <c r="A1438" s="518"/>
      <c r="B1438" s="1114"/>
      <c r="C1438" s="1694"/>
      <c r="D1438" s="696"/>
      <c r="E1438" s="696"/>
      <c r="F1438" s="1036">
        <f t="shared" si="19"/>
        <v>0</v>
      </c>
      <c r="G1438" s="243"/>
      <c r="H1438" s="517"/>
      <c r="I1438" s="814"/>
      <c r="J1438" s="524"/>
    </row>
    <row r="1439" spans="1:10" ht="15.75" hidden="1" thickBot="1" x14ac:dyDescent="0.3">
      <c r="A1439" s="518"/>
      <c r="B1439" s="1114"/>
      <c r="C1439" s="246"/>
      <c r="D1439" s="696"/>
      <c r="E1439" s="697"/>
      <c r="F1439" s="1036">
        <f t="shared" si="19"/>
        <v>0</v>
      </c>
      <c r="G1439" s="243"/>
      <c r="H1439" s="517"/>
      <c r="I1439" s="814"/>
      <c r="J1439" s="524"/>
    </row>
    <row r="1440" spans="1:10" ht="15.75" hidden="1" thickBot="1" x14ac:dyDescent="0.3">
      <c r="A1440" s="518"/>
      <c r="B1440" s="1114"/>
      <c r="C1440" s="246"/>
      <c r="D1440" s="696"/>
      <c r="E1440" s="697"/>
      <c r="F1440" s="1036">
        <f t="shared" si="19"/>
        <v>0</v>
      </c>
      <c r="G1440" s="243"/>
      <c r="H1440" s="517"/>
      <c r="I1440" s="814"/>
      <c r="J1440" s="524"/>
    </row>
    <row r="1441" spans="1:10" ht="15.75" hidden="1" thickBot="1" x14ac:dyDescent="0.3">
      <c r="A1441" s="518"/>
      <c r="B1441" s="1114"/>
      <c r="C1441" s="246"/>
      <c r="D1441" s="696"/>
      <c r="E1441" s="697"/>
      <c r="F1441" s="1036">
        <f t="shared" si="19"/>
        <v>0</v>
      </c>
      <c r="G1441" s="243"/>
      <c r="H1441" s="517"/>
      <c r="I1441" s="814"/>
      <c r="J1441" s="524"/>
    </row>
    <row r="1442" spans="1:10" ht="15.75" hidden="1" thickBot="1" x14ac:dyDescent="0.3">
      <c r="A1442" s="518"/>
      <c r="B1442" s="1114"/>
      <c r="C1442" s="246"/>
      <c r="D1442" s="696"/>
      <c r="E1442" s="697"/>
      <c r="F1442" s="1036">
        <f t="shared" si="19"/>
        <v>0</v>
      </c>
      <c r="G1442" s="243"/>
      <c r="H1442" s="517"/>
      <c r="I1442" s="814"/>
      <c r="J1442" s="524"/>
    </row>
    <row r="1443" spans="1:10" ht="15.75" hidden="1" thickBot="1" x14ac:dyDescent="0.3">
      <c r="A1443" s="518"/>
      <c r="B1443" s="1114"/>
      <c r="C1443" s="246"/>
      <c r="D1443" s="696"/>
      <c r="E1443" s="697"/>
      <c r="F1443" s="1036">
        <f t="shared" si="19"/>
        <v>0</v>
      </c>
      <c r="G1443" s="243"/>
      <c r="H1443" s="517"/>
      <c r="I1443" s="814"/>
      <c r="J1443" s="524"/>
    </row>
    <row r="1444" spans="1:10" ht="15.75" hidden="1" thickBot="1" x14ac:dyDescent="0.3">
      <c r="A1444" s="518"/>
      <c r="B1444" s="1114"/>
      <c r="C1444" s="246"/>
      <c r="D1444" s="696"/>
      <c r="E1444" s="697"/>
      <c r="F1444" s="1036">
        <f t="shared" si="19"/>
        <v>0</v>
      </c>
      <c r="G1444" s="243"/>
      <c r="H1444" s="517"/>
      <c r="I1444" s="814"/>
      <c r="J1444" s="524"/>
    </row>
    <row r="1445" spans="1:10" ht="15.75" hidden="1" thickBot="1" x14ac:dyDescent="0.3">
      <c r="A1445" s="518"/>
      <c r="B1445" s="1114"/>
      <c r="C1445" s="246"/>
      <c r="D1445" s="696"/>
      <c r="E1445" s="697"/>
      <c r="F1445" s="1036">
        <f t="shared" si="19"/>
        <v>0</v>
      </c>
      <c r="G1445" s="243"/>
      <c r="H1445" s="517"/>
      <c r="I1445" s="814"/>
      <c r="J1445" s="524"/>
    </row>
    <row r="1446" spans="1:10" ht="15.75" hidden="1" thickBot="1" x14ac:dyDescent="0.3">
      <c r="A1446" s="518"/>
      <c r="B1446" s="1114"/>
      <c r="C1446" s="246"/>
      <c r="D1446" s="696"/>
      <c r="E1446" s="697"/>
      <c r="F1446" s="1036">
        <f t="shared" si="19"/>
        <v>0</v>
      </c>
      <c r="G1446" s="243"/>
      <c r="H1446" s="517"/>
      <c r="I1446" s="814"/>
      <c r="J1446" s="524"/>
    </row>
    <row r="1447" spans="1:10" ht="15.75" hidden="1" thickBot="1" x14ac:dyDescent="0.3">
      <c r="A1447" s="518"/>
      <c r="B1447" s="1114"/>
      <c r="C1447" s="246"/>
      <c r="D1447" s="696"/>
      <c r="E1447" s="697"/>
      <c r="F1447" s="1036">
        <f t="shared" si="19"/>
        <v>0</v>
      </c>
      <c r="G1447" s="243"/>
      <c r="H1447" s="517"/>
      <c r="I1447" s="814"/>
      <c r="J1447" s="524"/>
    </row>
    <row r="1448" spans="1:10" ht="15.75" hidden="1" thickBot="1" x14ac:dyDescent="0.3">
      <c r="A1448" s="518"/>
      <c r="B1448" s="1114"/>
      <c r="C1448" s="246"/>
      <c r="D1448" s="696"/>
      <c r="E1448" s="697"/>
      <c r="F1448" s="1036">
        <f t="shared" si="19"/>
        <v>0</v>
      </c>
      <c r="G1448" s="243"/>
      <c r="H1448" s="517"/>
      <c r="I1448" s="814"/>
      <c r="J1448" s="524"/>
    </row>
    <row r="1449" spans="1:10" ht="15.75" hidden="1" thickBot="1" x14ac:dyDescent="0.3">
      <c r="A1449" s="518"/>
      <c r="B1449" s="1114"/>
      <c r="C1449" s="246"/>
      <c r="D1449" s="696"/>
      <c r="E1449" s="697"/>
      <c r="F1449" s="1036">
        <f t="shared" si="19"/>
        <v>0</v>
      </c>
      <c r="G1449" s="243"/>
      <c r="H1449" s="517"/>
      <c r="I1449" s="814"/>
      <c r="J1449" s="524"/>
    </row>
    <row r="1450" spans="1:10" ht="15.75" hidden="1" thickBot="1" x14ac:dyDescent="0.3">
      <c r="A1450" s="518"/>
      <c r="B1450" s="1114"/>
      <c r="C1450" s="246"/>
      <c r="D1450" s="696"/>
      <c r="E1450" s="697"/>
      <c r="F1450" s="1036">
        <f t="shared" si="19"/>
        <v>0</v>
      </c>
      <c r="G1450" s="243"/>
      <c r="H1450" s="517"/>
      <c r="I1450" s="814"/>
      <c r="J1450" s="524"/>
    </row>
    <row r="1451" spans="1:10" ht="15.75" hidden="1" thickBot="1" x14ac:dyDescent="0.3">
      <c r="A1451" s="518"/>
      <c r="B1451" s="1114"/>
      <c r="C1451" s="246"/>
      <c r="D1451" s="696"/>
      <c r="E1451" s="697"/>
      <c r="F1451" s="1036">
        <f t="shared" si="19"/>
        <v>0</v>
      </c>
      <c r="G1451" s="243"/>
      <c r="H1451" s="517"/>
      <c r="I1451" s="814"/>
      <c r="J1451" s="524"/>
    </row>
    <row r="1452" spans="1:10" ht="15.75" hidden="1" thickBot="1" x14ac:dyDescent="0.3">
      <c r="A1452" s="518"/>
      <c r="B1452" s="1114"/>
      <c r="C1452" s="246"/>
      <c r="D1452" s="696"/>
      <c r="E1452" s="697"/>
      <c r="F1452" s="1036">
        <f t="shared" si="19"/>
        <v>0</v>
      </c>
      <c r="G1452" s="243"/>
      <c r="H1452" s="517"/>
      <c r="I1452" s="814"/>
      <c r="J1452" s="524"/>
    </row>
    <row r="1453" spans="1:10" ht="15.75" hidden="1" thickBot="1" x14ac:dyDescent="0.3">
      <c r="A1453" s="518"/>
      <c r="B1453" s="1114"/>
      <c r="C1453" s="246"/>
      <c r="D1453" s="696"/>
      <c r="E1453" s="697"/>
      <c r="F1453" s="1036">
        <f t="shared" si="19"/>
        <v>0</v>
      </c>
      <c r="G1453" s="243"/>
      <c r="H1453" s="517"/>
      <c r="I1453" s="814"/>
      <c r="J1453" s="524"/>
    </row>
    <row r="1454" spans="1:10" ht="15.75" hidden="1" thickBot="1" x14ac:dyDescent="0.3">
      <c r="A1454" s="518"/>
      <c r="B1454" s="1114"/>
      <c r="C1454" s="246"/>
      <c r="D1454" s="696"/>
      <c r="E1454" s="697"/>
      <c r="F1454" s="1036">
        <f t="shared" si="19"/>
        <v>0</v>
      </c>
      <c r="G1454" s="243"/>
      <c r="H1454" s="517"/>
      <c r="I1454" s="814"/>
      <c r="J1454" s="524"/>
    </row>
    <row r="1455" spans="1:10" ht="15.75" hidden="1" thickBot="1" x14ac:dyDescent="0.3">
      <c r="A1455" s="518"/>
      <c r="B1455" s="1114"/>
      <c r="C1455" s="246"/>
      <c r="D1455" s="696"/>
      <c r="E1455" s="697"/>
      <c r="F1455" s="1036">
        <f t="shared" si="19"/>
        <v>0</v>
      </c>
      <c r="G1455" s="243"/>
      <c r="H1455" s="517"/>
      <c r="I1455" s="814"/>
      <c r="J1455" s="524"/>
    </row>
    <row r="1456" spans="1:10" ht="15.75" hidden="1" thickBot="1" x14ac:dyDescent="0.3">
      <c r="A1456" s="518"/>
      <c r="B1456" s="1114"/>
      <c r="C1456" s="246"/>
      <c r="D1456" s="696"/>
      <c r="E1456" s="697"/>
      <c r="F1456" s="1036">
        <f t="shared" si="19"/>
        <v>0</v>
      </c>
      <c r="G1456" s="243"/>
      <c r="H1456" s="517"/>
      <c r="I1456" s="814"/>
      <c r="J1456" s="524"/>
    </row>
    <row r="1457" spans="1:10" ht="15.75" hidden="1" thickBot="1" x14ac:dyDescent="0.3">
      <c r="A1457" s="518"/>
      <c r="B1457" s="1114"/>
      <c r="C1457" s="246"/>
      <c r="D1457" s="696"/>
      <c r="E1457" s="697"/>
      <c r="F1457" s="1036">
        <f t="shared" si="19"/>
        <v>0</v>
      </c>
      <c r="G1457" s="243"/>
      <c r="H1457" s="517"/>
      <c r="I1457" s="814"/>
      <c r="J1457" s="524"/>
    </row>
    <row r="1458" spans="1:10" ht="15.75" hidden="1" thickBot="1" x14ac:dyDescent="0.3">
      <c r="A1458" s="518"/>
      <c r="B1458" s="1114"/>
      <c r="C1458" s="246"/>
      <c r="D1458" s="696"/>
      <c r="E1458" s="697"/>
      <c r="F1458" s="1036">
        <f t="shared" si="19"/>
        <v>0</v>
      </c>
      <c r="G1458" s="243"/>
      <c r="H1458" s="517"/>
      <c r="I1458" s="814"/>
      <c r="J1458" s="524"/>
    </row>
    <row r="1459" spans="1:10" ht="15.75" hidden="1" thickBot="1" x14ac:dyDescent="0.3">
      <c r="A1459" s="518"/>
      <c r="B1459" s="1114"/>
      <c r="C1459" s="246"/>
      <c r="D1459" s="696"/>
      <c r="E1459" s="697"/>
      <c r="F1459" s="1036">
        <f t="shared" si="19"/>
        <v>0</v>
      </c>
      <c r="G1459" s="243"/>
      <c r="H1459" s="517"/>
      <c r="I1459" s="814"/>
      <c r="J1459" s="524"/>
    </row>
    <row r="1460" spans="1:10" ht="15.75" hidden="1" thickBot="1" x14ac:dyDescent="0.3">
      <c r="A1460" s="518"/>
      <c r="B1460" s="1114"/>
      <c r="C1460" s="246"/>
      <c r="D1460" s="696"/>
      <c r="E1460" s="697"/>
      <c r="F1460" s="1036">
        <f t="shared" si="19"/>
        <v>0</v>
      </c>
      <c r="G1460" s="243"/>
      <c r="H1460" s="517"/>
      <c r="I1460" s="814"/>
      <c r="J1460" s="524"/>
    </row>
    <row r="1461" spans="1:10" ht="15.75" hidden="1" thickBot="1" x14ac:dyDescent="0.3">
      <c r="A1461" s="518"/>
      <c r="B1461" s="1114"/>
      <c r="C1461" s="246"/>
      <c r="D1461" s="696"/>
      <c r="E1461" s="697"/>
      <c r="F1461" s="1036">
        <f t="shared" si="19"/>
        <v>0</v>
      </c>
      <c r="G1461" s="243"/>
      <c r="H1461" s="517"/>
      <c r="I1461" s="814"/>
      <c r="J1461" s="524"/>
    </row>
    <row r="1462" spans="1:10" ht="15.75" hidden="1" thickBot="1" x14ac:dyDescent="0.3">
      <c r="A1462" s="518"/>
      <c r="B1462" s="1114"/>
      <c r="C1462" s="246"/>
      <c r="D1462" s="696"/>
      <c r="E1462" s="697"/>
      <c r="F1462" s="1036">
        <f t="shared" si="19"/>
        <v>0</v>
      </c>
      <c r="G1462" s="243"/>
      <c r="H1462" s="517"/>
      <c r="I1462" s="814"/>
      <c r="J1462" s="524"/>
    </row>
    <row r="1463" spans="1:10" ht="15.75" hidden="1" thickBot="1" x14ac:dyDescent="0.3">
      <c r="A1463" s="518"/>
      <c r="B1463" s="1114"/>
      <c r="C1463" s="246"/>
      <c r="D1463" s="696"/>
      <c r="E1463" s="697"/>
      <c r="F1463" s="1036">
        <f t="shared" si="19"/>
        <v>0</v>
      </c>
      <c r="G1463" s="243"/>
      <c r="H1463" s="517"/>
      <c r="I1463" s="814"/>
      <c r="J1463" s="524"/>
    </row>
    <row r="1464" spans="1:10" ht="15.75" hidden="1" thickBot="1" x14ac:dyDescent="0.3">
      <c r="A1464" s="518"/>
      <c r="B1464" s="1114"/>
      <c r="C1464" s="246"/>
      <c r="D1464" s="696"/>
      <c r="E1464" s="697"/>
      <c r="F1464" s="1036">
        <f t="shared" si="19"/>
        <v>0</v>
      </c>
      <c r="G1464" s="243"/>
      <c r="H1464" s="517"/>
      <c r="I1464" s="814"/>
      <c r="J1464" s="524"/>
    </row>
    <row r="1465" spans="1:10" ht="15.75" hidden="1" thickBot="1" x14ac:dyDescent="0.3">
      <c r="A1465" s="518"/>
      <c r="B1465" s="1114"/>
      <c r="C1465" s="246"/>
      <c r="D1465" s="696"/>
      <c r="E1465" s="697"/>
      <c r="F1465" s="1036">
        <f t="shared" si="19"/>
        <v>0</v>
      </c>
      <c r="G1465" s="243"/>
      <c r="H1465" s="517"/>
      <c r="I1465" s="814"/>
      <c r="J1465" s="524"/>
    </row>
    <row r="1466" spans="1:10" ht="15.75" hidden="1" thickBot="1" x14ac:dyDescent="0.3">
      <c r="A1466" s="518"/>
      <c r="B1466" s="1114"/>
      <c r="C1466" s="246"/>
      <c r="D1466" s="696"/>
      <c r="E1466" s="697"/>
      <c r="F1466" s="1036">
        <f t="shared" si="19"/>
        <v>0</v>
      </c>
      <c r="G1466" s="243"/>
      <c r="H1466" s="517"/>
      <c r="I1466" s="814"/>
      <c r="J1466" s="524"/>
    </row>
    <row r="1467" spans="1:10" ht="15.75" hidden="1" thickBot="1" x14ac:dyDescent="0.3">
      <c r="A1467" s="518"/>
      <c r="B1467" s="1114"/>
      <c r="C1467" s="246"/>
      <c r="D1467" s="696"/>
      <c r="E1467" s="697"/>
      <c r="F1467" s="1036">
        <f t="shared" si="19"/>
        <v>0</v>
      </c>
      <c r="G1467" s="243"/>
      <c r="H1467" s="517"/>
      <c r="I1467" s="814"/>
      <c r="J1467" s="524"/>
    </row>
    <row r="1468" spans="1:10" ht="15.75" hidden="1" thickBot="1" x14ac:dyDescent="0.3">
      <c r="A1468" s="518"/>
      <c r="B1468" s="1114"/>
      <c r="C1468" s="246"/>
      <c r="D1468" s="696"/>
      <c r="E1468" s="697"/>
      <c r="F1468" s="1036">
        <f t="shared" si="19"/>
        <v>0</v>
      </c>
      <c r="G1468" s="243"/>
      <c r="H1468" s="517"/>
      <c r="I1468" s="814"/>
      <c r="J1468" s="524"/>
    </row>
    <row r="1469" spans="1:10" ht="15.75" hidden="1" thickBot="1" x14ac:dyDescent="0.3">
      <c r="A1469" s="518"/>
      <c r="B1469" s="1114"/>
      <c r="C1469" s="246"/>
      <c r="D1469" s="696"/>
      <c r="E1469" s="697"/>
      <c r="F1469" s="1036">
        <f t="shared" si="19"/>
        <v>0</v>
      </c>
      <c r="G1469" s="243"/>
      <c r="H1469" s="517"/>
      <c r="I1469" s="814"/>
      <c r="J1469" s="524"/>
    </row>
    <row r="1470" spans="1:10" ht="15.75" hidden="1" thickBot="1" x14ac:dyDescent="0.3">
      <c r="A1470" s="518"/>
      <c r="B1470" s="1114"/>
      <c r="C1470" s="246"/>
      <c r="D1470" s="696"/>
      <c r="E1470" s="697"/>
      <c r="F1470" s="1036">
        <f t="shared" si="19"/>
        <v>0</v>
      </c>
      <c r="G1470" s="243"/>
      <c r="H1470" s="517"/>
      <c r="I1470" s="814"/>
      <c r="J1470" s="524"/>
    </row>
    <row r="1471" spans="1:10" ht="15.75" hidden="1" thickBot="1" x14ac:dyDescent="0.3">
      <c r="A1471" s="518"/>
      <c r="B1471" s="1114"/>
      <c r="C1471" s="246"/>
      <c r="D1471" s="696"/>
      <c r="E1471" s="697"/>
      <c r="F1471" s="1036">
        <f t="shared" si="19"/>
        <v>0</v>
      </c>
      <c r="G1471" s="243"/>
      <c r="H1471" s="517"/>
      <c r="I1471" s="814"/>
      <c r="J1471" s="524"/>
    </row>
    <row r="1472" spans="1:10" ht="15.75" hidden="1" thickBot="1" x14ac:dyDescent="0.3">
      <c r="A1472" s="518"/>
      <c r="B1472" s="1114"/>
      <c r="C1472" s="246"/>
      <c r="D1472" s="696"/>
      <c r="E1472" s="697"/>
      <c r="F1472" s="1036">
        <f t="shared" si="19"/>
        <v>0</v>
      </c>
      <c r="G1472" s="243"/>
      <c r="H1472" s="517"/>
      <c r="I1472" s="814"/>
      <c r="J1472" s="524"/>
    </row>
    <row r="1473" spans="1:10" ht="15.75" hidden="1" thickBot="1" x14ac:dyDescent="0.3">
      <c r="A1473" s="518"/>
      <c r="B1473" s="1114"/>
      <c r="C1473" s="246"/>
      <c r="D1473" s="696"/>
      <c r="E1473" s="697"/>
      <c r="F1473" s="1036">
        <f t="shared" si="19"/>
        <v>0</v>
      </c>
      <c r="G1473" s="243"/>
      <c r="H1473" s="517"/>
      <c r="I1473" s="814"/>
      <c r="J1473" s="524"/>
    </row>
    <row r="1474" spans="1:10" ht="15.75" hidden="1" thickBot="1" x14ac:dyDescent="0.3">
      <c r="A1474" s="518"/>
      <c r="B1474" s="1114"/>
      <c r="C1474" s="246"/>
      <c r="D1474" s="696"/>
      <c r="E1474" s="697"/>
      <c r="F1474" s="1036">
        <f t="shared" si="19"/>
        <v>0</v>
      </c>
      <c r="G1474" s="243"/>
      <c r="H1474" s="517"/>
      <c r="I1474" s="814"/>
      <c r="J1474" s="524"/>
    </row>
    <row r="1475" spans="1:10" ht="15.75" hidden="1" thickBot="1" x14ac:dyDescent="0.3">
      <c r="A1475" s="518"/>
      <c r="B1475" s="1114"/>
      <c r="C1475" s="246"/>
      <c r="D1475" s="696"/>
      <c r="E1475" s="697"/>
      <c r="F1475" s="1036">
        <f t="shared" si="19"/>
        <v>0</v>
      </c>
      <c r="G1475" s="243"/>
      <c r="H1475" s="517"/>
      <c r="I1475" s="814"/>
      <c r="J1475" s="524"/>
    </row>
    <row r="1476" spans="1:10" ht="15.75" hidden="1" thickBot="1" x14ac:dyDescent="0.3">
      <c r="A1476" s="518"/>
      <c r="B1476" s="1114"/>
      <c r="C1476" s="246"/>
      <c r="D1476" s="696"/>
      <c r="E1476" s="697"/>
      <c r="F1476" s="1036">
        <f t="shared" si="19"/>
        <v>0</v>
      </c>
      <c r="G1476" s="243"/>
      <c r="H1476" s="517"/>
      <c r="I1476" s="814"/>
      <c r="J1476" s="524"/>
    </row>
    <row r="1477" spans="1:10" ht="15.75" hidden="1" thickBot="1" x14ac:dyDescent="0.3">
      <c r="A1477" s="518"/>
      <c r="B1477" s="1114"/>
      <c r="C1477" s="246"/>
      <c r="D1477" s="696"/>
      <c r="E1477" s="697"/>
      <c r="F1477" s="1036">
        <f t="shared" si="19"/>
        <v>0</v>
      </c>
      <c r="G1477" s="243"/>
      <c r="H1477" s="517"/>
      <c r="I1477" s="814"/>
      <c r="J1477" s="524"/>
    </row>
    <row r="1478" spans="1:10" ht="15.75" hidden="1" thickBot="1" x14ac:dyDescent="0.3">
      <c r="A1478" s="518"/>
      <c r="B1478" s="1114"/>
      <c r="C1478" s="246"/>
      <c r="D1478" s="696"/>
      <c r="E1478" s="697"/>
      <c r="F1478" s="1036">
        <f t="shared" si="19"/>
        <v>0</v>
      </c>
      <c r="G1478" s="243"/>
      <c r="H1478" s="517"/>
      <c r="I1478" s="814"/>
      <c r="J1478" s="524"/>
    </row>
    <row r="1479" spans="1:10" ht="15.75" hidden="1" thickBot="1" x14ac:dyDescent="0.3">
      <c r="A1479" s="518"/>
      <c r="B1479" s="1114"/>
      <c r="C1479" s="246"/>
      <c r="D1479" s="696"/>
      <c r="E1479" s="697"/>
      <c r="F1479" s="1036">
        <f t="shared" si="19"/>
        <v>0</v>
      </c>
      <c r="G1479" s="243"/>
      <c r="H1479" s="517"/>
      <c r="I1479" s="814"/>
      <c r="J1479" s="524"/>
    </row>
    <row r="1480" spans="1:10" ht="15.75" hidden="1" thickBot="1" x14ac:dyDescent="0.3">
      <c r="A1480" s="518"/>
      <c r="B1480" s="1114"/>
      <c r="C1480" s="246"/>
      <c r="D1480" s="696"/>
      <c r="E1480" s="697"/>
      <c r="F1480" s="1036">
        <f t="shared" si="19"/>
        <v>0</v>
      </c>
      <c r="G1480" s="243"/>
      <c r="H1480" s="517"/>
      <c r="I1480" s="814"/>
      <c r="J1480" s="524"/>
    </row>
    <row r="1481" spans="1:10" ht="15.75" hidden="1" thickBot="1" x14ac:dyDescent="0.3">
      <c r="A1481" s="518"/>
      <c r="B1481" s="1114"/>
      <c r="C1481" s="246"/>
      <c r="D1481" s="696"/>
      <c r="E1481" s="697"/>
      <c r="F1481" s="1036">
        <f t="shared" si="19"/>
        <v>0</v>
      </c>
      <c r="G1481" s="243"/>
      <c r="H1481" s="517"/>
      <c r="I1481" s="814"/>
      <c r="J1481" s="524"/>
    </row>
    <row r="1482" spans="1:10" ht="15.75" hidden="1" thickBot="1" x14ac:dyDescent="0.3">
      <c r="A1482" s="518"/>
      <c r="B1482" s="1114"/>
      <c r="C1482" s="246"/>
      <c r="D1482" s="696"/>
      <c r="E1482" s="697"/>
      <c r="F1482" s="1036">
        <f t="shared" si="19"/>
        <v>0</v>
      </c>
      <c r="G1482" s="243"/>
      <c r="H1482" s="517"/>
      <c r="I1482" s="814"/>
      <c r="J1482" s="524"/>
    </row>
    <row r="1483" spans="1:10" ht="15.75" hidden="1" thickBot="1" x14ac:dyDescent="0.3">
      <c r="A1483" s="518"/>
      <c r="B1483" s="1114"/>
      <c r="C1483" s="246"/>
      <c r="D1483" s="696"/>
      <c r="E1483" s="697"/>
      <c r="F1483" s="1036">
        <f t="shared" si="19"/>
        <v>0</v>
      </c>
      <c r="G1483" s="243"/>
      <c r="H1483" s="517"/>
      <c r="I1483" s="814"/>
      <c r="J1483" s="524"/>
    </row>
    <row r="1484" spans="1:10" ht="15.75" hidden="1" thickBot="1" x14ac:dyDescent="0.3">
      <c r="A1484" s="518"/>
      <c r="B1484" s="1114"/>
      <c r="C1484" s="246"/>
      <c r="D1484" s="696"/>
      <c r="E1484" s="697"/>
      <c r="F1484" s="1036">
        <f t="shared" si="19"/>
        <v>0</v>
      </c>
      <c r="G1484" s="243"/>
      <c r="H1484" s="517"/>
      <c r="I1484" s="814"/>
      <c r="J1484" s="524"/>
    </row>
    <row r="1485" spans="1:10" ht="15.75" hidden="1" thickBot="1" x14ac:dyDescent="0.3">
      <c r="A1485" s="518"/>
      <c r="B1485" s="1114"/>
      <c r="C1485" s="246"/>
      <c r="D1485" s="696"/>
      <c r="E1485" s="697"/>
      <c r="F1485" s="1036">
        <f t="shared" si="19"/>
        <v>0</v>
      </c>
      <c r="G1485" s="243"/>
      <c r="H1485" s="517"/>
      <c r="I1485" s="814"/>
      <c r="J1485" s="524"/>
    </row>
    <row r="1486" spans="1:10" ht="15.75" hidden="1" thickBot="1" x14ac:dyDescent="0.3">
      <c r="A1486" s="518"/>
      <c r="B1486" s="1114"/>
      <c r="C1486" s="246"/>
      <c r="D1486" s="696"/>
      <c r="E1486" s="697"/>
      <c r="F1486" s="1036">
        <f t="shared" si="19"/>
        <v>0</v>
      </c>
      <c r="G1486" s="243"/>
      <c r="H1486" s="517"/>
      <c r="I1486" s="814"/>
      <c r="J1486" s="524"/>
    </row>
    <row r="1487" spans="1:10" ht="15.75" hidden="1" thickBot="1" x14ac:dyDescent="0.3">
      <c r="A1487" s="518"/>
      <c r="B1487" s="1114"/>
      <c r="C1487" s="246"/>
      <c r="D1487" s="696"/>
      <c r="E1487" s="697"/>
      <c r="F1487" s="1036">
        <f t="shared" si="19"/>
        <v>0</v>
      </c>
      <c r="G1487" s="243"/>
      <c r="H1487" s="517"/>
      <c r="I1487" s="814"/>
      <c r="J1487" s="524"/>
    </row>
    <row r="1488" spans="1:10" ht="15.75" hidden="1" thickBot="1" x14ac:dyDescent="0.3">
      <c r="A1488" s="518"/>
      <c r="B1488" s="1114"/>
      <c r="C1488" s="246"/>
      <c r="D1488" s="696"/>
      <c r="E1488" s="697"/>
      <c r="F1488" s="1036">
        <f t="shared" si="19"/>
        <v>0</v>
      </c>
      <c r="G1488" s="243"/>
      <c r="H1488" s="517"/>
      <c r="I1488" s="814"/>
      <c r="J1488" s="524"/>
    </row>
    <row r="1489" spans="1:10" ht="15.75" hidden="1" thickBot="1" x14ac:dyDescent="0.3">
      <c r="A1489" s="518"/>
      <c r="B1489" s="1114"/>
      <c r="C1489" s="246"/>
      <c r="D1489" s="696"/>
      <c r="E1489" s="697"/>
      <c r="F1489" s="1036">
        <f t="shared" si="19"/>
        <v>0</v>
      </c>
      <c r="G1489" s="243"/>
      <c r="H1489" s="517"/>
      <c r="I1489" s="814"/>
      <c r="J1489" s="524"/>
    </row>
    <row r="1490" spans="1:10" ht="15.75" hidden="1" thickBot="1" x14ac:dyDescent="0.3">
      <c r="A1490" s="518"/>
      <c r="B1490" s="1114"/>
      <c r="C1490" s="246"/>
      <c r="D1490" s="696"/>
      <c r="E1490" s="697"/>
      <c r="F1490" s="1036">
        <f t="shared" si="19"/>
        <v>0</v>
      </c>
      <c r="G1490" s="243"/>
      <c r="H1490" s="517"/>
      <c r="I1490" s="814"/>
      <c r="J1490" s="524"/>
    </row>
    <row r="1491" spans="1:10" ht="15.75" hidden="1" thickBot="1" x14ac:dyDescent="0.3">
      <c r="A1491" s="518"/>
      <c r="B1491" s="1114"/>
      <c r="C1491" s="246"/>
      <c r="D1491" s="696"/>
      <c r="E1491" s="697"/>
      <c r="F1491" s="1036">
        <f t="shared" si="19"/>
        <v>0</v>
      </c>
      <c r="G1491" s="243"/>
      <c r="H1491" s="517"/>
      <c r="I1491" s="814"/>
      <c r="J1491" s="524"/>
    </row>
    <row r="1492" spans="1:10" ht="15.75" hidden="1" thickBot="1" x14ac:dyDescent="0.3">
      <c r="A1492" s="518"/>
      <c r="B1492" s="1114"/>
      <c r="C1492" s="246"/>
      <c r="D1492" s="696"/>
      <c r="E1492" s="697"/>
      <c r="F1492" s="1036">
        <f t="shared" si="19"/>
        <v>0</v>
      </c>
      <c r="G1492" s="243"/>
      <c r="H1492" s="517"/>
      <c r="I1492" s="814"/>
      <c r="J1492" s="524"/>
    </row>
    <row r="1493" spans="1:10" ht="15.75" hidden="1" thickBot="1" x14ac:dyDescent="0.3">
      <c r="A1493" s="518"/>
      <c r="B1493" s="1114"/>
      <c r="C1493" s="246"/>
      <c r="D1493" s="696"/>
      <c r="E1493" s="697"/>
      <c r="F1493" s="1036">
        <f t="shared" si="19"/>
        <v>0</v>
      </c>
      <c r="G1493" s="243"/>
      <c r="H1493" s="517"/>
      <c r="I1493" s="814"/>
      <c r="J1493" s="524"/>
    </row>
    <row r="1494" spans="1:10" ht="15.75" hidden="1" thickBot="1" x14ac:dyDescent="0.3">
      <c r="A1494" s="518"/>
      <c r="B1494" s="1114"/>
      <c r="C1494" s="246"/>
      <c r="D1494" s="696"/>
      <c r="E1494" s="697"/>
      <c r="F1494" s="1036">
        <f t="shared" si="19"/>
        <v>0</v>
      </c>
      <c r="G1494" s="243"/>
      <c r="H1494" s="517"/>
      <c r="I1494" s="814"/>
      <c r="J1494" s="524"/>
    </row>
    <row r="1495" spans="1:10" ht="15.75" hidden="1" thickBot="1" x14ac:dyDescent="0.3">
      <c r="A1495" s="518"/>
      <c r="B1495" s="1114"/>
      <c r="C1495" s="246"/>
      <c r="D1495" s="696"/>
      <c r="E1495" s="697"/>
      <c r="F1495" s="1036">
        <f t="shared" si="19"/>
        <v>0</v>
      </c>
      <c r="G1495" s="243"/>
      <c r="H1495" s="517"/>
      <c r="I1495" s="814"/>
      <c r="J1495" s="524"/>
    </row>
    <row r="1496" spans="1:10" ht="15.75" hidden="1" thickBot="1" x14ac:dyDescent="0.3">
      <c r="A1496" s="518"/>
      <c r="B1496" s="1114"/>
      <c r="C1496" s="246"/>
      <c r="D1496" s="696"/>
      <c r="E1496" s="697"/>
      <c r="F1496" s="1036">
        <f t="shared" si="19"/>
        <v>0</v>
      </c>
      <c r="G1496" s="243"/>
      <c r="H1496" s="517"/>
      <c r="I1496" s="814"/>
      <c r="J1496" s="524"/>
    </row>
    <row r="1497" spans="1:10" ht="15.75" hidden="1" thickBot="1" x14ac:dyDescent="0.3">
      <c r="A1497" s="518"/>
      <c r="B1497" s="1114"/>
      <c r="C1497" s="246"/>
      <c r="D1497" s="696"/>
      <c r="E1497" s="697"/>
      <c r="F1497" s="1036">
        <f t="shared" si="19"/>
        <v>0</v>
      </c>
      <c r="G1497" s="243"/>
      <c r="H1497" s="517"/>
      <c r="I1497" s="814"/>
      <c r="J1497" s="524"/>
    </row>
    <row r="1498" spans="1:10" ht="15.75" hidden="1" thickBot="1" x14ac:dyDescent="0.3">
      <c r="A1498" s="518"/>
      <c r="B1498" s="1114"/>
      <c r="C1498" s="246"/>
      <c r="D1498" s="696"/>
      <c r="E1498" s="697"/>
      <c r="F1498" s="1036">
        <f t="shared" si="19"/>
        <v>0</v>
      </c>
      <c r="G1498" s="243"/>
      <c r="H1498" s="517"/>
      <c r="I1498" s="814"/>
      <c r="J1498" s="524"/>
    </row>
    <row r="1499" spans="1:10" ht="15.75" hidden="1" thickBot="1" x14ac:dyDescent="0.3">
      <c r="A1499" s="518"/>
      <c r="B1499" s="1114"/>
      <c r="C1499" s="246"/>
      <c r="D1499" s="696"/>
      <c r="E1499" s="697"/>
      <c r="F1499" s="1036">
        <f t="shared" si="19"/>
        <v>0</v>
      </c>
      <c r="G1499" s="243"/>
      <c r="H1499" s="517"/>
      <c r="I1499" s="814"/>
      <c r="J1499" s="524"/>
    </row>
    <row r="1500" spans="1:10" ht="15.75" hidden="1" thickBot="1" x14ac:dyDescent="0.3">
      <c r="A1500" s="518"/>
      <c r="B1500" s="1114"/>
      <c r="C1500" s="246"/>
      <c r="D1500" s="696"/>
      <c r="E1500" s="697"/>
      <c r="F1500" s="1036">
        <f t="shared" si="19"/>
        <v>0</v>
      </c>
      <c r="G1500" s="243"/>
      <c r="H1500" s="517"/>
      <c r="I1500" s="814"/>
      <c r="J1500" s="524"/>
    </row>
    <row r="1501" spans="1:10" ht="15.75" hidden="1" thickBot="1" x14ac:dyDescent="0.3">
      <c r="A1501" s="518"/>
      <c r="B1501" s="1114"/>
      <c r="C1501" s="246"/>
      <c r="D1501" s="696"/>
      <c r="E1501" s="697"/>
      <c r="F1501" s="1036">
        <f t="shared" si="19"/>
        <v>0</v>
      </c>
      <c r="G1501" s="243"/>
      <c r="H1501" s="517"/>
      <c r="I1501" s="814"/>
      <c r="J1501" s="524"/>
    </row>
    <row r="1502" spans="1:10" ht="15.75" hidden="1" thickBot="1" x14ac:dyDescent="0.3">
      <c r="A1502" s="518"/>
      <c r="B1502" s="1114"/>
      <c r="C1502" s="246"/>
      <c r="D1502" s="696"/>
      <c r="E1502" s="697"/>
      <c r="F1502" s="1036">
        <f t="shared" si="19"/>
        <v>0</v>
      </c>
      <c r="G1502" s="243"/>
      <c r="H1502" s="517"/>
      <c r="I1502" s="814"/>
      <c r="J1502" s="524"/>
    </row>
    <row r="1503" spans="1:10" ht="15.75" hidden="1" thickBot="1" x14ac:dyDescent="0.3">
      <c r="A1503" s="518"/>
      <c r="B1503" s="1114"/>
      <c r="C1503" s="246"/>
      <c r="D1503" s="696"/>
      <c r="E1503" s="697"/>
      <c r="F1503" s="1036">
        <f t="shared" si="19"/>
        <v>0</v>
      </c>
      <c r="G1503" s="243"/>
      <c r="H1503" s="517"/>
      <c r="I1503" s="814"/>
      <c r="J1503" s="524"/>
    </row>
    <row r="1504" spans="1:10" ht="15.75" hidden="1" thickBot="1" x14ac:dyDescent="0.3">
      <c r="A1504" s="518"/>
      <c r="B1504" s="1114"/>
      <c r="C1504" s="246"/>
      <c r="D1504" s="696"/>
      <c r="E1504" s="697"/>
      <c r="F1504" s="1036">
        <f t="shared" si="19"/>
        <v>0</v>
      </c>
      <c r="G1504" s="243"/>
      <c r="H1504" s="517"/>
      <c r="I1504" s="814"/>
      <c r="J1504" s="524"/>
    </row>
    <row r="1505" spans="1:10" ht="15.75" hidden="1" thickBot="1" x14ac:dyDescent="0.3">
      <c r="A1505" s="518"/>
      <c r="B1505" s="1114"/>
      <c r="C1505" s="246"/>
      <c r="D1505" s="696"/>
      <c r="E1505" s="697"/>
      <c r="F1505" s="1036">
        <f t="shared" si="19"/>
        <v>0</v>
      </c>
      <c r="G1505" s="243"/>
      <c r="H1505" s="517"/>
      <c r="I1505" s="814"/>
      <c r="J1505" s="524"/>
    </row>
    <row r="1506" spans="1:10" ht="15.75" hidden="1" thickBot="1" x14ac:dyDescent="0.3">
      <c r="A1506" s="518"/>
      <c r="B1506" s="1114"/>
      <c r="C1506" s="246"/>
      <c r="D1506" s="696"/>
      <c r="E1506" s="697"/>
      <c r="F1506" s="1036">
        <f t="shared" si="19"/>
        <v>0</v>
      </c>
      <c r="G1506" s="243"/>
      <c r="H1506" s="517"/>
      <c r="I1506" s="814"/>
      <c r="J1506" s="524"/>
    </row>
    <row r="1507" spans="1:10" ht="15.75" hidden="1" thickBot="1" x14ac:dyDescent="0.3">
      <c r="A1507" s="518"/>
      <c r="B1507" s="1114"/>
      <c r="C1507" s="246"/>
      <c r="D1507" s="696"/>
      <c r="E1507" s="697"/>
      <c r="F1507" s="1036">
        <f t="shared" si="19"/>
        <v>0</v>
      </c>
      <c r="G1507" s="243"/>
      <c r="H1507" s="517"/>
      <c r="I1507" s="814"/>
      <c r="J1507" s="524"/>
    </row>
    <row r="1508" spans="1:10" ht="15.75" hidden="1" thickBot="1" x14ac:dyDescent="0.3">
      <c r="A1508" s="518"/>
      <c r="B1508" s="1114"/>
      <c r="C1508" s="246"/>
      <c r="D1508" s="696"/>
      <c r="E1508" s="697"/>
      <c r="F1508" s="1036">
        <f t="shared" si="19"/>
        <v>0</v>
      </c>
      <c r="G1508" s="243"/>
      <c r="H1508" s="517"/>
      <c r="I1508" s="814"/>
      <c r="J1508" s="524"/>
    </row>
    <row r="1509" spans="1:10" ht="15.75" hidden="1" thickBot="1" x14ac:dyDescent="0.3">
      <c r="A1509" s="518"/>
      <c r="B1509" s="1114"/>
      <c r="C1509" s="246"/>
      <c r="D1509" s="696"/>
      <c r="E1509" s="697"/>
      <c r="F1509" s="1036">
        <f t="shared" si="19"/>
        <v>0</v>
      </c>
      <c r="G1509" s="243"/>
      <c r="H1509" s="517"/>
      <c r="I1509" s="814"/>
      <c r="J1509" s="524"/>
    </row>
    <row r="1510" spans="1:10" ht="15.75" hidden="1" thickBot="1" x14ac:dyDescent="0.3">
      <c r="A1510" s="518"/>
      <c r="B1510" s="1114"/>
      <c r="C1510" s="246"/>
      <c r="D1510" s="696"/>
      <c r="E1510" s="697"/>
      <c r="F1510" s="1036">
        <f t="shared" si="19"/>
        <v>0</v>
      </c>
      <c r="G1510" s="243"/>
      <c r="H1510" s="517"/>
      <c r="I1510" s="814"/>
      <c r="J1510" s="524"/>
    </row>
    <row r="1511" spans="1:10" ht="15.75" hidden="1" thickBot="1" x14ac:dyDescent="0.3">
      <c r="A1511" s="518"/>
      <c r="B1511" s="1114"/>
      <c r="C1511" s="246"/>
      <c r="D1511" s="696"/>
      <c r="E1511" s="697"/>
      <c r="F1511" s="1036">
        <f t="shared" si="19"/>
        <v>0</v>
      </c>
      <c r="G1511" s="243"/>
      <c r="H1511" s="517"/>
      <c r="I1511" s="814"/>
      <c r="J1511" s="524"/>
    </row>
    <row r="1512" spans="1:10" ht="15.75" hidden="1" thickBot="1" x14ac:dyDescent="0.3">
      <c r="A1512" s="518"/>
      <c r="B1512" s="1114"/>
      <c r="C1512" s="246"/>
      <c r="D1512" s="696"/>
      <c r="E1512" s="697"/>
      <c r="F1512" s="1036">
        <f t="shared" si="19"/>
        <v>0</v>
      </c>
      <c r="G1512" s="243"/>
      <c r="H1512" s="517"/>
      <c r="I1512" s="814"/>
      <c r="J1512" s="524"/>
    </row>
    <row r="1513" spans="1:10" ht="15.75" hidden="1" thickBot="1" x14ac:dyDescent="0.3">
      <c r="A1513" s="518"/>
      <c r="B1513" s="1114"/>
      <c r="C1513" s="246"/>
      <c r="D1513" s="696"/>
      <c r="E1513" s="697"/>
      <c r="F1513" s="1036">
        <f t="shared" si="19"/>
        <v>0</v>
      </c>
      <c r="G1513" s="243"/>
      <c r="H1513" s="517"/>
      <c r="I1513" s="814"/>
      <c r="J1513" s="524"/>
    </row>
    <row r="1514" spans="1:10" ht="15.75" hidden="1" thickBot="1" x14ac:dyDescent="0.3">
      <c r="A1514" s="518"/>
      <c r="B1514" s="1114"/>
      <c r="C1514" s="246"/>
      <c r="D1514" s="696"/>
      <c r="E1514" s="697"/>
      <c r="F1514" s="1036">
        <f t="shared" si="19"/>
        <v>0</v>
      </c>
      <c r="G1514" s="243"/>
      <c r="H1514" s="517"/>
      <c r="I1514" s="814"/>
      <c r="J1514" s="524"/>
    </row>
    <row r="1515" spans="1:10" ht="15.75" hidden="1" thickBot="1" x14ac:dyDescent="0.3">
      <c r="A1515" s="518"/>
      <c r="B1515" s="1114"/>
      <c r="C1515" s="246"/>
      <c r="D1515" s="696"/>
      <c r="E1515" s="697"/>
      <c r="F1515" s="1036">
        <f t="shared" si="19"/>
        <v>0</v>
      </c>
      <c r="G1515" s="243"/>
      <c r="H1515" s="517"/>
      <c r="I1515" s="814"/>
      <c r="J1515" s="524"/>
    </row>
    <row r="1516" spans="1:10" ht="15.75" hidden="1" thickBot="1" x14ac:dyDescent="0.3">
      <c r="A1516" s="518"/>
      <c r="B1516" s="1114"/>
      <c r="C1516" s="246"/>
      <c r="D1516" s="696"/>
      <c r="E1516" s="697"/>
      <c r="F1516" s="1036">
        <f t="shared" si="19"/>
        <v>0</v>
      </c>
      <c r="G1516" s="243"/>
      <c r="H1516" s="517"/>
      <c r="I1516" s="814"/>
      <c r="J1516" s="524"/>
    </row>
    <row r="1517" spans="1:10" ht="15.75" hidden="1" thickBot="1" x14ac:dyDescent="0.3">
      <c r="A1517" s="518"/>
      <c r="B1517" s="1114"/>
      <c r="C1517" s="246"/>
      <c r="D1517" s="696"/>
      <c r="E1517" s="697"/>
      <c r="F1517" s="1036">
        <f t="shared" si="19"/>
        <v>0</v>
      </c>
      <c r="G1517" s="243"/>
      <c r="H1517" s="517"/>
      <c r="I1517" s="814"/>
      <c r="J1517" s="524"/>
    </row>
    <row r="1518" spans="1:10" ht="15.75" hidden="1" thickBot="1" x14ac:dyDescent="0.3">
      <c r="A1518" s="518"/>
      <c r="B1518" s="1114"/>
      <c r="C1518" s="246"/>
      <c r="D1518" s="696"/>
      <c r="E1518" s="697"/>
      <c r="F1518" s="1036">
        <f t="shared" si="19"/>
        <v>0</v>
      </c>
      <c r="G1518" s="243"/>
      <c r="H1518" s="517"/>
      <c r="I1518" s="814"/>
      <c r="J1518" s="524"/>
    </row>
    <row r="1519" spans="1:10" ht="15.75" hidden="1" thickBot="1" x14ac:dyDescent="0.3">
      <c r="A1519" s="518"/>
      <c r="B1519" s="1114"/>
      <c r="C1519" s="246"/>
      <c r="D1519" s="696"/>
      <c r="E1519" s="697"/>
      <c r="F1519" s="1036">
        <f t="shared" si="19"/>
        <v>0</v>
      </c>
      <c r="G1519" s="243"/>
      <c r="H1519" s="517"/>
      <c r="I1519" s="814"/>
      <c r="J1519" s="524"/>
    </row>
    <row r="1520" spans="1:10" ht="15.75" hidden="1" thickBot="1" x14ac:dyDescent="0.3">
      <c r="A1520" s="518"/>
      <c r="B1520" s="1114"/>
      <c r="C1520" s="246"/>
      <c r="D1520" s="696"/>
      <c r="E1520" s="697"/>
      <c r="F1520" s="1036">
        <f t="shared" si="19"/>
        <v>0</v>
      </c>
      <c r="G1520" s="243"/>
      <c r="H1520" s="517"/>
      <c r="I1520" s="814"/>
      <c r="J1520" s="524"/>
    </row>
    <row r="1521" spans="1:10" ht="15.75" hidden="1" thickBot="1" x14ac:dyDescent="0.3">
      <c r="A1521" s="518"/>
      <c r="B1521" s="1114"/>
      <c r="C1521" s="246"/>
      <c r="D1521" s="696"/>
      <c r="E1521" s="697"/>
      <c r="F1521" s="1036">
        <f t="shared" si="19"/>
        <v>0</v>
      </c>
      <c r="G1521" s="243"/>
      <c r="H1521" s="517"/>
      <c r="I1521" s="814"/>
      <c r="J1521" s="524"/>
    </row>
    <row r="1522" spans="1:10" ht="15.75" hidden="1" thickBot="1" x14ac:dyDescent="0.3">
      <c r="A1522" s="518"/>
      <c r="B1522" s="1114"/>
      <c r="C1522" s="246"/>
      <c r="D1522" s="696"/>
      <c r="E1522" s="697"/>
      <c r="F1522" s="1036">
        <f t="shared" si="19"/>
        <v>0</v>
      </c>
      <c r="G1522" s="243"/>
      <c r="H1522" s="517"/>
      <c r="I1522" s="814"/>
      <c r="J1522" s="524"/>
    </row>
    <row r="1523" spans="1:10" ht="15.75" hidden="1" thickBot="1" x14ac:dyDescent="0.3">
      <c r="A1523" s="518"/>
      <c r="B1523" s="1114"/>
      <c r="C1523" s="246"/>
      <c r="D1523" s="696"/>
      <c r="E1523" s="697"/>
      <c r="F1523" s="1036">
        <f t="shared" si="19"/>
        <v>0</v>
      </c>
      <c r="G1523" s="243"/>
      <c r="H1523" s="517"/>
      <c r="I1523" s="814"/>
      <c r="J1523" s="524"/>
    </row>
    <row r="1524" spans="1:10" ht="15.75" hidden="1" thickBot="1" x14ac:dyDescent="0.3">
      <c r="A1524" s="518"/>
      <c r="B1524" s="1114"/>
      <c r="C1524" s="246"/>
      <c r="D1524" s="696"/>
      <c r="E1524" s="697"/>
      <c r="F1524" s="1036">
        <f t="shared" si="19"/>
        <v>0</v>
      </c>
      <c r="G1524" s="243"/>
      <c r="H1524" s="517"/>
      <c r="I1524" s="814"/>
      <c r="J1524" s="524"/>
    </row>
    <row r="1525" spans="1:10" ht="15.75" hidden="1" thickBot="1" x14ac:dyDescent="0.3">
      <c r="A1525" s="518"/>
      <c r="B1525" s="1114"/>
      <c r="C1525" s="246"/>
      <c r="D1525" s="696"/>
      <c r="E1525" s="697"/>
      <c r="F1525" s="1036">
        <f t="shared" si="19"/>
        <v>0</v>
      </c>
      <c r="G1525" s="243"/>
      <c r="H1525" s="517"/>
      <c r="I1525" s="814"/>
      <c r="J1525" s="524"/>
    </row>
    <row r="1526" spans="1:10" ht="15.75" hidden="1" thickBot="1" x14ac:dyDescent="0.3">
      <c r="A1526" s="518"/>
      <c r="B1526" s="1114"/>
      <c r="C1526" s="246"/>
      <c r="D1526" s="696"/>
      <c r="E1526" s="697"/>
      <c r="F1526" s="1036">
        <f t="shared" si="19"/>
        <v>0</v>
      </c>
      <c r="G1526" s="243"/>
      <c r="H1526" s="517"/>
      <c r="I1526" s="814"/>
      <c r="J1526" s="524"/>
    </row>
    <row r="1527" spans="1:10" ht="15.75" hidden="1" thickBot="1" x14ac:dyDescent="0.3">
      <c r="A1527" s="518"/>
      <c r="B1527" s="1114"/>
      <c r="C1527" s="246"/>
      <c r="D1527" s="696"/>
      <c r="E1527" s="697"/>
      <c r="F1527" s="1036">
        <f t="shared" si="19"/>
        <v>0</v>
      </c>
      <c r="G1527" s="243"/>
      <c r="H1527" s="517"/>
      <c r="I1527" s="814"/>
      <c r="J1527" s="524"/>
    </row>
    <row r="1528" spans="1:10" ht="15.75" hidden="1" thickBot="1" x14ac:dyDescent="0.3">
      <c r="A1528" s="518"/>
      <c r="B1528" s="1114"/>
      <c r="C1528" s="534"/>
      <c r="D1528" s="696"/>
      <c r="E1528" s="697"/>
      <c r="F1528" s="1036">
        <f t="shared" si="19"/>
        <v>0</v>
      </c>
      <c r="G1528" s="243"/>
      <c r="H1528" s="517"/>
      <c r="I1528" s="814"/>
      <c r="J1528" s="512"/>
    </row>
    <row r="1529" spans="1:10" ht="15" customHeight="1" thickBot="1" x14ac:dyDescent="0.35">
      <c r="A1529" s="518"/>
      <c r="B1529" s="1114"/>
      <c r="C1529" s="129" t="s">
        <v>1927</v>
      </c>
      <c r="D1529" s="1127">
        <f>SUM(D1530:D1629)</f>
        <v>0</v>
      </c>
      <c r="E1529" s="1127">
        <f>SUM(E1530:E1629)</f>
        <v>0</v>
      </c>
      <c r="F1529" s="1036">
        <f t="shared" si="19"/>
        <v>0</v>
      </c>
      <c r="G1529" s="243"/>
      <c r="H1529" s="517" t="s">
        <v>979</v>
      </c>
      <c r="I1529" s="815">
        <f>Form3!G39+Form3!H39</f>
        <v>0</v>
      </c>
      <c r="J1529" s="524"/>
    </row>
    <row r="1530" spans="1:10" ht="15" customHeight="1" x14ac:dyDescent="0.3">
      <c r="A1530" s="518"/>
      <c r="B1530" s="1114"/>
      <c r="C1530" s="1692"/>
      <c r="D1530" s="696"/>
      <c r="E1530" s="697"/>
      <c r="F1530" s="1036">
        <f t="shared" ref="F1530:F1593" si="20">D1530+E1530</f>
        <v>0</v>
      </c>
      <c r="G1530" s="243"/>
      <c r="H1530" s="517"/>
      <c r="I1530" s="814"/>
      <c r="J1530" s="524"/>
    </row>
    <row r="1531" spans="1:10" ht="15" customHeight="1" x14ac:dyDescent="0.3">
      <c r="A1531" s="518"/>
      <c r="B1531" s="1114"/>
      <c r="C1531" s="1692"/>
      <c r="D1531" s="700"/>
      <c r="E1531" s="696"/>
      <c r="F1531" s="1036">
        <f t="shared" si="20"/>
        <v>0</v>
      </c>
      <c r="G1531" s="243"/>
      <c r="H1531" s="517"/>
      <c r="I1531" s="814"/>
      <c r="J1531" s="524"/>
    </row>
    <row r="1532" spans="1:10" ht="15" customHeight="1" x14ac:dyDescent="0.3">
      <c r="A1532" s="518"/>
      <c r="B1532" s="1114"/>
      <c r="C1532" s="1692"/>
      <c r="D1532" s="696"/>
      <c r="E1532" s="697"/>
      <c r="F1532" s="1036">
        <f t="shared" si="20"/>
        <v>0</v>
      </c>
      <c r="G1532" s="243"/>
      <c r="H1532" s="517"/>
      <c r="I1532" s="814"/>
      <c r="J1532" s="524"/>
    </row>
    <row r="1533" spans="1:10" ht="15" customHeight="1" x14ac:dyDescent="0.3">
      <c r="A1533" s="518"/>
      <c r="B1533" s="1114"/>
      <c r="C1533" s="1692"/>
      <c r="D1533" s="696"/>
      <c r="E1533" s="697"/>
      <c r="F1533" s="1036">
        <f t="shared" si="20"/>
        <v>0</v>
      </c>
      <c r="G1533" s="243"/>
      <c r="H1533" s="517"/>
      <c r="I1533" s="814"/>
      <c r="J1533" s="524"/>
    </row>
    <row r="1534" spans="1:10" ht="15" customHeight="1" x14ac:dyDescent="0.3">
      <c r="A1534" s="518"/>
      <c r="B1534" s="1114"/>
      <c r="C1534" s="1692"/>
      <c r="D1534" s="696"/>
      <c r="E1534" s="697"/>
      <c r="F1534" s="1036">
        <f t="shared" si="20"/>
        <v>0</v>
      </c>
      <c r="G1534" s="243"/>
      <c r="H1534" s="517"/>
      <c r="I1534" s="814"/>
      <c r="J1534" s="524"/>
    </row>
    <row r="1535" spans="1:10" ht="15" customHeight="1" x14ac:dyDescent="0.3">
      <c r="A1535" s="518"/>
      <c r="B1535" s="1114"/>
      <c r="C1535" s="1692"/>
      <c r="D1535" s="696"/>
      <c r="E1535" s="697"/>
      <c r="F1535" s="1036">
        <f t="shared" si="20"/>
        <v>0</v>
      </c>
      <c r="G1535" s="243"/>
      <c r="H1535" s="517"/>
      <c r="I1535" s="814"/>
      <c r="J1535" s="524"/>
    </row>
    <row r="1536" spans="1:10" ht="15" customHeight="1" x14ac:dyDescent="0.3">
      <c r="A1536" s="518"/>
      <c r="B1536" s="1114"/>
      <c r="C1536" s="1692"/>
      <c r="D1536" s="696"/>
      <c r="E1536" s="697"/>
      <c r="F1536" s="1036">
        <f t="shared" si="20"/>
        <v>0</v>
      </c>
      <c r="G1536" s="243"/>
      <c r="H1536" s="517"/>
      <c r="I1536" s="814"/>
      <c r="J1536" s="524"/>
    </row>
    <row r="1537" spans="1:10" ht="15" customHeight="1" x14ac:dyDescent="0.3">
      <c r="A1537" s="518"/>
      <c r="B1537" s="1114"/>
      <c r="C1537" s="1692"/>
      <c r="D1537" s="696"/>
      <c r="E1537" s="697"/>
      <c r="F1537" s="1036">
        <f t="shared" si="20"/>
        <v>0</v>
      </c>
      <c r="G1537" s="243"/>
      <c r="H1537" s="517"/>
      <c r="I1537" s="814"/>
      <c r="J1537" s="524"/>
    </row>
    <row r="1538" spans="1:10" ht="15" customHeight="1" x14ac:dyDescent="0.3">
      <c r="A1538" s="518"/>
      <c r="B1538" s="1114"/>
      <c r="C1538" s="1692"/>
      <c r="D1538" s="696"/>
      <c r="E1538" s="697"/>
      <c r="F1538" s="1036">
        <f t="shared" si="20"/>
        <v>0</v>
      </c>
      <c r="G1538" s="243"/>
      <c r="H1538" s="517"/>
      <c r="I1538" s="814"/>
      <c r="J1538" s="524"/>
    </row>
    <row r="1539" spans="1:10" ht="15" customHeight="1" thickBot="1" x14ac:dyDescent="0.35">
      <c r="A1539" s="518"/>
      <c r="B1539" s="1114"/>
      <c r="C1539" s="1692"/>
      <c r="D1539" s="696"/>
      <c r="E1539" s="697"/>
      <c r="F1539" s="1036">
        <f t="shared" si="20"/>
        <v>0</v>
      </c>
      <c r="G1539" s="243"/>
      <c r="H1539" s="517"/>
      <c r="I1539" s="814"/>
      <c r="J1539" s="524"/>
    </row>
    <row r="1540" spans="1:10" ht="15.75" hidden="1" thickBot="1" x14ac:dyDescent="0.3">
      <c r="A1540" s="518"/>
      <c r="B1540" s="1114"/>
      <c r="C1540" s="101"/>
      <c r="D1540" s="696"/>
      <c r="E1540" s="697"/>
      <c r="F1540" s="1036">
        <f t="shared" si="20"/>
        <v>0</v>
      </c>
      <c r="G1540" s="243"/>
      <c r="H1540" s="517"/>
      <c r="I1540" s="814"/>
      <c r="J1540" s="524"/>
    </row>
    <row r="1541" spans="1:10" ht="15.75" hidden="1" thickBot="1" x14ac:dyDescent="0.3">
      <c r="A1541" s="518"/>
      <c r="B1541" s="1114"/>
      <c r="C1541" s="101"/>
      <c r="D1541" s="696"/>
      <c r="E1541" s="697"/>
      <c r="F1541" s="1036">
        <f t="shared" si="20"/>
        <v>0</v>
      </c>
      <c r="G1541" s="243"/>
      <c r="H1541" s="517"/>
      <c r="I1541" s="814"/>
      <c r="J1541" s="524"/>
    </row>
    <row r="1542" spans="1:10" ht="15.75" hidden="1" thickBot="1" x14ac:dyDescent="0.3">
      <c r="A1542" s="518"/>
      <c r="B1542" s="1114"/>
      <c r="C1542" s="101"/>
      <c r="D1542" s="696"/>
      <c r="E1542" s="697"/>
      <c r="F1542" s="1036">
        <f t="shared" si="20"/>
        <v>0</v>
      </c>
      <c r="G1542" s="243"/>
      <c r="H1542" s="517"/>
      <c r="I1542" s="814"/>
      <c r="J1542" s="524"/>
    </row>
    <row r="1543" spans="1:10" ht="15.75" hidden="1" thickBot="1" x14ac:dyDescent="0.3">
      <c r="A1543" s="518"/>
      <c r="B1543" s="1114"/>
      <c r="C1543" s="101"/>
      <c r="D1543" s="696"/>
      <c r="E1543" s="697"/>
      <c r="F1543" s="1036">
        <f t="shared" si="20"/>
        <v>0</v>
      </c>
      <c r="G1543" s="243"/>
      <c r="H1543" s="517"/>
      <c r="I1543" s="814"/>
      <c r="J1543" s="524"/>
    </row>
    <row r="1544" spans="1:10" ht="15.75" hidden="1" thickBot="1" x14ac:dyDescent="0.3">
      <c r="A1544" s="518"/>
      <c r="B1544" s="1114"/>
      <c r="C1544" s="101"/>
      <c r="D1544" s="696"/>
      <c r="E1544" s="697"/>
      <c r="F1544" s="1036">
        <f t="shared" si="20"/>
        <v>0</v>
      </c>
      <c r="G1544" s="243"/>
      <c r="H1544" s="517"/>
      <c r="I1544" s="814"/>
      <c r="J1544" s="524"/>
    </row>
    <row r="1545" spans="1:10" ht="15.75" hidden="1" thickBot="1" x14ac:dyDescent="0.3">
      <c r="A1545" s="518"/>
      <c r="B1545" s="1114"/>
      <c r="C1545" s="101"/>
      <c r="D1545" s="696"/>
      <c r="E1545" s="697"/>
      <c r="F1545" s="1036">
        <f t="shared" si="20"/>
        <v>0</v>
      </c>
      <c r="G1545" s="243"/>
      <c r="H1545" s="517"/>
      <c r="I1545" s="814"/>
      <c r="J1545" s="524"/>
    </row>
    <row r="1546" spans="1:10" ht="15.75" hidden="1" thickBot="1" x14ac:dyDescent="0.3">
      <c r="A1546" s="518"/>
      <c r="B1546" s="1114"/>
      <c r="C1546" s="101"/>
      <c r="D1546" s="696"/>
      <c r="E1546" s="697"/>
      <c r="F1546" s="1036">
        <f t="shared" si="20"/>
        <v>0</v>
      </c>
      <c r="G1546" s="243"/>
      <c r="H1546" s="517"/>
      <c r="I1546" s="814"/>
      <c r="J1546" s="524"/>
    </row>
    <row r="1547" spans="1:10" ht="15.75" hidden="1" thickBot="1" x14ac:dyDescent="0.3">
      <c r="A1547" s="518"/>
      <c r="B1547" s="1114"/>
      <c r="C1547" s="101"/>
      <c r="D1547" s="696"/>
      <c r="E1547" s="697"/>
      <c r="F1547" s="1036">
        <f t="shared" si="20"/>
        <v>0</v>
      </c>
      <c r="G1547" s="243"/>
      <c r="H1547" s="517"/>
      <c r="I1547" s="814"/>
      <c r="J1547" s="524"/>
    </row>
    <row r="1548" spans="1:10" ht="15.75" hidden="1" thickBot="1" x14ac:dyDescent="0.3">
      <c r="A1548" s="518"/>
      <c r="B1548" s="1114"/>
      <c r="C1548" s="101"/>
      <c r="D1548" s="696"/>
      <c r="E1548" s="697"/>
      <c r="F1548" s="1036">
        <f t="shared" si="20"/>
        <v>0</v>
      </c>
      <c r="G1548" s="243"/>
      <c r="H1548" s="517"/>
      <c r="I1548" s="814"/>
      <c r="J1548" s="524"/>
    </row>
    <row r="1549" spans="1:10" ht="15.75" hidden="1" thickBot="1" x14ac:dyDescent="0.3">
      <c r="A1549" s="518"/>
      <c r="B1549" s="1114"/>
      <c r="C1549" s="101"/>
      <c r="D1549" s="696"/>
      <c r="E1549" s="697"/>
      <c r="F1549" s="1036">
        <f t="shared" si="20"/>
        <v>0</v>
      </c>
      <c r="G1549" s="243"/>
      <c r="H1549" s="517"/>
      <c r="I1549" s="814"/>
      <c r="J1549" s="524"/>
    </row>
    <row r="1550" spans="1:10" ht="15.75" hidden="1" thickBot="1" x14ac:dyDescent="0.3">
      <c r="A1550" s="518"/>
      <c r="B1550" s="1114"/>
      <c r="C1550" s="101"/>
      <c r="D1550" s="696"/>
      <c r="E1550" s="697"/>
      <c r="F1550" s="1036">
        <f t="shared" si="20"/>
        <v>0</v>
      </c>
      <c r="G1550" s="243"/>
      <c r="H1550" s="517"/>
      <c r="I1550" s="814"/>
      <c r="J1550" s="524"/>
    </row>
    <row r="1551" spans="1:10" ht="15.75" hidden="1" thickBot="1" x14ac:dyDescent="0.3">
      <c r="A1551" s="518"/>
      <c r="B1551" s="1114"/>
      <c r="C1551" s="101"/>
      <c r="D1551" s="696"/>
      <c r="E1551" s="697"/>
      <c r="F1551" s="1036">
        <f t="shared" si="20"/>
        <v>0</v>
      </c>
      <c r="G1551" s="243"/>
      <c r="H1551" s="517"/>
      <c r="I1551" s="814"/>
      <c r="J1551" s="524"/>
    </row>
    <row r="1552" spans="1:10" ht="15.75" hidden="1" thickBot="1" x14ac:dyDescent="0.3">
      <c r="A1552" s="518"/>
      <c r="B1552" s="1114"/>
      <c r="C1552" s="101"/>
      <c r="D1552" s="696"/>
      <c r="E1552" s="697"/>
      <c r="F1552" s="1036">
        <f t="shared" si="20"/>
        <v>0</v>
      </c>
      <c r="G1552" s="243"/>
      <c r="H1552" s="517"/>
      <c r="I1552" s="814"/>
      <c r="J1552" s="524"/>
    </row>
    <row r="1553" spans="1:10" ht="15.75" hidden="1" thickBot="1" x14ac:dyDescent="0.3">
      <c r="A1553" s="518"/>
      <c r="B1553" s="1114"/>
      <c r="C1553" s="101"/>
      <c r="D1553" s="696"/>
      <c r="E1553" s="697"/>
      <c r="F1553" s="1036">
        <f t="shared" si="20"/>
        <v>0</v>
      </c>
      <c r="G1553" s="243"/>
      <c r="H1553" s="517"/>
      <c r="I1553" s="814"/>
      <c r="J1553" s="524"/>
    </row>
    <row r="1554" spans="1:10" ht="15.75" hidden="1" thickBot="1" x14ac:dyDescent="0.3">
      <c r="A1554" s="518"/>
      <c r="B1554" s="1114"/>
      <c r="C1554" s="101"/>
      <c r="D1554" s="696"/>
      <c r="E1554" s="697"/>
      <c r="F1554" s="1036">
        <f t="shared" si="20"/>
        <v>0</v>
      </c>
      <c r="G1554" s="243"/>
      <c r="H1554" s="517"/>
      <c r="I1554" s="814"/>
      <c r="J1554" s="524"/>
    </row>
    <row r="1555" spans="1:10" ht="15.75" hidden="1" thickBot="1" x14ac:dyDescent="0.3">
      <c r="A1555" s="518"/>
      <c r="B1555" s="1114"/>
      <c r="C1555" s="101"/>
      <c r="D1555" s="696"/>
      <c r="E1555" s="697"/>
      <c r="F1555" s="1036">
        <f t="shared" si="20"/>
        <v>0</v>
      </c>
      <c r="G1555" s="243"/>
      <c r="H1555" s="517"/>
      <c r="I1555" s="814"/>
      <c r="J1555" s="524"/>
    </row>
    <row r="1556" spans="1:10" ht="15.75" hidden="1" thickBot="1" x14ac:dyDescent="0.3">
      <c r="A1556" s="518"/>
      <c r="B1556" s="1114"/>
      <c r="C1556" s="101"/>
      <c r="D1556" s="696"/>
      <c r="E1556" s="697"/>
      <c r="F1556" s="1036">
        <f t="shared" si="20"/>
        <v>0</v>
      </c>
      <c r="G1556" s="243"/>
      <c r="H1556" s="517"/>
      <c r="I1556" s="814"/>
      <c r="J1556" s="524"/>
    </row>
    <row r="1557" spans="1:10" ht="15.75" hidden="1" thickBot="1" x14ac:dyDescent="0.3">
      <c r="A1557" s="518"/>
      <c r="B1557" s="1114"/>
      <c r="C1557" s="101"/>
      <c r="D1557" s="696"/>
      <c r="E1557" s="697"/>
      <c r="F1557" s="1036">
        <f t="shared" si="20"/>
        <v>0</v>
      </c>
      <c r="G1557" s="243"/>
      <c r="H1557" s="517"/>
      <c r="I1557" s="814"/>
      <c r="J1557" s="524"/>
    </row>
    <row r="1558" spans="1:10" ht="15.75" hidden="1" thickBot="1" x14ac:dyDescent="0.3">
      <c r="A1558" s="518"/>
      <c r="B1558" s="1114"/>
      <c r="C1558" s="101"/>
      <c r="D1558" s="696"/>
      <c r="E1558" s="697"/>
      <c r="F1558" s="1036">
        <f t="shared" si="20"/>
        <v>0</v>
      </c>
      <c r="G1558" s="243"/>
      <c r="H1558" s="517"/>
      <c r="I1558" s="814"/>
      <c r="J1558" s="524"/>
    </row>
    <row r="1559" spans="1:10" ht="15.75" hidden="1" thickBot="1" x14ac:dyDescent="0.3">
      <c r="A1559" s="518"/>
      <c r="B1559" s="1114"/>
      <c r="C1559" s="101"/>
      <c r="D1559" s="696"/>
      <c r="E1559" s="697"/>
      <c r="F1559" s="1036">
        <f t="shared" si="20"/>
        <v>0</v>
      </c>
      <c r="G1559" s="243"/>
      <c r="H1559" s="517"/>
      <c r="I1559" s="814"/>
      <c r="J1559" s="524"/>
    </row>
    <row r="1560" spans="1:10" ht="15.75" hidden="1" thickBot="1" x14ac:dyDescent="0.3">
      <c r="A1560" s="518"/>
      <c r="B1560" s="1114"/>
      <c r="C1560" s="101"/>
      <c r="D1560" s="696"/>
      <c r="E1560" s="697"/>
      <c r="F1560" s="1036">
        <f t="shared" si="20"/>
        <v>0</v>
      </c>
      <c r="G1560" s="243"/>
      <c r="H1560" s="517"/>
      <c r="I1560" s="814"/>
      <c r="J1560" s="524"/>
    </row>
    <row r="1561" spans="1:10" ht="15.75" hidden="1" thickBot="1" x14ac:dyDescent="0.3">
      <c r="A1561" s="518"/>
      <c r="B1561" s="1114"/>
      <c r="C1561" s="101"/>
      <c r="D1561" s="696"/>
      <c r="E1561" s="697"/>
      <c r="F1561" s="1036">
        <f t="shared" si="20"/>
        <v>0</v>
      </c>
      <c r="G1561" s="243"/>
      <c r="H1561" s="517"/>
      <c r="I1561" s="814"/>
      <c r="J1561" s="524"/>
    </row>
    <row r="1562" spans="1:10" ht="15.75" hidden="1" thickBot="1" x14ac:dyDescent="0.3">
      <c r="A1562" s="518"/>
      <c r="B1562" s="1114"/>
      <c r="C1562" s="101"/>
      <c r="D1562" s="696"/>
      <c r="E1562" s="697"/>
      <c r="F1562" s="1036">
        <f t="shared" si="20"/>
        <v>0</v>
      </c>
      <c r="G1562" s="243"/>
      <c r="H1562" s="517"/>
      <c r="I1562" s="814"/>
      <c r="J1562" s="524"/>
    </row>
    <row r="1563" spans="1:10" ht="15.75" hidden="1" thickBot="1" x14ac:dyDescent="0.3">
      <c r="A1563" s="518"/>
      <c r="B1563" s="1114"/>
      <c r="C1563" s="101"/>
      <c r="D1563" s="696"/>
      <c r="E1563" s="697"/>
      <c r="F1563" s="1036">
        <f t="shared" si="20"/>
        <v>0</v>
      </c>
      <c r="G1563" s="243"/>
      <c r="H1563" s="517"/>
      <c r="I1563" s="814"/>
      <c r="J1563" s="524"/>
    </row>
    <row r="1564" spans="1:10" ht="15.75" hidden="1" thickBot="1" x14ac:dyDescent="0.3">
      <c r="A1564" s="518"/>
      <c r="B1564" s="1114"/>
      <c r="C1564" s="101"/>
      <c r="D1564" s="696"/>
      <c r="E1564" s="697"/>
      <c r="F1564" s="1036">
        <f t="shared" si="20"/>
        <v>0</v>
      </c>
      <c r="G1564" s="243"/>
      <c r="H1564" s="517"/>
      <c r="I1564" s="814"/>
      <c r="J1564" s="524"/>
    </row>
    <row r="1565" spans="1:10" ht="15.75" hidden="1" thickBot="1" x14ac:dyDescent="0.3">
      <c r="A1565" s="518"/>
      <c r="B1565" s="1114"/>
      <c r="C1565" s="101"/>
      <c r="D1565" s="696"/>
      <c r="E1565" s="697"/>
      <c r="F1565" s="1036">
        <f t="shared" si="20"/>
        <v>0</v>
      </c>
      <c r="G1565" s="243"/>
      <c r="H1565" s="517"/>
      <c r="I1565" s="814"/>
      <c r="J1565" s="524"/>
    </row>
    <row r="1566" spans="1:10" ht="15.75" hidden="1" thickBot="1" x14ac:dyDescent="0.3">
      <c r="A1566" s="518"/>
      <c r="B1566" s="1114"/>
      <c r="C1566" s="101"/>
      <c r="D1566" s="696"/>
      <c r="E1566" s="697"/>
      <c r="F1566" s="1036">
        <f t="shared" si="20"/>
        <v>0</v>
      </c>
      <c r="G1566" s="243"/>
      <c r="H1566" s="517"/>
      <c r="I1566" s="814"/>
      <c r="J1566" s="524"/>
    </row>
    <row r="1567" spans="1:10" ht="15.75" hidden="1" thickBot="1" x14ac:dyDescent="0.3">
      <c r="A1567" s="518"/>
      <c r="B1567" s="1114"/>
      <c r="C1567" s="101"/>
      <c r="D1567" s="696"/>
      <c r="E1567" s="697"/>
      <c r="F1567" s="1036">
        <f t="shared" si="20"/>
        <v>0</v>
      </c>
      <c r="G1567" s="243"/>
      <c r="H1567" s="517"/>
      <c r="I1567" s="814"/>
      <c r="J1567" s="524"/>
    </row>
    <row r="1568" spans="1:10" ht="15.75" hidden="1" thickBot="1" x14ac:dyDescent="0.3">
      <c r="A1568" s="518"/>
      <c r="B1568" s="1114"/>
      <c r="C1568" s="101"/>
      <c r="D1568" s="696"/>
      <c r="E1568" s="697"/>
      <c r="F1568" s="1036">
        <f t="shared" si="20"/>
        <v>0</v>
      </c>
      <c r="G1568" s="243"/>
      <c r="H1568" s="517"/>
      <c r="I1568" s="814"/>
      <c r="J1568" s="524"/>
    </row>
    <row r="1569" spans="1:10" ht="15.75" hidden="1" thickBot="1" x14ac:dyDescent="0.3">
      <c r="A1569" s="518"/>
      <c r="B1569" s="1114"/>
      <c r="C1569" s="101"/>
      <c r="D1569" s="696"/>
      <c r="E1569" s="697"/>
      <c r="F1569" s="1036">
        <f t="shared" si="20"/>
        <v>0</v>
      </c>
      <c r="G1569" s="243"/>
      <c r="H1569" s="517"/>
      <c r="I1569" s="814"/>
      <c r="J1569" s="524"/>
    </row>
    <row r="1570" spans="1:10" ht="15.75" hidden="1" thickBot="1" x14ac:dyDescent="0.3">
      <c r="A1570" s="518"/>
      <c r="B1570" s="1114"/>
      <c r="C1570" s="101"/>
      <c r="D1570" s="696"/>
      <c r="E1570" s="697"/>
      <c r="F1570" s="1036">
        <f t="shared" si="20"/>
        <v>0</v>
      </c>
      <c r="G1570" s="243"/>
      <c r="H1570" s="517"/>
      <c r="I1570" s="814"/>
      <c r="J1570" s="524"/>
    </row>
    <row r="1571" spans="1:10" ht="15.75" hidden="1" thickBot="1" x14ac:dyDescent="0.3">
      <c r="A1571" s="518"/>
      <c r="B1571" s="1114"/>
      <c r="C1571" s="101"/>
      <c r="D1571" s="696"/>
      <c r="E1571" s="697"/>
      <c r="F1571" s="1036">
        <f t="shared" si="20"/>
        <v>0</v>
      </c>
      <c r="G1571" s="243"/>
      <c r="H1571" s="517"/>
      <c r="I1571" s="814"/>
      <c r="J1571" s="524"/>
    </row>
    <row r="1572" spans="1:10" ht="15.75" hidden="1" thickBot="1" x14ac:dyDescent="0.3">
      <c r="A1572" s="518"/>
      <c r="B1572" s="1114"/>
      <c r="C1572" s="101"/>
      <c r="D1572" s="696"/>
      <c r="E1572" s="697"/>
      <c r="F1572" s="1036">
        <f t="shared" si="20"/>
        <v>0</v>
      </c>
      <c r="G1572" s="243"/>
      <c r="H1572" s="517"/>
      <c r="I1572" s="814"/>
      <c r="J1572" s="524"/>
    </row>
    <row r="1573" spans="1:10" ht="15.75" hidden="1" thickBot="1" x14ac:dyDescent="0.3">
      <c r="A1573" s="518"/>
      <c r="B1573" s="1114"/>
      <c r="C1573" s="101"/>
      <c r="D1573" s="696"/>
      <c r="E1573" s="697"/>
      <c r="F1573" s="1036">
        <f t="shared" si="20"/>
        <v>0</v>
      </c>
      <c r="G1573" s="243"/>
      <c r="H1573" s="517"/>
      <c r="I1573" s="814"/>
      <c r="J1573" s="524"/>
    </row>
    <row r="1574" spans="1:10" ht="15.75" hidden="1" thickBot="1" x14ac:dyDescent="0.3">
      <c r="A1574" s="518"/>
      <c r="B1574" s="1114"/>
      <c r="C1574" s="101"/>
      <c r="D1574" s="696"/>
      <c r="E1574" s="697"/>
      <c r="F1574" s="1036">
        <f t="shared" si="20"/>
        <v>0</v>
      </c>
      <c r="G1574" s="243"/>
      <c r="H1574" s="517"/>
      <c r="I1574" s="814"/>
      <c r="J1574" s="524"/>
    </row>
    <row r="1575" spans="1:10" ht="15.75" hidden="1" thickBot="1" x14ac:dyDescent="0.3">
      <c r="A1575" s="518"/>
      <c r="B1575" s="1114"/>
      <c r="C1575" s="101"/>
      <c r="D1575" s="696"/>
      <c r="E1575" s="697"/>
      <c r="F1575" s="1036">
        <f t="shared" si="20"/>
        <v>0</v>
      </c>
      <c r="G1575" s="243"/>
      <c r="H1575" s="517"/>
      <c r="I1575" s="814"/>
      <c r="J1575" s="524"/>
    </row>
    <row r="1576" spans="1:10" ht="15.75" hidden="1" thickBot="1" x14ac:dyDescent="0.3">
      <c r="A1576" s="518"/>
      <c r="B1576" s="1114"/>
      <c r="C1576" s="101"/>
      <c r="D1576" s="696"/>
      <c r="E1576" s="697"/>
      <c r="F1576" s="1036">
        <f t="shared" si="20"/>
        <v>0</v>
      </c>
      <c r="G1576" s="243"/>
      <c r="H1576" s="517"/>
      <c r="I1576" s="814"/>
      <c r="J1576" s="524"/>
    </row>
    <row r="1577" spans="1:10" ht="15.75" hidden="1" thickBot="1" x14ac:dyDescent="0.3">
      <c r="A1577" s="518"/>
      <c r="B1577" s="1114"/>
      <c r="C1577" s="101"/>
      <c r="D1577" s="696"/>
      <c r="E1577" s="697"/>
      <c r="F1577" s="1036">
        <f t="shared" si="20"/>
        <v>0</v>
      </c>
      <c r="G1577" s="243"/>
      <c r="H1577" s="517"/>
      <c r="I1577" s="814"/>
      <c r="J1577" s="524"/>
    </row>
    <row r="1578" spans="1:10" ht="15.75" hidden="1" thickBot="1" x14ac:dyDescent="0.3">
      <c r="A1578" s="518"/>
      <c r="B1578" s="1114"/>
      <c r="C1578" s="101"/>
      <c r="D1578" s="696"/>
      <c r="E1578" s="697"/>
      <c r="F1578" s="1036">
        <f t="shared" si="20"/>
        <v>0</v>
      </c>
      <c r="G1578" s="243"/>
      <c r="H1578" s="517"/>
      <c r="I1578" s="814"/>
      <c r="J1578" s="524"/>
    </row>
    <row r="1579" spans="1:10" ht="15.75" hidden="1" thickBot="1" x14ac:dyDescent="0.3">
      <c r="A1579" s="518"/>
      <c r="B1579" s="1114"/>
      <c r="C1579" s="101"/>
      <c r="D1579" s="696"/>
      <c r="E1579" s="697"/>
      <c r="F1579" s="1036">
        <f t="shared" si="20"/>
        <v>0</v>
      </c>
      <c r="G1579" s="243"/>
      <c r="H1579" s="517"/>
      <c r="I1579" s="814"/>
      <c r="J1579" s="524"/>
    </row>
    <row r="1580" spans="1:10" ht="15.75" hidden="1" thickBot="1" x14ac:dyDescent="0.3">
      <c r="A1580" s="518"/>
      <c r="B1580" s="1114"/>
      <c r="C1580" s="101"/>
      <c r="D1580" s="696"/>
      <c r="E1580" s="697"/>
      <c r="F1580" s="1036">
        <f t="shared" si="20"/>
        <v>0</v>
      </c>
      <c r="G1580" s="243"/>
      <c r="H1580" s="517"/>
      <c r="I1580" s="814"/>
      <c r="J1580" s="524"/>
    </row>
    <row r="1581" spans="1:10" ht="15.75" hidden="1" thickBot="1" x14ac:dyDescent="0.3">
      <c r="A1581" s="518"/>
      <c r="B1581" s="1114"/>
      <c r="C1581" s="101"/>
      <c r="D1581" s="696"/>
      <c r="E1581" s="697"/>
      <c r="F1581" s="1036">
        <f t="shared" si="20"/>
        <v>0</v>
      </c>
      <c r="G1581" s="243"/>
      <c r="H1581" s="517"/>
      <c r="I1581" s="814"/>
      <c r="J1581" s="524"/>
    </row>
    <row r="1582" spans="1:10" ht="15.75" hidden="1" thickBot="1" x14ac:dyDescent="0.3">
      <c r="A1582" s="518"/>
      <c r="B1582" s="1114"/>
      <c r="C1582" s="101"/>
      <c r="D1582" s="696"/>
      <c r="E1582" s="697"/>
      <c r="F1582" s="1036">
        <f t="shared" si="20"/>
        <v>0</v>
      </c>
      <c r="G1582" s="243"/>
      <c r="H1582" s="517"/>
      <c r="I1582" s="814"/>
      <c r="J1582" s="524"/>
    </row>
    <row r="1583" spans="1:10" ht="15.75" hidden="1" thickBot="1" x14ac:dyDescent="0.3">
      <c r="A1583" s="518"/>
      <c r="B1583" s="1114"/>
      <c r="C1583" s="101"/>
      <c r="D1583" s="696"/>
      <c r="E1583" s="697"/>
      <c r="F1583" s="1036">
        <f t="shared" si="20"/>
        <v>0</v>
      </c>
      <c r="G1583" s="243"/>
      <c r="H1583" s="517"/>
      <c r="I1583" s="814"/>
      <c r="J1583" s="524"/>
    </row>
    <row r="1584" spans="1:10" ht="15.75" hidden="1" thickBot="1" x14ac:dyDescent="0.3">
      <c r="A1584" s="518"/>
      <c r="B1584" s="1114"/>
      <c r="C1584" s="101"/>
      <c r="D1584" s="696"/>
      <c r="E1584" s="697"/>
      <c r="F1584" s="1036">
        <f t="shared" si="20"/>
        <v>0</v>
      </c>
      <c r="G1584" s="243"/>
      <c r="H1584" s="517"/>
      <c r="I1584" s="814"/>
      <c r="J1584" s="524"/>
    </row>
    <row r="1585" spans="1:10" ht="15.75" hidden="1" thickBot="1" x14ac:dyDescent="0.3">
      <c r="A1585" s="518"/>
      <c r="B1585" s="1114"/>
      <c r="C1585" s="101"/>
      <c r="D1585" s="696"/>
      <c r="E1585" s="697"/>
      <c r="F1585" s="1036">
        <f t="shared" si="20"/>
        <v>0</v>
      </c>
      <c r="G1585" s="243"/>
      <c r="H1585" s="517"/>
      <c r="I1585" s="814"/>
      <c r="J1585" s="524"/>
    </row>
    <row r="1586" spans="1:10" ht="15.75" hidden="1" thickBot="1" x14ac:dyDescent="0.3">
      <c r="A1586" s="518"/>
      <c r="B1586" s="1114"/>
      <c r="C1586" s="101"/>
      <c r="D1586" s="696"/>
      <c r="E1586" s="697"/>
      <c r="F1586" s="1036">
        <f t="shared" si="20"/>
        <v>0</v>
      </c>
      <c r="G1586" s="243"/>
      <c r="H1586" s="517"/>
      <c r="I1586" s="814"/>
      <c r="J1586" s="524"/>
    </row>
    <row r="1587" spans="1:10" ht="15.75" hidden="1" thickBot="1" x14ac:dyDescent="0.3">
      <c r="A1587" s="518"/>
      <c r="B1587" s="1114"/>
      <c r="C1587" s="101"/>
      <c r="D1587" s="696"/>
      <c r="E1587" s="697"/>
      <c r="F1587" s="1036">
        <f t="shared" si="20"/>
        <v>0</v>
      </c>
      <c r="G1587" s="243"/>
      <c r="H1587" s="517"/>
      <c r="I1587" s="814"/>
      <c r="J1587" s="524"/>
    </row>
    <row r="1588" spans="1:10" ht="15.75" hidden="1" thickBot="1" x14ac:dyDescent="0.3">
      <c r="A1588" s="518"/>
      <c r="B1588" s="1114"/>
      <c r="C1588" s="101"/>
      <c r="D1588" s="696"/>
      <c r="E1588" s="697"/>
      <c r="F1588" s="1036">
        <f t="shared" si="20"/>
        <v>0</v>
      </c>
      <c r="G1588" s="243"/>
      <c r="H1588" s="517"/>
      <c r="I1588" s="814"/>
      <c r="J1588" s="524"/>
    </row>
    <row r="1589" spans="1:10" ht="15.75" hidden="1" thickBot="1" x14ac:dyDescent="0.3">
      <c r="A1589" s="518"/>
      <c r="B1589" s="1114"/>
      <c r="C1589" s="101"/>
      <c r="D1589" s="696"/>
      <c r="E1589" s="697"/>
      <c r="F1589" s="1036">
        <f t="shared" si="20"/>
        <v>0</v>
      </c>
      <c r="G1589" s="243"/>
      <c r="H1589" s="517"/>
      <c r="I1589" s="814"/>
      <c r="J1589" s="524"/>
    </row>
    <row r="1590" spans="1:10" ht="15.75" hidden="1" thickBot="1" x14ac:dyDescent="0.3">
      <c r="A1590" s="518"/>
      <c r="B1590" s="1114"/>
      <c r="C1590" s="101"/>
      <c r="D1590" s="696"/>
      <c r="E1590" s="697"/>
      <c r="F1590" s="1036">
        <f t="shared" si="20"/>
        <v>0</v>
      </c>
      <c r="G1590" s="243"/>
      <c r="H1590" s="517"/>
      <c r="I1590" s="814"/>
      <c r="J1590" s="524"/>
    </row>
    <row r="1591" spans="1:10" ht="15.75" hidden="1" thickBot="1" x14ac:dyDescent="0.3">
      <c r="A1591" s="518"/>
      <c r="B1591" s="1114"/>
      <c r="C1591" s="101"/>
      <c r="D1591" s="696"/>
      <c r="E1591" s="697"/>
      <c r="F1591" s="1036">
        <f t="shared" si="20"/>
        <v>0</v>
      </c>
      <c r="G1591" s="243"/>
      <c r="H1591" s="517"/>
      <c r="I1591" s="814"/>
      <c r="J1591" s="524"/>
    </row>
    <row r="1592" spans="1:10" ht="15.75" hidden="1" thickBot="1" x14ac:dyDescent="0.3">
      <c r="A1592" s="518"/>
      <c r="B1592" s="1114"/>
      <c r="C1592" s="101"/>
      <c r="D1592" s="696"/>
      <c r="E1592" s="697"/>
      <c r="F1592" s="1036">
        <f t="shared" si="20"/>
        <v>0</v>
      </c>
      <c r="G1592" s="243"/>
      <c r="H1592" s="517"/>
      <c r="I1592" s="814"/>
      <c r="J1592" s="524"/>
    </row>
    <row r="1593" spans="1:10" ht="15.75" hidden="1" thickBot="1" x14ac:dyDescent="0.3">
      <c r="A1593" s="518"/>
      <c r="B1593" s="1114"/>
      <c r="C1593" s="101"/>
      <c r="D1593" s="696"/>
      <c r="E1593" s="697"/>
      <c r="F1593" s="1036">
        <f t="shared" si="20"/>
        <v>0</v>
      </c>
      <c r="G1593" s="243"/>
      <c r="H1593" s="517"/>
      <c r="I1593" s="814"/>
      <c r="J1593" s="524"/>
    </row>
    <row r="1594" spans="1:10" ht="15.75" hidden="1" thickBot="1" x14ac:dyDescent="0.3">
      <c r="A1594" s="518"/>
      <c r="B1594" s="1114"/>
      <c r="C1594" s="101"/>
      <c r="D1594" s="696"/>
      <c r="E1594" s="697"/>
      <c r="F1594" s="1036">
        <f t="shared" ref="F1594:F1657" si="21">D1594+E1594</f>
        <v>0</v>
      </c>
      <c r="G1594" s="243"/>
      <c r="H1594" s="517"/>
      <c r="I1594" s="814"/>
      <c r="J1594" s="524"/>
    </row>
    <row r="1595" spans="1:10" ht="15.75" hidden="1" thickBot="1" x14ac:dyDescent="0.3">
      <c r="A1595" s="518"/>
      <c r="B1595" s="1114"/>
      <c r="C1595" s="101"/>
      <c r="D1595" s="696"/>
      <c r="E1595" s="697"/>
      <c r="F1595" s="1036">
        <f t="shared" si="21"/>
        <v>0</v>
      </c>
      <c r="G1595" s="243"/>
      <c r="H1595" s="517"/>
      <c r="I1595" s="814"/>
      <c r="J1595" s="524"/>
    </row>
    <row r="1596" spans="1:10" ht="15.75" hidden="1" thickBot="1" x14ac:dyDescent="0.3">
      <c r="A1596" s="518"/>
      <c r="B1596" s="1114"/>
      <c r="C1596" s="101"/>
      <c r="D1596" s="696"/>
      <c r="E1596" s="697"/>
      <c r="F1596" s="1036">
        <f t="shared" si="21"/>
        <v>0</v>
      </c>
      <c r="G1596" s="243"/>
      <c r="H1596" s="517"/>
      <c r="I1596" s="814"/>
      <c r="J1596" s="524"/>
    </row>
    <row r="1597" spans="1:10" ht="15.75" hidden="1" thickBot="1" x14ac:dyDescent="0.3">
      <c r="A1597" s="518"/>
      <c r="B1597" s="1114"/>
      <c r="C1597" s="101"/>
      <c r="D1597" s="696"/>
      <c r="E1597" s="697"/>
      <c r="F1597" s="1036">
        <f t="shared" si="21"/>
        <v>0</v>
      </c>
      <c r="G1597" s="243"/>
      <c r="H1597" s="517"/>
      <c r="I1597" s="814"/>
      <c r="J1597" s="524"/>
    </row>
    <row r="1598" spans="1:10" ht="15.75" hidden="1" thickBot="1" x14ac:dyDescent="0.3">
      <c r="A1598" s="518"/>
      <c r="B1598" s="1114"/>
      <c r="C1598" s="101"/>
      <c r="D1598" s="696"/>
      <c r="E1598" s="697"/>
      <c r="F1598" s="1036">
        <f t="shared" si="21"/>
        <v>0</v>
      </c>
      <c r="G1598" s="243"/>
      <c r="H1598" s="517"/>
      <c r="I1598" s="814"/>
      <c r="J1598" s="524"/>
    </row>
    <row r="1599" spans="1:10" ht="15.75" hidden="1" thickBot="1" x14ac:dyDescent="0.3">
      <c r="A1599" s="518"/>
      <c r="B1599" s="1114"/>
      <c r="C1599" s="101"/>
      <c r="D1599" s="696"/>
      <c r="E1599" s="697"/>
      <c r="F1599" s="1036">
        <f t="shared" si="21"/>
        <v>0</v>
      </c>
      <c r="G1599" s="243"/>
      <c r="H1599" s="517"/>
      <c r="I1599" s="814"/>
      <c r="J1599" s="524"/>
    </row>
    <row r="1600" spans="1:10" ht="15.75" hidden="1" thickBot="1" x14ac:dyDescent="0.3">
      <c r="A1600" s="518"/>
      <c r="B1600" s="1114"/>
      <c r="C1600" s="101"/>
      <c r="D1600" s="696"/>
      <c r="E1600" s="697"/>
      <c r="F1600" s="1036">
        <f t="shared" si="21"/>
        <v>0</v>
      </c>
      <c r="G1600" s="243"/>
      <c r="H1600" s="517"/>
      <c r="I1600" s="814"/>
      <c r="J1600" s="524"/>
    </row>
    <row r="1601" spans="1:10" ht="15.75" hidden="1" thickBot="1" x14ac:dyDescent="0.3">
      <c r="A1601" s="518"/>
      <c r="B1601" s="1114"/>
      <c r="C1601" s="101"/>
      <c r="D1601" s="696"/>
      <c r="E1601" s="697"/>
      <c r="F1601" s="1036">
        <f t="shared" si="21"/>
        <v>0</v>
      </c>
      <c r="G1601" s="243"/>
      <c r="H1601" s="517"/>
      <c r="I1601" s="814"/>
      <c r="J1601" s="524"/>
    </row>
    <row r="1602" spans="1:10" ht="15.75" hidden="1" thickBot="1" x14ac:dyDescent="0.3">
      <c r="A1602" s="518"/>
      <c r="B1602" s="1114"/>
      <c r="C1602" s="101"/>
      <c r="D1602" s="696"/>
      <c r="E1602" s="697"/>
      <c r="F1602" s="1036">
        <f t="shared" si="21"/>
        <v>0</v>
      </c>
      <c r="G1602" s="243"/>
      <c r="H1602" s="517"/>
      <c r="I1602" s="814"/>
      <c r="J1602" s="524"/>
    </row>
    <row r="1603" spans="1:10" ht="15.75" hidden="1" thickBot="1" x14ac:dyDescent="0.3">
      <c r="A1603" s="518"/>
      <c r="B1603" s="1114"/>
      <c r="C1603" s="101"/>
      <c r="D1603" s="696"/>
      <c r="E1603" s="697"/>
      <c r="F1603" s="1036">
        <f t="shared" si="21"/>
        <v>0</v>
      </c>
      <c r="G1603" s="243"/>
      <c r="H1603" s="517"/>
      <c r="I1603" s="814"/>
      <c r="J1603" s="524"/>
    </row>
    <row r="1604" spans="1:10" ht="15.75" hidden="1" thickBot="1" x14ac:dyDescent="0.3">
      <c r="A1604" s="518"/>
      <c r="B1604" s="1114"/>
      <c r="C1604" s="101"/>
      <c r="D1604" s="696"/>
      <c r="E1604" s="697"/>
      <c r="F1604" s="1036">
        <f t="shared" si="21"/>
        <v>0</v>
      </c>
      <c r="G1604" s="243"/>
      <c r="H1604" s="517"/>
      <c r="I1604" s="814"/>
      <c r="J1604" s="524"/>
    </row>
    <row r="1605" spans="1:10" ht="15.75" hidden="1" thickBot="1" x14ac:dyDescent="0.3">
      <c r="A1605" s="518"/>
      <c r="B1605" s="1114"/>
      <c r="C1605" s="101"/>
      <c r="D1605" s="696"/>
      <c r="E1605" s="697"/>
      <c r="F1605" s="1036">
        <f t="shared" si="21"/>
        <v>0</v>
      </c>
      <c r="G1605" s="243"/>
      <c r="H1605" s="517"/>
      <c r="I1605" s="814"/>
      <c r="J1605" s="524"/>
    </row>
    <row r="1606" spans="1:10" ht="15.75" hidden="1" thickBot="1" x14ac:dyDescent="0.3">
      <c r="A1606" s="518"/>
      <c r="B1606" s="1114"/>
      <c r="C1606" s="101"/>
      <c r="D1606" s="696"/>
      <c r="E1606" s="697"/>
      <c r="F1606" s="1036">
        <f t="shared" si="21"/>
        <v>0</v>
      </c>
      <c r="G1606" s="243"/>
      <c r="H1606" s="517"/>
      <c r="I1606" s="814"/>
      <c r="J1606" s="524"/>
    </row>
    <row r="1607" spans="1:10" ht="15.75" hidden="1" thickBot="1" x14ac:dyDescent="0.3">
      <c r="A1607" s="518"/>
      <c r="B1607" s="1114"/>
      <c r="C1607" s="101"/>
      <c r="D1607" s="696"/>
      <c r="E1607" s="697"/>
      <c r="F1607" s="1036">
        <f t="shared" si="21"/>
        <v>0</v>
      </c>
      <c r="G1607" s="243"/>
      <c r="H1607" s="517"/>
      <c r="I1607" s="814"/>
      <c r="J1607" s="524"/>
    </row>
    <row r="1608" spans="1:10" ht="15.75" hidden="1" thickBot="1" x14ac:dyDescent="0.3">
      <c r="A1608" s="518"/>
      <c r="B1608" s="1114"/>
      <c r="C1608" s="101"/>
      <c r="D1608" s="696"/>
      <c r="E1608" s="697"/>
      <c r="F1608" s="1036">
        <f t="shared" si="21"/>
        <v>0</v>
      </c>
      <c r="G1608" s="243"/>
      <c r="H1608" s="517"/>
      <c r="I1608" s="814"/>
      <c r="J1608" s="524"/>
    </row>
    <row r="1609" spans="1:10" ht="15.75" hidden="1" thickBot="1" x14ac:dyDescent="0.3">
      <c r="A1609" s="518"/>
      <c r="B1609" s="1114"/>
      <c r="C1609" s="101"/>
      <c r="D1609" s="696"/>
      <c r="E1609" s="697"/>
      <c r="F1609" s="1036">
        <f t="shared" si="21"/>
        <v>0</v>
      </c>
      <c r="G1609" s="243"/>
      <c r="H1609" s="517"/>
      <c r="I1609" s="814"/>
      <c r="J1609" s="524"/>
    </row>
    <row r="1610" spans="1:10" ht="15.75" hidden="1" thickBot="1" x14ac:dyDescent="0.3">
      <c r="A1610" s="518"/>
      <c r="B1610" s="1114"/>
      <c r="C1610" s="101"/>
      <c r="D1610" s="696"/>
      <c r="E1610" s="697"/>
      <c r="F1610" s="1036">
        <f t="shared" si="21"/>
        <v>0</v>
      </c>
      <c r="G1610" s="243"/>
      <c r="H1610" s="517"/>
      <c r="I1610" s="814"/>
      <c r="J1610" s="524"/>
    </row>
    <row r="1611" spans="1:10" ht="15.75" hidden="1" thickBot="1" x14ac:dyDescent="0.3">
      <c r="A1611" s="518"/>
      <c r="B1611" s="1114"/>
      <c r="C1611" s="101"/>
      <c r="D1611" s="696"/>
      <c r="E1611" s="697"/>
      <c r="F1611" s="1036">
        <f t="shared" si="21"/>
        <v>0</v>
      </c>
      <c r="G1611" s="243"/>
      <c r="H1611" s="517"/>
      <c r="I1611" s="814"/>
      <c r="J1611" s="524"/>
    </row>
    <row r="1612" spans="1:10" ht="15.75" hidden="1" thickBot="1" x14ac:dyDescent="0.3">
      <c r="A1612" s="518"/>
      <c r="B1612" s="1114"/>
      <c r="C1612" s="101"/>
      <c r="D1612" s="696"/>
      <c r="E1612" s="697"/>
      <c r="F1612" s="1036">
        <f t="shared" si="21"/>
        <v>0</v>
      </c>
      <c r="G1612" s="243"/>
      <c r="H1612" s="517"/>
      <c r="I1612" s="814"/>
      <c r="J1612" s="524"/>
    </row>
    <row r="1613" spans="1:10" ht="15.75" hidden="1" thickBot="1" x14ac:dyDescent="0.3">
      <c r="A1613" s="518"/>
      <c r="B1613" s="1114"/>
      <c r="C1613" s="101"/>
      <c r="D1613" s="696"/>
      <c r="E1613" s="697"/>
      <c r="F1613" s="1036">
        <f t="shared" si="21"/>
        <v>0</v>
      </c>
      <c r="G1613" s="243"/>
      <c r="H1613" s="517"/>
      <c r="I1613" s="814"/>
      <c r="J1613" s="524"/>
    </row>
    <row r="1614" spans="1:10" ht="15.75" hidden="1" thickBot="1" x14ac:dyDescent="0.3">
      <c r="A1614" s="518"/>
      <c r="B1614" s="1114"/>
      <c r="C1614" s="101"/>
      <c r="D1614" s="696"/>
      <c r="E1614" s="697"/>
      <c r="F1614" s="1036">
        <f t="shared" si="21"/>
        <v>0</v>
      </c>
      <c r="G1614" s="243"/>
      <c r="H1614" s="517"/>
      <c r="I1614" s="814"/>
      <c r="J1614" s="524"/>
    </row>
    <row r="1615" spans="1:10" ht="15.75" hidden="1" thickBot="1" x14ac:dyDescent="0.3">
      <c r="A1615" s="518"/>
      <c r="B1615" s="1114"/>
      <c r="C1615" s="101"/>
      <c r="D1615" s="696"/>
      <c r="E1615" s="697"/>
      <c r="F1615" s="1036">
        <f t="shared" si="21"/>
        <v>0</v>
      </c>
      <c r="G1615" s="243"/>
      <c r="H1615" s="517"/>
      <c r="I1615" s="814"/>
      <c r="J1615" s="524"/>
    </row>
    <row r="1616" spans="1:10" ht="15.75" hidden="1" thickBot="1" x14ac:dyDescent="0.3">
      <c r="A1616" s="518"/>
      <c r="B1616" s="1114"/>
      <c r="C1616" s="101"/>
      <c r="D1616" s="696"/>
      <c r="E1616" s="697"/>
      <c r="F1616" s="1036">
        <f t="shared" si="21"/>
        <v>0</v>
      </c>
      <c r="G1616" s="243"/>
      <c r="H1616" s="517"/>
      <c r="I1616" s="814"/>
      <c r="J1616" s="524"/>
    </row>
    <row r="1617" spans="1:10" ht="15.75" hidden="1" thickBot="1" x14ac:dyDescent="0.3">
      <c r="A1617" s="518"/>
      <c r="B1617" s="1114"/>
      <c r="C1617" s="101"/>
      <c r="D1617" s="696"/>
      <c r="E1617" s="697"/>
      <c r="F1617" s="1036">
        <f t="shared" si="21"/>
        <v>0</v>
      </c>
      <c r="G1617" s="243"/>
      <c r="H1617" s="517"/>
      <c r="I1617" s="814"/>
      <c r="J1617" s="524"/>
    </row>
    <row r="1618" spans="1:10" ht="15.75" hidden="1" thickBot="1" x14ac:dyDescent="0.3">
      <c r="A1618" s="518"/>
      <c r="B1618" s="1114"/>
      <c r="C1618" s="101"/>
      <c r="D1618" s="696"/>
      <c r="E1618" s="697"/>
      <c r="F1618" s="1036">
        <f t="shared" si="21"/>
        <v>0</v>
      </c>
      <c r="G1618" s="243"/>
      <c r="H1618" s="517"/>
      <c r="I1618" s="814"/>
      <c r="J1618" s="524"/>
    </row>
    <row r="1619" spans="1:10" ht="15.75" hidden="1" thickBot="1" x14ac:dyDescent="0.3">
      <c r="A1619" s="518"/>
      <c r="B1619" s="1114"/>
      <c r="C1619" s="101"/>
      <c r="D1619" s="696"/>
      <c r="E1619" s="697"/>
      <c r="F1619" s="1036">
        <f t="shared" si="21"/>
        <v>0</v>
      </c>
      <c r="G1619" s="243"/>
      <c r="H1619" s="517"/>
      <c r="I1619" s="814"/>
      <c r="J1619" s="524"/>
    </row>
    <row r="1620" spans="1:10" ht="15.75" hidden="1" thickBot="1" x14ac:dyDescent="0.3">
      <c r="A1620" s="518"/>
      <c r="B1620" s="1114"/>
      <c r="C1620" s="101"/>
      <c r="D1620" s="696"/>
      <c r="E1620" s="697"/>
      <c r="F1620" s="1036">
        <f t="shared" si="21"/>
        <v>0</v>
      </c>
      <c r="G1620" s="243"/>
      <c r="H1620" s="517"/>
      <c r="I1620" s="814"/>
      <c r="J1620" s="524"/>
    </row>
    <row r="1621" spans="1:10" ht="15.75" hidden="1" thickBot="1" x14ac:dyDescent="0.3">
      <c r="A1621" s="518"/>
      <c r="B1621" s="1114"/>
      <c r="C1621" s="101"/>
      <c r="D1621" s="696"/>
      <c r="E1621" s="697"/>
      <c r="F1621" s="1036">
        <f t="shared" si="21"/>
        <v>0</v>
      </c>
      <c r="G1621" s="243"/>
      <c r="H1621" s="517"/>
      <c r="I1621" s="814"/>
      <c r="J1621" s="524"/>
    </row>
    <row r="1622" spans="1:10" ht="15.75" hidden="1" thickBot="1" x14ac:dyDescent="0.3">
      <c r="A1622" s="518"/>
      <c r="B1622" s="1114"/>
      <c r="C1622" s="101"/>
      <c r="D1622" s="696"/>
      <c r="E1622" s="697"/>
      <c r="F1622" s="1036">
        <f t="shared" si="21"/>
        <v>0</v>
      </c>
      <c r="G1622" s="243"/>
      <c r="H1622" s="517"/>
      <c r="I1622" s="814"/>
      <c r="J1622" s="524"/>
    </row>
    <row r="1623" spans="1:10" ht="15.75" hidden="1" thickBot="1" x14ac:dyDescent="0.3">
      <c r="A1623" s="518"/>
      <c r="B1623" s="1114"/>
      <c r="C1623" s="101"/>
      <c r="D1623" s="696"/>
      <c r="E1623" s="697"/>
      <c r="F1623" s="1036">
        <f t="shared" si="21"/>
        <v>0</v>
      </c>
      <c r="G1623" s="243"/>
      <c r="H1623" s="517"/>
      <c r="I1623" s="814"/>
      <c r="J1623" s="524"/>
    </row>
    <row r="1624" spans="1:10" ht="15.75" hidden="1" thickBot="1" x14ac:dyDescent="0.3">
      <c r="A1624" s="518"/>
      <c r="B1624" s="1114"/>
      <c r="C1624" s="101"/>
      <c r="D1624" s="696"/>
      <c r="E1624" s="697"/>
      <c r="F1624" s="1036">
        <f t="shared" si="21"/>
        <v>0</v>
      </c>
      <c r="G1624" s="243"/>
      <c r="H1624" s="517"/>
      <c r="I1624" s="814"/>
      <c r="J1624" s="524"/>
    </row>
    <row r="1625" spans="1:10" ht="15.75" hidden="1" thickBot="1" x14ac:dyDescent="0.3">
      <c r="A1625" s="518"/>
      <c r="B1625" s="1114"/>
      <c r="C1625" s="101"/>
      <c r="D1625" s="696"/>
      <c r="E1625" s="697"/>
      <c r="F1625" s="1036">
        <f t="shared" si="21"/>
        <v>0</v>
      </c>
      <c r="G1625" s="243"/>
      <c r="H1625" s="517"/>
      <c r="I1625" s="814"/>
      <c r="J1625" s="524"/>
    </row>
    <row r="1626" spans="1:10" ht="15.75" hidden="1" thickBot="1" x14ac:dyDescent="0.3">
      <c r="A1626" s="518"/>
      <c r="B1626" s="1114"/>
      <c r="C1626" s="101"/>
      <c r="D1626" s="696"/>
      <c r="E1626" s="697"/>
      <c r="F1626" s="1036">
        <f t="shared" si="21"/>
        <v>0</v>
      </c>
      <c r="G1626" s="243"/>
      <c r="H1626" s="517"/>
      <c r="I1626" s="814"/>
      <c r="J1626" s="524"/>
    </row>
    <row r="1627" spans="1:10" ht="15.75" hidden="1" thickBot="1" x14ac:dyDescent="0.3">
      <c r="A1627" s="518"/>
      <c r="B1627" s="1114"/>
      <c r="C1627" s="101"/>
      <c r="D1627" s="696"/>
      <c r="E1627" s="697"/>
      <c r="F1627" s="1036">
        <f t="shared" si="21"/>
        <v>0</v>
      </c>
      <c r="G1627" s="243"/>
      <c r="H1627" s="517"/>
      <c r="I1627" s="814"/>
      <c r="J1627" s="524"/>
    </row>
    <row r="1628" spans="1:10" ht="15.75" hidden="1" thickBot="1" x14ac:dyDescent="0.3">
      <c r="A1628" s="518"/>
      <c r="B1628" s="1114"/>
      <c r="C1628" s="101"/>
      <c r="D1628" s="696"/>
      <c r="E1628" s="697"/>
      <c r="F1628" s="1036">
        <f t="shared" si="21"/>
        <v>0</v>
      </c>
      <c r="G1628" s="243"/>
      <c r="H1628" s="517"/>
      <c r="I1628" s="814"/>
      <c r="J1628" s="524"/>
    </row>
    <row r="1629" spans="1:10" ht="15.75" hidden="1" thickBot="1" x14ac:dyDescent="0.3">
      <c r="A1629" s="518"/>
      <c r="B1629" s="1114"/>
      <c r="C1629" s="534"/>
      <c r="D1629" s="696"/>
      <c r="E1629" s="697"/>
      <c r="F1629" s="1036">
        <f t="shared" si="21"/>
        <v>0</v>
      </c>
      <c r="G1629" s="243"/>
      <c r="H1629" s="517"/>
      <c r="I1629" s="814"/>
      <c r="J1629" s="512"/>
    </row>
    <row r="1630" spans="1:10" ht="15" customHeight="1" thickBot="1" x14ac:dyDescent="0.35">
      <c r="A1630" s="518"/>
      <c r="B1630" s="1114"/>
      <c r="C1630" s="129" t="s">
        <v>1926</v>
      </c>
      <c r="D1630" s="1127">
        <f>SUM(D1631:D1730)</f>
        <v>0</v>
      </c>
      <c r="E1630" s="1127">
        <f>SUM(E1631:E1730)</f>
        <v>0</v>
      </c>
      <c r="F1630" s="1036">
        <f t="shared" si="21"/>
        <v>0</v>
      </c>
      <c r="G1630" s="243"/>
      <c r="H1630" s="517" t="s">
        <v>979</v>
      </c>
      <c r="I1630" s="815">
        <f>Form3!G40+Form3!H40</f>
        <v>0</v>
      </c>
      <c r="J1630" s="524"/>
    </row>
    <row r="1631" spans="1:10" ht="15" customHeight="1" x14ac:dyDescent="0.3">
      <c r="A1631" s="518"/>
      <c r="B1631" s="1114"/>
      <c r="C1631" s="1692"/>
      <c r="D1631" s="696"/>
      <c r="E1631" s="697"/>
      <c r="F1631" s="1036">
        <f t="shared" si="21"/>
        <v>0</v>
      </c>
      <c r="G1631" s="243"/>
      <c r="H1631" s="517"/>
      <c r="I1631" s="814"/>
      <c r="J1631" s="524"/>
    </row>
    <row r="1632" spans="1:10" ht="15" customHeight="1" x14ac:dyDescent="0.3">
      <c r="A1632" s="518"/>
      <c r="B1632" s="1114"/>
      <c r="C1632" s="1692"/>
      <c r="D1632" s="696"/>
      <c r="E1632" s="697"/>
      <c r="F1632" s="1036">
        <f t="shared" si="21"/>
        <v>0</v>
      </c>
      <c r="G1632" s="243"/>
      <c r="H1632" s="517"/>
      <c r="I1632" s="814"/>
      <c r="J1632" s="524"/>
    </row>
    <row r="1633" spans="1:10" ht="15" customHeight="1" x14ac:dyDescent="0.3">
      <c r="A1633" s="518"/>
      <c r="B1633" s="1114"/>
      <c r="C1633" s="1692"/>
      <c r="D1633" s="696"/>
      <c r="E1633" s="697"/>
      <c r="F1633" s="1036">
        <f t="shared" si="21"/>
        <v>0</v>
      </c>
      <c r="G1633" s="243"/>
      <c r="H1633" s="517"/>
      <c r="I1633" s="814"/>
      <c r="J1633" s="524"/>
    </row>
    <row r="1634" spans="1:10" ht="15" customHeight="1" x14ac:dyDescent="0.3">
      <c r="A1634" s="518"/>
      <c r="B1634" s="1114"/>
      <c r="C1634" s="1692"/>
      <c r="D1634" s="696"/>
      <c r="E1634" s="697"/>
      <c r="F1634" s="1036">
        <f t="shared" si="21"/>
        <v>0</v>
      </c>
      <c r="G1634" s="243"/>
      <c r="H1634" s="517"/>
      <c r="I1634" s="814"/>
      <c r="J1634" s="524"/>
    </row>
    <row r="1635" spans="1:10" ht="15" customHeight="1" x14ac:dyDescent="0.3">
      <c r="A1635" s="518"/>
      <c r="B1635" s="1114"/>
      <c r="C1635" s="1692"/>
      <c r="D1635" s="696"/>
      <c r="E1635" s="697"/>
      <c r="F1635" s="1036">
        <f t="shared" si="21"/>
        <v>0</v>
      </c>
      <c r="G1635" s="243"/>
      <c r="H1635" s="517"/>
      <c r="I1635" s="814"/>
      <c r="J1635" s="524"/>
    </row>
    <row r="1636" spans="1:10" ht="15" customHeight="1" x14ac:dyDescent="0.3">
      <c r="A1636" s="518"/>
      <c r="B1636" s="1114"/>
      <c r="C1636" s="1692"/>
      <c r="D1636" s="696"/>
      <c r="E1636" s="697"/>
      <c r="F1636" s="1036">
        <f t="shared" si="21"/>
        <v>0</v>
      </c>
      <c r="G1636" s="243"/>
      <c r="H1636" s="517"/>
      <c r="I1636" s="814"/>
      <c r="J1636" s="524"/>
    </row>
    <row r="1637" spans="1:10" ht="15" customHeight="1" x14ac:dyDescent="0.3">
      <c r="A1637" s="518"/>
      <c r="B1637" s="1114"/>
      <c r="C1637" s="1692"/>
      <c r="D1637" s="696"/>
      <c r="E1637" s="697"/>
      <c r="F1637" s="1036">
        <f t="shared" si="21"/>
        <v>0</v>
      </c>
      <c r="G1637" s="243"/>
      <c r="H1637" s="517"/>
      <c r="I1637" s="814"/>
      <c r="J1637" s="524"/>
    </row>
    <row r="1638" spans="1:10" ht="15" customHeight="1" x14ac:dyDescent="0.3">
      <c r="A1638" s="518"/>
      <c r="B1638" s="1114"/>
      <c r="C1638" s="1692"/>
      <c r="D1638" s="696"/>
      <c r="E1638" s="697"/>
      <c r="F1638" s="1036">
        <f t="shared" si="21"/>
        <v>0</v>
      </c>
      <c r="G1638" s="243"/>
      <c r="H1638" s="517"/>
      <c r="I1638" s="814"/>
      <c r="J1638" s="524"/>
    </row>
    <row r="1639" spans="1:10" ht="15" customHeight="1" x14ac:dyDescent="0.3">
      <c r="A1639" s="518"/>
      <c r="B1639" s="1114"/>
      <c r="C1639" s="1692"/>
      <c r="D1639" s="696"/>
      <c r="E1639" s="697"/>
      <c r="F1639" s="1036">
        <f t="shared" si="21"/>
        <v>0</v>
      </c>
      <c r="G1639" s="243"/>
      <c r="H1639" s="517"/>
      <c r="I1639" s="814"/>
      <c r="J1639" s="524"/>
    </row>
    <row r="1640" spans="1:10" ht="15" customHeight="1" thickBot="1" x14ac:dyDescent="0.35">
      <c r="A1640" s="518"/>
      <c r="B1640" s="1114"/>
      <c r="C1640" s="1692"/>
      <c r="D1640" s="696"/>
      <c r="E1640" s="697"/>
      <c r="F1640" s="1036">
        <f t="shared" si="21"/>
        <v>0</v>
      </c>
      <c r="G1640" s="243"/>
      <c r="H1640" s="517"/>
      <c r="I1640" s="814"/>
      <c r="J1640" s="524"/>
    </row>
    <row r="1641" spans="1:10" ht="15.75" hidden="1" thickBot="1" x14ac:dyDescent="0.3">
      <c r="A1641" s="518"/>
      <c r="B1641" s="1114"/>
      <c r="C1641" s="101"/>
      <c r="D1641" s="696"/>
      <c r="E1641" s="697"/>
      <c r="F1641" s="1036">
        <f t="shared" si="21"/>
        <v>0</v>
      </c>
      <c r="G1641" s="243"/>
      <c r="H1641" s="517"/>
      <c r="I1641" s="814"/>
      <c r="J1641" s="524"/>
    </row>
    <row r="1642" spans="1:10" ht="15.75" hidden="1" thickBot="1" x14ac:dyDescent="0.3">
      <c r="A1642" s="518"/>
      <c r="B1642" s="1114"/>
      <c r="C1642" s="101"/>
      <c r="D1642" s="696"/>
      <c r="E1642" s="697"/>
      <c r="F1642" s="1036">
        <f t="shared" si="21"/>
        <v>0</v>
      </c>
      <c r="G1642" s="243"/>
      <c r="H1642" s="517"/>
      <c r="I1642" s="814"/>
      <c r="J1642" s="524"/>
    </row>
    <row r="1643" spans="1:10" ht="15.75" hidden="1" thickBot="1" x14ac:dyDescent="0.3">
      <c r="A1643" s="518"/>
      <c r="B1643" s="1114"/>
      <c r="C1643" s="101"/>
      <c r="D1643" s="696"/>
      <c r="E1643" s="697"/>
      <c r="F1643" s="1036">
        <f t="shared" si="21"/>
        <v>0</v>
      </c>
      <c r="G1643" s="243"/>
      <c r="H1643" s="517"/>
      <c r="I1643" s="814"/>
      <c r="J1643" s="524"/>
    </row>
    <row r="1644" spans="1:10" ht="15.75" hidden="1" thickBot="1" x14ac:dyDescent="0.3">
      <c r="A1644" s="518"/>
      <c r="B1644" s="1114"/>
      <c r="C1644" s="101"/>
      <c r="D1644" s="696"/>
      <c r="E1644" s="697"/>
      <c r="F1644" s="1036">
        <f t="shared" si="21"/>
        <v>0</v>
      </c>
      <c r="G1644" s="243"/>
      <c r="H1644" s="517"/>
      <c r="I1644" s="814"/>
      <c r="J1644" s="524"/>
    </row>
    <row r="1645" spans="1:10" ht="15.75" hidden="1" thickBot="1" x14ac:dyDescent="0.3">
      <c r="A1645" s="518"/>
      <c r="B1645" s="1114"/>
      <c r="C1645" s="101"/>
      <c r="D1645" s="696"/>
      <c r="E1645" s="697"/>
      <c r="F1645" s="1036">
        <f t="shared" si="21"/>
        <v>0</v>
      </c>
      <c r="G1645" s="243"/>
      <c r="H1645" s="517"/>
      <c r="I1645" s="814"/>
      <c r="J1645" s="524"/>
    </row>
    <row r="1646" spans="1:10" ht="15.75" hidden="1" thickBot="1" x14ac:dyDescent="0.3">
      <c r="A1646" s="518"/>
      <c r="B1646" s="1114"/>
      <c r="C1646" s="101"/>
      <c r="D1646" s="696"/>
      <c r="E1646" s="697"/>
      <c r="F1646" s="1036">
        <f t="shared" si="21"/>
        <v>0</v>
      </c>
      <c r="G1646" s="243"/>
      <c r="H1646" s="517"/>
      <c r="I1646" s="814"/>
      <c r="J1646" s="524"/>
    </row>
    <row r="1647" spans="1:10" ht="15.75" hidden="1" thickBot="1" x14ac:dyDescent="0.3">
      <c r="A1647" s="518"/>
      <c r="B1647" s="1114"/>
      <c r="C1647" s="101"/>
      <c r="D1647" s="696"/>
      <c r="E1647" s="697"/>
      <c r="F1647" s="1036">
        <f t="shared" si="21"/>
        <v>0</v>
      </c>
      <c r="G1647" s="243"/>
      <c r="H1647" s="517"/>
      <c r="I1647" s="814"/>
      <c r="J1647" s="524"/>
    </row>
    <row r="1648" spans="1:10" ht="15.75" hidden="1" thickBot="1" x14ac:dyDescent="0.3">
      <c r="A1648" s="518"/>
      <c r="B1648" s="1114"/>
      <c r="C1648" s="101"/>
      <c r="D1648" s="696"/>
      <c r="E1648" s="697"/>
      <c r="F1648" s="1036">
        <f t="shared" si="21"/>
        <v>0</v>
      </c>
      <c r="G1648" s="243"/>
      <c r="H1648" s="517"/>
      <c r="I1648" s="814"/>
      <c r="J1648" s="524"/>
    </row>
    <row r="1649" spans="1:10" ht="15.75" hidden="1" thickBot="1" x14ac:dyDescent="0.3">
      <c r="A1649" s="518"/>
      <c r="B1649" s="1114"/>
      <c r="C1649" s="101"/>
      <c r="D1649" s="696"/>
      <c r="E1649" s="697"/>
      <c r="F1649" s="1036">
        <f t="shared" si="21"/>
        <v>0</v>
      </c>
      <c r="G1649" s="243"/>
      <c r="H1649" s="517"/>
      <c r="I1649" s="814"/>
      <c r="J1649" s="524"/>
    </row>
    <row r="1650" spans="1:10" ht="15.75" hidden="1" thickBot="1" x14ac:dyDescent="0.3">
      <c r="A1650" s="518"/>
      <c r="B1650" s="1114"/>
      <c r="C1650" s="101"/>
      <c r="D1650" s="696"/>
      <c r="E1650" s="697"/>
      <c r="F1650" s="1036">
        <f t="shared" si="21"/>
        <v>0</v>
      </c>
      <c r="G1650" s="243"/>
      <c r="H1650" s="517"/>
      <c r="I1650" s="814"/>
      <c r="J1650" s="524"/>
    </row>
    <row r="1651" spans="1:10" ht="15.75" hidden="1" thickBot="1" x14ac:dyDescent="0.3">
      <c r="A1651" s="518"/>
      <c r="B1651" s="1114"/>
      <c r="C1651" s="101"/>
      <c r="D1651" s="696"/>
      <c r="E1651" s="697"/>
      <c r="F1651" s="1036">
        <f t="shared" si="21"/>
        <v>0</v>
      </c>
      <c r="G1651" s="243"/>
      <c r="H1651" s="517"/>
      <c r="I1651" s="814"/>
      <c r="J1651" s="524"/>
    </row>
    <row r="1652" spans="1:10" ht="15.75" hidden="1" thickBot="1" x14ac:dyDescent="0.3">
      <c r="A1652" s="518"/>
      <c r="B1652" s="1114"/>
      <c r="C1652" s="101"/>
      <c r="D1652" s="696"/>
      <c r="E1652" s="697"/>
      <c r="F1652" s="1036">
        <f t="shared" si="21"/>
        <v>0</v>
      </c>
      <c r="G1652" s="243"/>
      <c r="H1652" s="517"/>
      <c r="I1652" s="814"/>
      <c r="J1652" s="524"/>
    </row>
    <row r="1653" spans="1:10" ht="15.75" hidden="1" thickBot="1" x14ac:dyDescent="0.3">
      <c r="A1653" s="518"/>
      <c r="B1653" s="1114"/>
      <c r="C1653" s="101"/>
      <c r="D1653" s="696"/>
      <c r="E1653" s="697"/>
      <c r="F1653" s="1036">
        <f t="shared" si="21"/>
        <v>0</v>
      </c>
      <c r="G1653" s="243"/>
      <c r="H1653" s="517"/>
      <c r="I1653" s="814"/>
      <c r="J1653" s="524"/>
    </row>
    <row r="1654" spans="1:10" ht="15.75" hidden="1" thickBot="1" x14ac:dyDescent="0.3">
      <c r="A1654" s="518"/>
      <c r="B1654" s="1114"/>
      <c r="C1654" s="101"/>
      <c r="D1654" s="696"/>
      <c r="E1654" s="697"/>
      <c r="F1654" s="1036">
        <f t="shared" si="21"/>
        <v>0</v>
      </c>
      <c r="G1654" s="243"/>
      <c r="H1654" s="517"/>
      <c r="I1654" s="814"/>
      <c r="J1654" s="524"/>
    </row>
    <row r="1655" spans="1:10" ht="15.75" hidden="1" thickBot="1" x14ac:dyDescent="0.3">
      <c r="A1655" s="518"/>
      <c r="B1655" s="1114"/>
      <c r="C1655" s="101"/>
      <c r="D1655" s="696"/>
      <c r="E1655" s="697"/>
      <c r="F1655" s="1036">
        <f t="shared" si="21"/>
        <v>0</v>
      </c>
      <c r="G1655" s="243"/>
      <c r="H1655" s="517"/>
      <c r="I1655" s="814"/>
      <c r="J1655" s="524"/>
    </row>
    <row r="1656" spans="1:10" ht="15.75" hidden="1" thickBot="1" x14ac:dyDescent="0.3">
      <c r="A1656" s="518"/>
      <c r="B1656" s="1114"/>
      <c r="C1656" s="101"/>
      <c r="D1656" s="696"/>
      <c r="E1656" s="697"/>
      <c r="F1656" s="1036">
        <f t="shared" si="21"/>
        <v>0</v>
      </c>
      <c r="G1656" s="243"/>
      <c r="H1656" s="517"/>
      <c r="I1656" s="814"/>
      <c r="J1656" s="524"/>
    </row>
    <row r="1657" spans="1:10" ht="15.75" hidden="1" thickBot="1" x14ac:dyDescent="0.3">
      <c r="A1657" s="518"/>
      <c r="B1657" s="1114"/>
      <c r="C1657" s="101"/>
      <c r="D1657" s="696"/>
      <c r="E1657" s="697"/>
      <c r="F1657" s="1036">
        <f t="shared" si="21"/>
        <v>0</v>
      </c>
      <c r="G1657" s="243"/>
      <c r="H1657" s="517"/>
      <c r="I1657" s="814"/>
      <c r="J1657" s="524"/>
    </row>
    <row r="1658" spans="1:10" ht="15.75" hidden="1" thickBot="1" x14ac:dyDescent="0.3">
      <c r="A1658" s="518"/>
      <c r="B1658" s="1114"/>
      <c r="C1658" s="101"/>
      <c r="D1658" s="696"/>
      <c r="E1658" s="697"/>
      <c r="F1658" s="1036">
        <f t="shared" ref="F1658:F1721" si="22">D1658+E1658</f>
        <v>0</v>
      </c>
      <c r="G1658" s="243"/>
      <c r="H1658" s="517"/>
      <c r="I1658" s="814"/>
      <c r="J1658" s="524"/>
    </row>
    <row r="1659" spans="1:10" ht="15.75" hidden="1" thickBot="1" x14ac:dyDescent="0.3">
      <c r="A1659" s="518"/>
      <c r="B1659" s="1114"/>
      <c r="C1659" s="101"/>
      <c r="D1659" s="696"/>
      <c r="E1659" s="697"/>
      <c r="F1659" s="1036">
        <f t="shared" si="22"/>
        <v>0</v>
      </c>
      <c r="G1659" s="243"/>
      <c r="H1659" s="517"/>
      <c r="I1659" s="814"/>
      <c r="J1659" s="524"/>
    </row>
    <row r="1660" spans="1:10" ht="15.75" hidden="1" thickBot="1" x14ac:dyDescent="0.3">
      <c r="A1660" s="518"/>
      <c r="B1660" s="1114"/>
      <c r="C1660" s="101"/>
      <c r="D1660" s="696"/>
      <c r="E1660" s="697"/>
      <c r="F1660" s="1036">
        <f t="shared" si="22"/>
        <v>0</v>
      </c>
      <c r="G1660" s="243"/>
      <c r="H1660" s="517"/>
      <c r="I1660" s="814"/>
      <c r="J1660" s="524"/>
    </row>
    <row r="1661" spans="1:10" ht="15.75" hidden="1" thickBot="1" x14ac:dyDescent="0.3">
      <c r="A1661" s="518"/>
      <c r="B1661" s="1114"/>
      <c r="C1661" s="101"/>
      <c r="D1661" s="696"/>
      <c r="E1661" s="697"/>
      <c r="F1661" s="1036">
        <f t="shared" si="22"/>
        <v>0</v>
      </c>
      <c r="G1661" s="243"/>
      <c r="H1661" s="517"/>
      <c r="I1661" s="814"/>
      <c r="J1661" s="524"/>
    </row>
    <row r="1662" spans="1:10" ht="15.75" hidden="1" thickBot="1" x14ac:dyDescent="0.3">
      <c r="A1662" s="518"/>
      <c r="B1662" s="1114"/>
      <c r="C1662" s="101"/>
      <c r="D1662" s="696"/>
      <c r="E1662" s="697"/>
      <c r="F1662" s="1036">
        <f t="shared" si="22"/>
        <v>0</v>
      </c>
      <c r="G1662" s="243"/>
      <c r="H1662" s="517"/>
      <c r="I1662" s="814"/>
      <c r="J1662" s="524"/>
    </row>
    <row r="1663" spans="1:10" ht="15.75" hidden="1" thickBot="1" x14ac:dyDescent="0.3">
      <c r="A1663" s="518"/>
      <c r="B1663" s="1114"/>
      <c r="C1663" s="101"/>
      <c r="D1663" s="696"/>
      <c r="E1663" s="697"/>
      <c r="F1663" s="1036">
        <f t="shared" si="22"/>
        <v>0</v>
      </c>
      <c r="G1663" s="243"/>
      <c r="H1663" s="517"/>
      <c r="I1663" s="814"/>
      <c r="J1663" s="524"/>
    </row>
    <row r="1664" spans="1:10" ht="15.75" hidden="1" thickBot="1" x14ac:dyDescent="0.3">
      <c r="A1664" s="518"/>
      <c r="B1664" s="1114"/>
      <c r="C1664" s="101"/>
      <c r="D1664" s="696"/>
      <c r="E1664" s="697"/>
      <c r="F1664" s="1036">
        <f t="shared" si="22"/>
        <v>0</v>
      </c>
      <c r="G1664" s="243"/>
      <c r="H1664" s="517"/>
      <c r="I1664" s="814"/>
      <c r="J1664" s="524"/>
    </row>
    <row r="1665" spans="1:10" ht="15.75" hidden="1" thickBot="1" x14ac:dyDescent="0.3">
      <c r="A1665" s="518"/>
      <c r="B1665" s="1114"/>
      <c r="C1665" s="101"/>
      <c r="D1665" s="696"/>
      <c r="E1665" s="697"/>
      <c r="F1665" s="1036">
        <f t="shared" si="22"/>
        <v>0</v>
      </c>
      <c r="G1665" s="243"/>
      <c r="H1665" s="517"/>
      <c r="I1665" s="814"/>
      <c r="J1665" s="524"/>
    </row>
    <row r="1666" spans="1:10" ht="15.75" hidden="1" thickBot="1" x14ac:dyDescent="0.3">
      <c r="A1666" s="518"/>
      <c r="B1666" s="1114"/>
      <c r="C1666" s="101"/>
      <c r="D1666" s="696"/>
      <c r="E1666" s="697"/>
      <c r="F1666" s="1036">
        <f t="shared" si="22"/>
        <v>0</v>
      </c>
      <c r="G1666" s="243"/>
      <c r="H1666" s="517"/>
      <c r="I1666" s="814"/>
      <c r="J1666" s="524"/>
    </row>
    <row r="1667" spans="1:10" ht="15.75" hidden="1" thickBot="1" x14ac:dyDescent="0.3">
      <c r="A1667" s="518"/>
      <c r="B1667" s="1114"/>
      <c r="C1667" s="101"/>
      <c r="D1667" s="696"/>
      <c r="E1667" s="697"/>
      <c r="F1667" s="1036">
        <f t="shared" si="22"/>
        <v>0</v>
      </c>
      <c r="G1667" s="243"/>
      <c r="H1667" s="517"/>
      <c r="I1667" s="814"/>
      <c r="J1667" s="524"/>
    </row>
    <row r="1668" spans="1:10" ht="15.75" hidden="1" thickBot="1" x14ac:dyDescent="0.3">
      <c r="A1668" s="518"/>
      <c r="B1668" s="1114"/>
      <c r="C1668" s="101"/>
      <c r="D1668" s="696"/>
      <c r="E1668" s="697"/>
      <c r="F1668" s="1036">
        <f t="shared" si="22"/>
        <v>0</v>
      </c>
      <c r="G1668" s="243"/>
      <c r="H1668" s="517"/>
      <c r="I1668" s="814"/>
      <c r="J1668" s="524"/>
    </row>
    <row r="1669" spans="1:10" ht="15.75" hidden="1" thickBot="1" x14ac:dyDescent="0.3">
      <c r="A1669" s="518"/>
      <c r="B1669" s="1114"/>
      <c r="C1669" s="101"/>
      <c r="D1669" s="696"/>
      <c r="E1669" s="697"/>
      <c r="F1669" s="1036">
        <f t="shared" si="22"/>
        <v>0</v>
      </c>
      <c r="G1669" s="243"/>
      <c r="H1669" s="517"/>
      <c r="I1669" s="814"/>
      <c r="J1669" s="524"/>
    </row>
    <row r="1670" spans="1:10" ht="15.75" hidden="1" thickBot="1" x14ac:dyDescent="0.3">
      <c r="A1670" s="518"/>
      <c r="B1670" s="1114"/>
      <c r="C1670" s="101"/>
      <c r="D1670" s="696"/>
      <c r="E1670" s="697"/>
      <c r="F1670" s="1036">
        <f t="shared" si="22"/>
        <v>0</v>
      </c>
      <c r="G1670" s="243"/>
      <c r="H1670" s="517"/>
      <c r="I1670" s="814"/>
      <c r="J1670" s="524"/>
    </row>
    <row r="1671" spans="1:10" ht="15.75" hidden="1" thickBot="1" x14ac:dyDescent="0.3">
      <c r="A1671" s="518"/>
      <c r="B1671" s="1114"/>
      <c r="C1671" s="101"/>
      <c r="D1671" s="696"/>
      <c r="E1671" s="697"/>
      <c r="F1671" s="1036">
        <f t="shared" si="22"/>
        <v>0</v>
      </c>
      <c r="G1671" s="243"/>
      <c r="H1671" s="517"/>
      <c r="I1671" s="814"/>
      <c r="J1671" s="524"/>
    </row>
    <row r="1672" spans="1:10" ht="15.75" hidden="1" thickBot="1" x14ac:dyDescent="0.3">
      <c r="A1672" s="518"/>
      <c r="B1672" s="1114"/>
      <c r="C1672" s="101"/>
      <c r="D1672" s="696"/>
      <c r="E1672" s="697"/>
      <c r="F1672" s="1036">
        <f t="shared" si="22"/>
        <v>0</v>
      </c>
      <c r="G1672" s="243"/>
      <c r="H1672" s="517"/>
      <c r="I1672" s="814"/>
      <c r="J1672" s="524"/>
    </row>
    <row r="1673" spans="1:10" ht="15.75" hidden="1" thickBot="1" x14ac:dyDescent="0.3">
      <c r="A1673" s="518"/>
      <c r="B1673" s="1114"/>
      <c r="C1673" s="101"/>
      <c r="D1673" s="696"/>
      <c r="E1673" s="697"/>
      <c r="F1673" s="1036">
        <f t="shared" si="22"/>
        <v>0</v>
      </c>
      <c r="G1673" s="243"/>
      <c r="H1673" s="517"/>
      <c r="I1673" s="814"/>
      <c r="J1673" s="524"/>
    </row>
    <row r="1674" spans="1:10" ht="15.75" hidden="1" thickBot="1" x14ac:dyDescent="0.3">
      <c r="A1674" s="518"/>
      <c r="B1674" s="1114"/>
      <c r="C1674" s="101"/>
      <c r="D1674" s="696"/>
      <c r="E1674" s="697"/>
      <c r="F1674" s="1036">
        <f t="shared" si="22"/>
        <v>0</v>
      </c>
      <c r="G1674" s="243"/>
      <c r="H1674" s="517"/>
      <c r="I1674" s="814"/>
      <c r="J1674" s="524"/>
    </row>
    <row r="1675" spans="1:10" ht="15.75" hidden="1" thickBot="1" x14ac:dyDescent="0.3">
      <c r="A1675" s="518"/>
      <c r="B1675" s="1114"/>
      <c r="C1675" s="101"/>
      <c r="D1675" s="696"/>
      <c r="E1675" s="697"/>
      <c r="F1675" s="1036">
        <f t="shared" si="22"/>
        <v>0</v>
      </c>
      <c r="G1675" s="243"/>
      <c r="H1675" s="517"/>
      <c r="I1675" s="814"/>
      <c r="J1675" s="524"/>
    </row>
    <row r="1676" spans="1:10" ht="15.75" hidden="1" thickBot="1" x14ac:dyDescent="0.3">
      <c r="A1676" s="518"/>
      <c r="B1676" s="1114"/>
      <c r="C1676" s="101"/>
      <c r="D1676" s="696"/>
      <c r="E1676" s="697"/>
      <c r="F1676" s="1036">
        <f t="shared" si="22"/>
        <v>0</v>
      </c>
      <c r="G1676" s="243"/>
      <c r="H1676" s="517"/>
      <c r="I1676" s="814"/>
      <c r="J1676" s="524"/>
    </row>
    <row r="1677" spans="1:10" ht="15.75" hidden="1" thickBot="1" x14ac:dyDescent="0.3">
      <c r="A1677" s="518"/>
      <c r="B1677" s="1114"/>
      <c r="C1677" s="101"/>
      <c r="D1677" s="696"/>
      <c r="E1677" s="697"/>
      <c r="F1677" s="1036">
        <f t="shared" si="22"/>
        <v>0</v>
      </c>
      <c r="G1677" s="243"/>
      <c r="H1677" s="517"/>
      <c r="I1677" s="814"/>
      <c r="J1677" s="524"/>
    </row>
    <row r="1678" spans="1:10" ht="15.75" hidden="1" thickBot="1" x14ac:dyDescent="0.3">
      <c r="A1678" s="518"/>
      <c r="B1678" s="1114"/>
      <c r="C1678" s="101"/>
      <c r="D1678" s="696"/>
      <c r="E1678" s="697"/>
      <c r="F1678" s="1036">
        <f t="shared" si="22"/>
        <v>0</v>
      </c>
      <c r="G1678" s="243"/>
      <c r="H1678" s="517"/>
      <c r="I1678" s="814"/>
      <c r="J1678" s="524"/>
    </row>
    <row r="1679" spans="1:10" ht="15.75" hidden="1" thickBot="1" x14ac:dyDescent="0.3">
      <c r="A1679" s="518"/>
      <c r="B1679" s="1114"/>
      <c r="C1679" s="101"/>
      <c r="D1679" s="696"/>
      <c r="E1679" s="697"/>
      <c r="F1679" s="1036">
        <f t="shared" si="22"/>
        <v>0</v>
      </c>
      <c r="G1679" s="243"/>
      <c r="H1679" s="517"/>
      <c r="I1679" s="814"/>
      <c r="J1679" s="524"/>
    </row>
    <row r="1680" spans="1:10" ht="15.75" hidden="1" thickBot="1" x14ac:dyDescent="0.3">
      <c r="A1680" s="518"/>
      <c r="B1680" s="1114"/>
      <c r="C1680" s="101"/>
      <c r="D1680" s="696"/>
      <c r="E1680" s="697"/>
      <c r="F1680" s="1036">
        <f t="shared" si="22"/>
        <v>0</v>
      </c>
      <c r="G1680" s="243"/>
      <c r="H1680" s="517"/>
      <c r="I1680" s="814"/>
      <c r="J1680" s="524"/>
    </row>
    <row r="1681" spans="1:10" ht="15.75" hidden="1" thickBot="1" x14ac:dyDescent="0.3">
      <c r="A1681" s="518"/>
      <c r="B1681" s="1114"/>
      <c r="C1681" s="101"/>
      <c r="D1681" s="696"/>
      <c r="E1681" s="697"/>
      <c r="F1681" s="1036">
        <f t="shared" si="22"/>
        <v>0</v>
      </c>
      <c r="G1681" s="243"/>
      <c r="H1681" s="517"/>
      <c r="I1681" s="814"/>
      <c r="J1681" s="524"/>
    </row>
    <row r="1682" spans="1:10" ht="15.75" hidden="1" thickBot="1" x14ac:dyDescent="0.3">
      <c r="A1682" s="518"/>
      <c r="B1682" s="1114"/>
      <c r="C1682" s="101"/>
      <c r="D1682" s="696"/>
      <c r="E1682" s="697"/>
      <c r="F1682" s="1036">
        <f t="shared" si="22"/>
        <v>0</v>
      </c>
      <c r="G1682" s="243"/>
      <c r="H1682" s="517"/>
      <c r="I1682" s="814"/>
      <c r="J1682" s="524"/>
    </row>
    <row r="1683" spans="1:10" ht="15.75" hidden="1" thickBot="1" x14ac:dyDescent="0.3">
      <c r="A1683" s="518"/>
      <c r="B1683" s="1114"/>
      <c r="C1683" s="101"/>
      <c r="D1683" s="696"/>
      <c r="E1683" s="697"/>
      <c r="F1683" s="1036">
        <f t="shared" si="22"/>
        <v>0</v>
      </c>
      <c r="G1683" s="243"/>
      <c r="H1683" s="517"/>
      <c r="I1683" s="814"/>
      <c r="J1683" s="524"/>
    </row>
    <row r="1684" spans="1:10" ht="15.75" hidden="1" thickBot="1" x14ac:dyDescent="0.3">
      <c r="A1684" s="518"/>
      <c r="B1684" s="1114"/>
      <c r="C1684" s="101"/>
      <c r="D1684" s="696"/>
      <c r="E1684" s="697"/>
      <c r="F1684" s="1036">
        <f t="shared" si="22"/>
        <v>0</v>
      </c>
      <c r="G1684" s="243"/>
      <c r="H1684" s="517"/>
      <c r="I1684" s="814"/>
      <c r="J1684" s="524"/>
    </row>
    <row r="1685" spans="1:10" ht="15.75" hidden="1" thickBot="1" x14ac:dyDescent="0.3">
      <c r="A1685" s="518"/>
      <c r="B1685" s="1114"/>
      <c r="C1685" s="101"/>
      <c r="D1685" s="696"/>
      <c r="E1685" s="697"/>
      <c r="F1685" s="1036">
        <f t="shared" si="22"/>
        <v>0</v>
      </c>
      <c r="G1685" s="243"/>
      <c r="H1685" s="517"/>
      <c r="I1685" s="814"/>
      <c r="J1685" s="524"/>
    </row>
    <row r="1686" spans="1:10" ht="15.75" hidden="1" thickBot="1" x14ac:dyDescent="0.3">
      <c r="A1686" s="518"/>
      <c r="B1686" s="1114"/>
      <c r="C1686" s="101"/>
      <c r="D1686" s="696"/>
      <c r="E1686" s="697"/>
      <c r="F1686" s="1036">
        <f t="shared" si="22"/>
        <v>0</v>
      </c>
      <c r="G1686" s="243"/>
      <c r="H1686" s="517"/>
      <c r="I1686" s="814"/>
      <c r="J1686" s="524"/>
    </row>
    <row r="1687" spans="1:10" ht="15.75" hidden="1" thickBot="1" x14ac:dyDescent="0.3">
      <c r="A1687" s="518"/>
      <c r="B1687" s="1114"/>
      <c r="C1687" s="101"/>
      <c r="D1687" s="696"/>
      <c r="E1687" s="697"/>
      <c r="F1687" s="1036">
        <f t="shared" si="22"/>
        <v>0</v>
      </c>
      <c r="G1687" s="243"/>
      <c r="H1687" s="517"/>
      <c r="I1687" s="814"/>
      <c r="J1687" s="524"/>
    </row>
    <row r="1688" spans="1:10" ht="15.75" hidden="1" thickBot="1" x14ac:dyDescent="0.3">
      <c r="A1688" s="518"/>
      <c r="B1688" s="1114"/>
      <c r="C1688" s="101"/>
      <c r="D1688" s="696"/>
      <c r="E1688" s="697"/>
      <c r="F1688" s="1036">
        <f t="shared" si="22"/>
        <v>0</v>
      </c>
      <c r="G1688" s="243"/>
      <c r="H1688" s="517"/>
      <c r="I1688" s="814"/>
      <c r="J1688" s="524"/>
    </row>
    <row r="1689" spans="1:10" ht="15.75" hidden="1" thickBot="1" x14ac:dyDescent="0.3">
      <c r="A1689" s="518"/>
      <c r="B1689" s="1114"/>
      <c r="C1689" s="101"/>
      <c r="D1689" s="696"/>
      <c r="E1689" s="697"/>
      <c r="F1689" s="1036">
        <f t="shared" si="22"/>
        <v>0</v>
      </c>
      <c r="G1689" s="243"/>
      <c r="H1689" s="517"/>
      <c r="I1689" s="814"/>
      <c r="J1689" s="524"/>
    </row>
    <row r="1690" spans="1:10" ht="15.75" hidden="1" thickBot="1" x14ac:dyDescent="0.3">
      <c r="A1690" s="518"/>
      <c r="B1690" s="1114"/>
      <c r="C1690" s="101"/>
      <c r="D1690" s="696"/>
      <c r="E1690" s="697"/>
      <c r="F1690" s="1036">
        <f t="shared" si="22"/>
        <v>0</v>
      </c>
      <c r="G1690" s="243"/>
      <c r="H1690" s="517"/>
      <c r="I1690" s="814"/>
      <c r="J1690" s="524"/>
    </row>
    <row r="1691" spans="1:10" ht="15.75" hidden="1" thickBot="1" x14ac:dyDescent="0.3">
      <c r="A1691" s="518"/>
      <c r="B1691" s="1114"/>
      <c r="C1691" s="101"/>
      <c r="D1691" s="696"/>
      <c r="E1691" s="697"/>
      <c r="F1691" s="1036">
        <f t="shared" si="22"/>
        <v>0</v>
      </c>
      <c r="G1691" s="243"/>
      <c r="H1691" s="517"/>
      <c r="I1691" s="814"/>
      <c r="J1691" s="524"/>
    </row>
    <row r="1692" spans="1:10" ht="15.75" hidden="1" thickBot="1" x14ac:dyDescent="0.3">
      <c r="A1692" s="518"/>
      <c r="B1692" s="1114"/>
      <c r="C1692" s="101"/>
      <c r="D1692" s="696"/>
      <c r="E1692" s="697"/>
      <c r="F1692" s="1036">
        <f t="shared" si="22"/>
        <v>0</v>
      </c>
      <c r="G1692" s="243"/>
      <c r="H1692" s="517"/>
      <c r="I1692" s="814"/>
      <c r="J1692" s="524"/>
    </row>
    <row r="1693" spans="1:10" ht="15.75" hidden="1" thickBot="1" x14ac:dyDescent="0.3">
      <c r="A1693" s="518"/>
      <c r="B1693" s="1114"/>
      <c r="C1693" s="101"/>
      <c r="D1693" s="696"/>
      <c r="E1693" s="697"/>
      <c r="F1693" s="1036">
        <f t="shared" si="22"/>
        <v>0</v>
      </c>
      <c r="G1693" s="243"/>
      <c r="H1693" s="517"/>
      <c r="I1693" s="814"/>
      <c r="J1693" s="524"/>
    </row>
    <row r="1694" spans="1:10" ht="15.75" hidden="1" thickBot="1" x14ac:dyDescent="0.3">
      <c r="A1694" s="518"/>
      <c r="B1694" s="1114"/>
      <c r="C1694" s="101"/>
      <c r="D1694" s="696"/>
      <c r="E1694" s="697"/>
      <c r="F1694" s="1036">
        <f t="shared" si="22"/>
        <v>0</v>
      </c>
      <c r="G1694" s="243"/>
      <c r="H1694" s="517"/>
      <c r="I1694" s="814"/>
      <c r="J1694" s="524"/>
    </row>
    <row r="1695" spans="1:10" ht="15.75" hidden="1" thickBot="1" x14ac:dyDescent="0.3">
      <c r="A1695" s="518"/>
      <c r="B1695" s="1114"/>
      <c r="C1695" s="101"/>
      <c r="D1695" s="696"/>
      <c r="E1695" s="697"/>
      <c r="F1695" s="1036">
        <f t="shared" si="22"/>
        <v>0</v>
      </c>
      <c r="G1695" s="243"/>
      <c r="H1695" s="517"/>
      <c r="I1695" s="814"/>
      <c r="J1695" s="524"/>
    </row>
    <row r="1696" spans="1:10" ht="15.75" hidden="1" thickBot="1" x14ac:dyDescent="0.3">
      <c r="A1696" s="518"/>
      <c r="B1696" s="1114"/>
      <c r="C1696" s="101"/>
      <c r="D1696" s="696"/>
      <c r="E1696" s="697"/>
      <c r="F1696" s="1036">
        <f t="shared" si="22"/>
        <v>0</v>
      </c>
      <c r="G1696" s="243"/>
      <c r="H1696" s="517"/>
      <c r="I1696" s="814"/>
      <c r="J1696" s="524"/>
    </row>
    <row r="1697" spans="1:10" ht="15.75" hidden="1" thickBot="1" x14ac:dyDescent="0.3">
      <c r="A1697" s="518"/>
      <c r="B1697" s="1114"/>
      <c r="C1697" s="101"/>
      <c r="D1697" s="696"/>
      <c r="E1697" s="697"/>
      <c r="F1697" s="1036">
        <f t="shared" si="22"/>
        <v>0</v>
      </c>
      <c r="G1697" s="243"/>
      <c r="H1697" s="517"/>
      <c r="I1697" s="814"/>
      <c r="J1697" s="524"/>
    </row>
    <row r="1698" spans="1:10" ht="15.75" hidden="1" thickBot="1" x14ac:dyDescent="0.3">
      <c r="A1698" s="518"/>
      <c r="B1698" s="1114"/>
      <c r="C1698" s="101"/>
      <c r="D1698" s="696"/>
      <c r="E1698" s="697"/>
      <c r="F1698" s="1036">
        <f t="shared" si="22"/>
        <v>0</v>
      </c>
      <c r="G1698" s="243"/>
      <c r="H1698" s="517"/>
      <c r="I1698" s="814"/>
      <c r="J1698" s="524"/>
    </row>
    <row r="1699" spans="1:10" ht="15.75" hidden="1" thickBot="1" x14ac:dyDescent="0.3">
      <c r="A1699" s="518"/>
      <c r="B1699" s="1114"/>
      <c r="C1699" s="101"/>
      <c r="D1699" s="696"/>
      <c r="E1699" s="697"/>
      <c r="F1699" s="1036">
        <f t="shared" si="22"/>
        <v>0</v>
      </c>
      <c r="G1699" s="243"/>
      <c r="H1699" s="517"/>
      <c r="I1699" s="814"/>
      <c r="J1699" s="524"/>
    </row>
    <row r="1700" spans="1:10" ht="15.75" hidden="1" thickBot="1" x14ac:dyDescent="0.3">
      <c r="A1700" s="518"/>
      <c r="B1700" s="1114"/>
      <c r="C1700" s="101"/>
      <c r="D1700" s="696"/>
      <c r="E1700" s="697"/>
      <c r="F1700" s="1036">
        <f t="shared" si="22"/>
        <v>0</v>
      </c>
      <c r="G1700" s="243"/>
      <c r="H1700" s="517"/>
      <c r="I1700" s="814"/>
      <c r="J1700" s="524"/>
    </row>
    <row r="1701" spans="1:10" ht="15.75" hidden="1" thickBot="1" x14ac:dyDescent="0.3">
      <c r="A1701" s="518"/>
      <c r="B1701" s="1114"/>
      <c r="C1701" s="101"/>
      <c r="D1701" s="696"/>
      <c r="E1701" s="697"/>
      <c r="F1701" s="1036">
        <f t="shared" si="22"/>
        <v>0</v>
      </c>
      <c r="G1701" s="243"/>
      <c r="H1701" s="517"/>
      <c r="I1701" s="814"/>
      <c r="J1701" s="524"/>
    </row>
    <row r="1702" spans="1:10" ht="15.75" hidden="1" thickBot="1" x14ac:dyDescent="0.3">
      <c r="A1702" s="518"/>
      <c r="B1702" s="1114"/>
      <c r="C1702" s="101"/>
      <c r="D1702" s="696"/>
      <c r="E1702" s="697"/>
      <c r="F1702" s="1036">
        <f t="shared" si="22"/>
        <v>0</v>
      </c>
      <c r="G1702" s="243"/>
      <c r="H1702" s="517"/>
      <c r="I1702" s="814"/>
      <c r="J1702" s="524"/>
    </row>
    <row r="1703" spans="1:10" ht="15.75" hidden="1" thickBot="1" x14ac:dyDescent="0.3">
      <c r="A1703" s="518"/>
      <c r="B1703" s="1114"/>
      <c r="C1703" s="101"/>
      <c r="D1703" s="696"/>
      <c r="E1703" s="697"/>
      <c r="F1703" s="1036">
        <f t="shared" si="22"/>
        <v>0</v>
      </c>
      <c r="G1703" s="243"/>
      <c r="H1703" s="517"/>
      <c r="I1703" s="814"/>
      <c r="J1703" s="524"/>
    </row>
    <row r="1704" spans="1:10" ht="15.75" hidden="1" thickBot="1" x14ac:dyDescent="0.3">
      <c r="A1704" s="518"/>
      <c r="B1704" s="1114"/>
      <c r="C1704" s="101"/>
      <c r="D1704" s="696"/>
      <c r="E1704" s="697"/>
      <c r="F1704" s="1036">
        <f t="shared" si="22"/>
        <v>0</v>
      </c>
      <c r="G1704" s="243"/>
      <c r="H1704" s="517"/>
      <c r="I1704" s="814"/>
      <c r="J1704" s="524"/>
    </row>
    <row r="1705" spans="1:10" ht="15.75" hidden="1" thickBot="1" x14ac:dyDescent="0.3">
      <c r="A1705" s="518"/>
      <c r="B1705" s="1114"/>
      <c r="C1705" s="101"/>
      <c r="D1705" s="696"/>
      <c r="E1705" s="697"/>
      <c r="F1705" s="1036">
        <f t="shared" si="22"/>
        <v>0</v>
      </c>
      <c r="G1705" s="243"/>
      <c r="H1705" s="517"/>
      <c r="I1705" s="814"/>
      <c r="J1705" s="524"/>
    </row>
    <row r="1706" spans="1:10" ht="15.75" hidden="1" thickBot="1" x14ac:dyDescent="0.3">
      <c r="A1706" s="518"/>
      <c r="B1706" s="1114"/>
      <c r="C1706" s="101"/>
      <c r="D1706" s="696"/>
      <c r="E1706" s="697"/>
      <c r="F1706" s="1036">
        <f t="shared" si="22"/>
        <v>0</v>
      </c>
      <c r="G1706" s="243"/>
      <c r="H1706" s="517"/>
      <c r="I1706" s="814"/>
      <c r="J1706" s="524"/>
    </row>
    <row r="1707" spans="1:10" ht="15.75" hidden="1" thickBot="1" x14ac:dyDescent="0.3">
      <c r="A1707" s="518"/>
      <c r="B1707" s="1114"/>
      <c r="C1707" s="101"/>
      <c r="D1707" s="696"/>
      <c r="E1707" s="697"/>
      <c r="F1707" s="1036">
        <f t="shared" si="22"/>
        <v>0</v>
      </c>
      <c r="G1707" s="243"/>
      <c r="H1707" s="517"/>
      <c r="I1707" s="814"/>
      <c r="J1707" s="524"/>
    </row>
    <row r="1708" spans="1:10" ht="15.75" hidden="1" thickBot="1" x14ac:dyDescent="0.3">
      <c r="A1708" s="518"/>
      <c r="B1708" s="1114"/>
      <c r="C1708" s="101"/>
      <c r="D1708" s="696"/>
      <c r="E1708" s="697"/>
      <c r="F1708" s="1036">
        <f t="shared" si="22"/>
        <v>0</v>
      </c>
      <c r="G1708" s="243"/>
      <c r="H1708" s="517"/>
      <c r="I1708" s="814"/>
      <c r="J1708" s="524"/>
    </row>
    <row r="1709" spans="1:10" ht="15.75" hidden="1" thickBot="1" x14ac:dyDescent="0.3">
      <c r="A1709" s="518"/>
      <c r="B1709" s="1114"/>
      <c r="C1709" s="101"/>
      <c r="D1709" s="696"/>
      <c r="E1709" s="697"/>
      <c r="F1709" s="1036">
        <f t="shared" si="22"/>
        <v>0</v>
      </c>
      <c r="G1709" s="243"/>
      <c r="H1709" s="517"/>
      <c r="I1709" s="814"/>
      <c r="J1709" s="524"/>
    </row>
    <row r="1710" spans="1:10" ht="15.75" hidden="1" thickBot="1" x14ac:dyDescent="0.3">
      <c r="A1710" s="518"/>
      <c r="B1710" s="1114"/>
      <c r="C1710" s="101"/>
      <c r="D1710" s="696"/>
      <c r="E1710" s="697"/>
      <c r="F1710" s="1036">
        <f t="shared" si="22"/>
        <v>0</v>
      </c>
      <c r="G1710" s="243"/>
      <c r="H1710" s="517"/>
      <c r="I1710" s="814"/>
      <c r="J1710" s="524"/>
    </row>
    <row r="1711" spans="1:10" ht="15.75" hidden="1" thickBot="1" x14ac:dyDescent="0.3">
      <c r="A1711" s="518"/>
      <c r="B1711" s="1114"/>
      <c r="C1711" s="101"/>
      <c r="D1711" s="696"/>
      <c r="E1711" s="697"/>
      <c r="F1711" s="1036">
        <f t="shared" si="22"/>
        <v>0</v>
      </c>
      <c r="G1711" s="243"/>
      <c r="H1711" s="517"/>
      <c r="I1711" s="814"/>
      <c r="J1711" s="524"/>
    </row>
    <row r="1712" spans="1:10" ht="15.75" hidden="1" thickBot="1" x14ac:dyDescent="0.3">
      <c r="A1712" s="518"/>
      <c r="B1712" s="1114"/>
      <c r="C1712" s="101"/>
      <c r="D1712" s="696"/>
      <c r="E1712" s="697"/>
      <c r="F1712" s="1036">
        <f t="shared" si="22"/>
        <v>0</v>
      </c>
      <c r="G1712" s="243"/>
      <c r="H1712" s="517"/>
      <c r="I1712" s="814"/>
      <c r="J1712" s="524"/>
    </row>
    <row r="1713" spans="1:10" ht="15.75" hidden="1" thickBot="1" x14ac:dyDescent="0.3">
      <c r="A1713" s="518"/>
      <c r="B1713" s="1114"/>
      <c r="C1713" s="101"/>
      <c r="D1713" s="696"/>
      <c r="E1713" s="697"/>
      <c r="F1713" s="1036">
        <f t="shared" si="22"/>
        <v>0</v>
      </c>
      <c r="G1713" s="243"/>
      <c r="H1713" s="517"/>
      <c r="I1713" s="814"/>
      <c r="J1713" s="524"/>
    </row>
    <row r="1714" spans="1:10" ht="15.75" hidden="1" thickBot="1" x14ac:dyDescent="0.3">
      <c r="A1714" s="518"/>
      <c r="B1714" s="1114"/>
      <c r="C1714" s="101"/>
      <c r="D1714" s="696"/>
      <c r="E1714" s="697"/>
      <c r="F1714" s="1036">
        <f t="shared" si="22"/>
        <v>0</v>
      </c>
      <c r="G1714" s="243"/>
      <c r="H1714" s="517"/>
      <c r="I1714" s="814"/>
      <c r="J1714" s="524"/>
    </row>
    <row r="1715" spans="1:10" ht="15.75" hidden="1" thickBot="1" x14ac:dyDescent="0.3">
      <c r="A1715" s="518"/>
      <c r="B1715" s="1114"/>
      <c r="C1715" s="101"/>
      <c r="D1715" s="696"/>
      <c r="E1715" s="697"/>
      <c r="F1715" s="1036">
        <f t="shared" si="22"/>
        <v>0</v>
      </c>
      <c r="G1715" s="243"/>
      <c r="H1715" s="517"/>
      <c r="I1715" s="814"/>
      <c r="J1715" s="524"/>
    </row>
    <row r="1716" spans="1:10" ht="15.75" hidden="1" thickBot="1" x14ac:dyDescent="0.3">
      <c r="A1716" s="518"/>
      <c r="B1716" s="1114"/>
      <c r="C1716" s="101"/>
      <c r="D1716" s="696"/>
      <c r="E1716" s="697"/>
      <c r="F1716" s="1036">
        <f t="shared" si="22"/>
        <v>0</v>
      </c>
      <c r="G1716" s="243"/>
      <c r="H1716" s="517"/>
      <c r="I1716" s="814"/>
      <c r="J1716" s="524"/>
    </row>
    <row r="1717" spans="1:10" ht="15.75" hidden="1" thickBot="1" x14ac:dyDescent="0.3">
      <c r="A1717" s="518"/>
      <c r="B1717" s="1114"/>
      <c r="C1717" s="101"/>
      <c r="D1717" s="696"/>
      <c r="E1717" s="697"/>
      <c r="F1717" s="1036">
        <f t="shared" si="22"/>
        <v>0</v>
      </c>
      <c r="G1717" s="243"/>
      <c r="H1717" s="517"/>
      <c r="I1717" s="814"/>
      <c r="J1717" s="524"/>
    </row>
    <row r="1718" spans="1:10" ht="15.75" hidden="1" thickBot="1" x14ac:dyDescent="0.3">
      <c r="A1718" s="518"/>
      <c r="B1718" s="1114"/>
      <c r="C1718" s="101"/>
      <c r="D1718" s="696"/>
      <c r="E1718" s="697"/>
      <c r="F1718" s="1036">
        <f t="shared" si="22"/>
        <v>0</v>
      </c>
      <c r="G1718" s="243"/>
      <c r="H1718" s="517"/>
      <c r="I1718" s="814"/>
      <c r="J1718" s="524"/>
    </row>
    <row r="1719" spans="1:10" ht="15.75" hidden="1" thickBot="1" x14ac:dyDescent="0.3">
      <c r="A1719" s="518"/>
      <c r="B1719" s="1114"/>
      <c r="C1719" s="101"/>
      <c r="D1719" s="696"/>
      <c r="E1719" s="697"/>
      <c r="F1719" s="1036">
        <f t="shared" si="22"/>
        <v>0</v>
      </c>
      <c r="G1719" s="243"/>
      <c r="H1719" s="517"/>
      <c r="I1719" s="814"/>
      <c r="J1719" s="524"/>
    </row>
    <row r="1720" spans="1:10" ht="15.75" hidden="1" thickBot="1" x14ac:dyDescent="0.3">
      <c r="A1720" s="518"/>
      <c r="B1720" s="1114"/>
      <c r="C1720" s="101"/>
      <c r="D1720" s="696"/>
      <c r="E1720" s="697"/>
      <c r="F1720" s="1036">
        <f t="shared" si="22"/>
        <v>0</v>
      </c>
      <c r="G1720" s="243"/>
      <c r="H1720" s="517"/>
      <c r="I1720" s="814"/>
      <c r="J1720" s="524"/>
    </row>
    <row r="1721" spans="1:10" ht="15.75" hidden="1" thickBot="1" x14ac:dyDescent="0.3">
      <c r="A1721" s="518"/>
      <c r="B1721" s="1114"/>
      <c r="C1721" s="101"/>
      <c r="D1721" s="696"/>
      <c r="E1721" s="697"/>
      <c r="F1721" s="1036">
        <f t="shared" si="22"/>
        <v>0</v>
      </c>
      <c r="G1721" s="243"/>
      <c r="H1721" s="517"/>
      <c r="I1721" s="814"/>
      <c r="J1721" s="524"/>
    </row>
    <row r="1722" spans="1:10" ht="15.75" hidden="1" thickBot="1" x14ac:dyDescent="0.3">
      <c r="A1722" s="518"/>
      <c r="B1722" s="1114"/>
      <c r="C1722" s="101"/>
      <c r="D1722" s="696"/>
      <c r="E1722" s="697"/>
      <c r="F1722" s="1036">
        <f t="shared" ref="F1722:F1785" si="23">D1722+E1722</f>
        <v>0</v>
      </c>
      <c r="G1722" s="243"/>
      <c r="H1722" s="517"/>
      <c r="I1722" s="814"/>
      <c r="J1722" s="524"/>
    </row>
    <row r="1723" spans="1:10" ht="15.75" hidden="1" thickBot="1" x14ac:dyDescent="0.3">
      <c r="A1723" s="518"/>
      <c r="B1723" s="1114"/>
      <c r="C1723" s="101"/>
      <c r="D1723" s="696"/>
      <c r="E1723" s="697"/>
      <c r="F1723" s="1036">
        <f t="shared" si="23"/>
        <v>0</v>
      </c>
      <c r="G1723" s="243"/>
      <c r="H1723" s="517"/>
      <c r="I1723" s="814"/>
      <c r="J1723" s="524"/>
    </row>
    <row r="1724" spans="1:10" ht="15.75" hidden="1" thickBot="1" x14ac:dyDescent="0.3">
      <c r="A1724" s="518"/>
      <c r="B1724" s="1114"/>
      <c r="C1724" s="101"/>
      <c r="D1724" s="696"/>
      <c r="E1724" s="697"/>
      <c r="F1724" s="1036">
        <f t="shared" si="23"/>
        <v>0</v>
      </c>
      <c r="G1724" s="243"/>
      <c r="H1724" s="517"/>
      <c r="I1724" s="814"/>
      <c r="J1724" s="524"/>
    </row>
    <row r="1725" spans="1:10" ht="15.75" hidden="1" thickBot="1" x14ac:dyDescent="0.3">
      <c r="A1725" s="518"/>
      <c r="B1725" s="1114"/>
      <c r="C1725" s="101"/>
      <c r="D1725" s="696"/>
      <c r="E1725" s="697"/>
      <c r="F1725" s="1036">
        <f t="shared" si="23"/>
        <v>0</v>
      </c>
      <c r="G1725" s="243"/>
      <c r="H1725" s="517"/>
      <c r="I1725" s="814"/>
      <c r="J1725" s="524"/>
    </row>
    <row r="1726" spans="1:10" ht="15.75" hidden="1" thickBot="1" x14ac:dyDescent="0.3">
      <c r="A1726" s="518"/>
      <c r="B1726" s="1114"/>
      <c r="C1726" s="101"/>
      <c r="D1726" s="696"/>
      <c r="E1726" s="697"/>
      <c r="F1726" s="1036">
        <f t="shared" si="23"/>
        <v>0</v>
      </c>
      <c r="G1726" s="243"/>
      <c r="H1726" s="517"/>
      <c r="I1726" s="814"/>
      <c r="J1726" s="524"/>
    </row>
    <row r="1727" spans="1:10" ht="15.75" hidden="1" thickBot="1" x14ac:dyDescent="0.3">
      <c r="A1727" s="518"/>
      <c r="B1727" s="1114"/>
      <c r="C1727" s="101"/>
      <c r="D1727" s="696"/>
      <c r="E1727" s="697"/>
      <c r="F1727" s="1036">
        <f t="shared" si="23"/>
        <v>0</v>
      </c>
      <c r="G1727" s="243"/>
      <c r="H1727" s="517"/>
      <c r="I1727" s="814"/>
      <c r="J1727" s="524"/>
    </row>
    <row r="1728" spans="1:10" ht="15.75" hidden="1" thickBot="1" x14ac:dyDescent="0.3">
      <c r="A1728" s="518"/>
      <c r="B1728" s="1114"/>
      <c r="C1728" s="101"/>
      <c r="D1728" s="696"/>
      <c r="E1728" s="697"/>
      <c r="F1728" s="1036">
        <f t="shared" si="23"/>
        <v>0</v>
      </c>
      <c r="G1728" s="243"/>
      <c r="H1728" s="517"/>
      <c r="I1728" s="814"/>
      <c r="J1728" s="524"/>
    </row>
    <row r="1729" spans="1:10" ht="15.75" hidden="1" thickBot="1" x14ac:dyDescent="0.3">
      <c r="A1729" s="518"/>
      <c r="B1729" s="1114"/>
      <c r="C1729" s="101"/>
      <c r="D1729" s="696"/>
      <c r="E1729" s="697"/>
      <c r="F1729" s="1036">
        <f t="shared" si="23"/>
        <v>0</v>
      </c>
      <c r="G1729" s="243"/>
      <c r="H1729" s="517"/>
      <c r="I1729" s="814"/>
      <c r="J1729" s="524"/>
    </row>
    <row r="1730" spans="1:10" ht="15.75" hidden="1" thickBot="1" x14ac:dyDescent="0.3">
      <c r="A1730" s="518"/>
      <c r="B1730" s="1114"/>
      <c r="C1730" s="534"/>
      <c r="D1730" s="696"/>
      <c r="E1730" s="697"/>
      <c r="F1730" s="1036">
        <f t="shared" si="23"/>
        <v>0</v>
      </c>
      <c r="G1730" s="243"/>
      <c r="H1730" s="517"/>
      <c r="I1730" s="814"/>
      <c r="J1730" s="512"/>
    </row>
    <row r="1731" spans="1:10" ht="15" customHeight="1" thickBot="1" x14ac:dyDescent="0.35">
      <c r="A1731" s="518"/>
      <c r="B1731" s="1114"/>
      <c r="C1731" s="129" t="s">
        <v>1923</v>
      </c>
      <c r="D1731" s="1127">
        <f>SUM(D1732:D1831)</f>
        <v>0</v>
      </c>
      <c r="E1731" s="1127">
        <f>SUM(E1732:E1831)</f>
        <v>0</v>
      </c>
      <c r="F1731" s="1036">
        <f t="shared" si="23"/>
        <v>0</v>
      </c>
      <c r="G1731" s="243"/>
      <c r="H1731" s="517" t="s">
        <v>979</v>
      </c>
      <c r="I1731" s="815">
        <f>Form3!G41+Form3!H41</f>
        <v>0</v>
      </c>
      <c r="J1731" s="524"/>
    </row>
    <row r="1732" spans="1:10" ht="15" customHeight="1" x14ac:dyDescent="0.3">
      <c r="A1732" s="518"/>
      <c r="B1732" s="1114"/>
      <c r="C1732" s="1692"/>
      <c r="D1732" s="696"/>
      <c r="E1732" s="697"/>
      <c r="F1732" s="1036">
        <f t="shared" si="23"/>
        <v>0</v>
      </c>
      <c r="G1732" s="243"/>
      <c r="H1732" s="517"/>
      <c r="I1732" s="814"/>
      <c r="J1732" s="524"/>
    </row>
    <row r="1733" spans="1:10" ht="15" customHeight="1" x14ac:dyDescent="0.3">
      <c r="A1733" s="518"/>
      <c r="B1733" s="1114"/>
      <c r="C1733" s="1692"/>
      <c r="D1733" s="696"/>
      <c r="E1733" s="696"/>
      <c r="F1733" s="1036">
        <f t="shared" si="23"/>
        <v>0</v>
      </c>
      <c r="G1733" s="243"/>
      <c r="H1733" s="517"/>
      <c r="I1733" s="814"/>
      <c r="J1733" s="524"/>
    </row>
    <row r="1734" spans="1:10" ht="15" customHeight="1" x14ac:dyDescent="0.3">
      <c r="A1734" s="518"/>
      <c r="B1734" s="1114"/>
      <c r="C1734" s="1692"/>
      <c r="D1734" s="696"/>
      <c r="E1734" s="696"/>
      <c r="F1734" s="1036">
        <f t="shared" si="23"/>
        <v>0</v>
      </c>
      <c r="G1734" s="243"/>
      <c r="H1734" s="517"/>
      <c r="I1734" s="814"/>
      <c r="J1734" s="524"/>
    </row>
    <row r="1735" spans="1:10" ht="15" customHeight="1" x14ac:dyDescent="0.3">
      <c r="A1735" s="518"/>
      <c r="B1735" s="1114"/>
      <c r="C1735" s="1692"/>
      <c r="D1735" s="696"/>
      <c r="E1735" s="696"/>
      <c r="F1735" s="1036">
        <f t="shared" si="23"/>
        <v>0</v>
      </c>
      <c r="G1735" s="243"/>
      <c r="H1735" s="517"/>
      <c r="I1735" s="814"/>
      <c r="J1735" s="524"/>
    </row>
    <row r="1736" spans="1:10" ht="15" customHeight="1" x14ac:dyDescent="0.3">
      <c r="A1736" s="518"/>
      <c r="B1736" s="1114"/>
      <c r="C1736" s="1692"/>
      <c r="D1736" s="696"/>
      <c r="E1736" s="696"/>
      <c r="F1736" s="1036">
        <f t="shared" si="23"/>
        <v>0</v>
      </c>
      <c r="G1736" s="243"/>
      <c r="H1736" s="517"/>
      <c r="I1736" s="814"/>
      <c r="J1736" s="524"/>
    </row>
    <row r="1737" spans="1:10" ht="15" customHeight="1" x14ac:dyDescent="0.3">
      <c r="A1737" s="518"/>
      <c r="B1737" s="1114"/>
      <c r="C1737" s="1692"/>
      <c r="D1737" s="696"/>
      <c r="E1737" s="696"/>
      <c r="F1737" s="1036">
        <f t="shared" si="23"/>
        <v>0</v>
      </c>
      <c r="G1737" s="243"/>
      <c r="H1737" s="517"/>
      <c r="I1737" s="814"/>
      <c r="J1737" s="524"/>
    </row>
    <row r="1738" spans="1:10" ht="15" customHeight="1" x14ac:dyDescent="0.3">
      <c r="A1738" s="518"/>
      <c r="B1738" s="1114"/>
      <c r="C1738" s="1692"/>
      <c r="D1738" s="696"/>
      <c r="E1738" s="696"/>
      <c r="F1738" s="1036">
        <f t="shared" si="23"/>
        <v>0</v>
      </c>
      <c r="G1738" s="243"/>
      <c r="H1738" s="517"/>
      <c r="I1738" s="814"/>
      <c r="J1738" s="524"/>
    </row>
    <row r="1739" spans="1:10" ht="15" customHeight="1" x14ac:dyDescent="0.3">
      <c r="A1739" s="518"/>
      <c r="B1739" s="1114"/>
      <c r="C1739" s="1692"/>
      <c r="D1739" s="696"/>
      <c r="E1739" s="696"/>
      <c r="F1739" s="1036">
        <f t="shared" si="23"/>
        <v>0</v>
      </c>
      <c r="G1739" s="243"/>
      <c r="H1739" s="517"/>
      <c r="I1739" s="814"/>
      <c r="J1739" s="524"/>
    </row>
    <row r="1740" spans="1:10" ht="15" customHeight="1" x14ac:dyDescent="0.3">
      <c r="A1740" s="518"/>
      <c r="B1740" s="1114"/>
      <c r="C1740" s="1692"/>
      <c r="D1740" s="696"/>
      <c r="E1740" s="696"/>
      <c r="F1740" s="1036">
        <f t="shared" si="23"/>
        <v>0</v>
      </c>
      <c r="G1740" s="243"/>
      <c r="H1740" s="517"/>
      <c r="I1740" s="814"/>
      <c r="J1740" s="524"/>
    </row>
    <row r="1741" spans="1:10" ht="15" customHeight="1" thickBot="1" x14ac:dyDescent="0.35">
      <c r="A1741" s="518"/>
      <c r="B1741" s="1114"/>
      <c r="C1741" s="1692"/>
      <c r="D1741" s="696"/>
      <c r="E1741" s="696"/>
      <c r="F1741" s="1036">
        <f t="shared" si="23"/>
        <v>0</v>
      </c>
      <c r="G1741" s="243"/>
      <c r="H1741" s="517"/>
      <c r="I1741" s="814"/>
      <c r="J1741" s="524"/>
    </row>
    <row r="1742" spans="1:10" ht="15.75" hidden="1" thickBot="1" x14ac:dyDescent="0.3">
      <c r="A1742" s="518"/>
      <c r="B1742" s="1114"/>
      <c r="C1742" s="101"/>
      <c r="D1742" s="696"/>
      <c r="E1742" s="697"/>
      <c r="F1742" s="1036">
        <f t="shared" si="23"/>
        <v>0</v>
      </c>
      <c r="G1742" s="243"/>
      <c r="H1742" s="517"/>
      <c r="I1742" s="814"/>
      <c r="J1742" s="524"/>
    </row>
    <row r="1743" spans="1:10" ht="15.75" hidden="1" thickBot="1" x14ac:dyDescent="0.3">
      <c r="A1743" s="518"/>
      <c r="B1743" s="1114"/>
      <c r="C1743" s="101"/>
      <c r="D1743" s="696"/>
      <c r="E1743" s="697"/>
      <c r="F1743" s="1036">
        <f t="shared" si="23"/>
        <v>0</v>
      </c>
      <c r="G1743" s="243"/>
      <c r="H1743" s="517"/>
      <c r="I1743" s="814"/>
      <c r="J1743" s="524"/>
    </row>
    <row r="1744" spans="1:10" ht="15.75" hidden="1" thickBot="1" x14ac:dyDescent="0.3">
      <c r="A1744" s="518"/>
      <c r="B1744" s="1114"/>
      <c r="C1744" s="101"/>
      <c r="D1744" s="696"/>
      <c r="E1744" s="697"/>
      <c r="F1744" s="1036">
        <f t="shared" si="23"/>
        <v>0</v>
      </c>
      <c r="G1744" s="243"/>
      <c r="H1744" s="517"/>
      <c r="I1744" s="814"/>
      <c r="J1744" s="524"/>
    </row>
    <row r="1745" spans="1:10" ht="15.75" hidden="1" thickBot="1" x14ac:dyDescent="0.3">
      <c r="A1745" s="518"/>
      <c r="B1745" s="1114"/>
      <c r="C1745" s="101"/>
      <c r="D1745" s="696"/>
      <c r="E1745" s="697"/>
      <c r="F1745" s="1036">
        <f t="shared" si="23"/>
        <v>0</v>
      </c>
      <c r="G1745" s="243"/>
      <c r="H1745" s="517"/>
      <c r="I1745" s="814"/>
      <c r="J1745" s="524"/>
    </row>
    <row r="1746" spans="1:10" ht="15.75" hidden="1" thickBot="1" x14ac:dyDescent="0.3">
      <c r="A1746" s="518"/>
      <c r="B1746" s="1114"/>
      <c r="C1746" s="101"/>
      <c r="D1746" s="696"/>
      <c r="E1746" s="697"/>
      <c r="F1746" s="1036">
        <f t="shared" si="23"/>
        <v>0</v>
      </c>
      <c r="G1746" s="243"/>
      <c r="H1746" s="517"/>
      <c r="I1746" s="814"/>
      <c r="J1746" s="524"/>
    </row>
    <row r="1747" spans="1:10" ht="15.75" hidden="1" thickBot="1" x14ac:dyDescent="0.3">
      <c r="A1747" s="518"/>
      <c r="B1747" s="1114"/>
      <c r="C1747" s="101"/>
      <c r="D1747" s="696"/>
      <c r="E1747" s="697"/>
      <c r="F1747" s="1036">
        <f t="shared" si="23"/>
        <v>0</v>
      </c>
      <c r="G1747" s="243"/>
      <c r="H1747" s="517"/>
      <c r="I1747" s="814"/>
      <c r="J1747" s="524"/>
    </row>
    <row r="1748" spans="1:10" ht="15.75" hidden="1" thickBot="1" x14ac:dyDescent="0.3">
      <c r="A1748" s="518"/>
      <c r="B1748" s="1114"/>
      <c r="C1748" s="101"/>
      <c r="D1748" s="696"/>
      <c r="E1748" s="697"/>
      <c r="F1748" s="1036">
        <f t="shared" si="23"/>
        <v>0</v>
      </c>
      <c r="G1748" s="243"/>
      <c r="H1748" s="517"/>
      <c r="I1748" s="814"/>
      <c r="J1748" s="524"/>
    </row>
    <row r="1749" spans="1:10" ht="15.75" hidden="1" thickBot="1" x14ac:dyDescent="0.3">
      <c r="A1749" s="518"/>
      <c r="B1749" s="1114"/>
      <c r="C1749" s="101"/>
      <c r="D1749" s="696"/>
      <c r="E1749" s="697"/>
      <c r="F1749" s="1036">
        <f t="shared" si="23"/>
        <v>0</v>
      </c>
      <c r="G1749" s="243"/>
      <c r="H1749" s="517"/>
      <c r="I1749" s="814"/>
      <c r="J1749" s="524"/>
    </row>
    <row r="1750" spans="1:10" ht="15.75" hidden="1" thickBot="1" x14ac:dyDescent="0.3">
      <c r="A1750" s="518"/>
      <c r="B1750" s="1114"/>
      <c r="C1750" s="101"/>
      <c r="D1750" s="696"/>
      <c r="E1750" s="697"/>
      <c r="F1750" s="1036">
        <f t="shared" si="23"/>
        <v>0</v>
      </c>
      <c r="G1750" s="243"/>
      <c r="H1750" s="517"/>
      <c r="I1750" s="814"/>
      <c r="J1750" s="524"/>
    </row>
    <row r="1751" spans="1:10" ht="15.75" hidden="1" thickBot="1" x14ac:dyDescent="0.3">
      <c r="A1751" s="518"/>
      <c r="B1751" s="1114"/>
      <c r="C1751" s="101"/>
      <c r="D1751" s="696"/>
      <c r="E1751" s="697"/>
      <c r="F1751" s="1036">
        <f t="shared" si="23"/>
        <v>0</v>
      </c>
      <c r="G1751" s="243"/>
      <c r="H1751" s="517"/>
      <c r="I1751" s="814"/>
      <c r="J1751" s="524"/>
    </row>
    <row r="1752" spans="1:10" ht="15.75" hidden="1" thickBot="1" x14ac:dyDescent="0.3">
      <c r="A1752" s="518"/>
      <c r="B1752" s="1114"/>
      <c r="C1752" s="101"/>
      <c r="D1752" s="696"/>
      <c r="E1752" s="697"/>
      <c r="F1752" s="1036">
        <f t="shared" si="23"/>
        <v>0</v>
      </c>
      <c r="G1752" s="243"/>
      <c r="H1752" s="517"/>
      <c r="I1752" s="814"/>
      <c r="J1752" s="524"/>
    </row>
    <row r="1753" spans="1:10" ht="15.75" hidden="1" thickBot="1" x14ac:dyDescent="0.3">
      <c r="A1753" s="518"/>
      <c r="B1753" s="1114"/>
      <c r="C1753" s="101"/>
      <c r="D1753" s="696"/>
      <c r="E1753" s="697"/>
      <c r="F1753" s="1036">
        <f t="shared" si="23"/>
        <v>0</v>
      </c>
      <c r="G1753" s="243"/>
      <c r="H1753" s="517"/>
      <c r="I1753" s="814"/>
      <c r="J1753" s="524"/>
    </row>
    <row r="1754" spans="1:10" ht="15.75" hidden="1" thickBot="1" x14ac:dyDescent="0.3">
      <c r="A1754" s="518"/>
      <c r="B1754" s="1114"/>
      <c r="C1754" s="101"/>
      <c r="D1754" s="696"/>
      <c r="E1754" s="697"/>
      <c r="F1754" s="1036">
        <f t="shared" si="23"/>
        <v>0</v>
      </c>
      <c r="G1754" s="243"/>
      <c r="H1754" s="517"/>
      <c r="I1754" s="814"/>
      <c r="J1754" s="524"/>
    </row>
    <row r="1755" spans="1:10" ht="15.75" hidden="1" thickBot="1" x14ac:dyDescent="0.3">
      <c r="A1755" s="518"/>
      <c r="B1755" s="1114"/>
      <c r="C1755" s="101"/>
      <c r="D1755" s="696"/>
      <c r="E1755" s="697"/>
      <c r="F1755" s="1036">
        <f t="shared" si="23"/>
        <v>0</v>
      </c>
      <c r="G1755" s="243"/>
      <c r="H1755" s="517"/>
      <c r="I1755" s="814"/>
      <c r="J1755" s="524"/>
    </row>
    <row r="1756" spans="1:10" ht="15.75" hidden="1" thickBot="1" x14ac:dyDescent="0.3">
      <c r="A1756" s="518"/>
      <c r="B1756" s="1114"/>
      <c r="C1756" s="101"/>
      <c r="D1756" s="696"/>
      <c r="E1756" s="697"/>
      <c r="F1756" s="1036">
        <f t="shared" si="23"/>
        <v>0</v>
      </c>
      <c r="G1756" s="243"/>
      <c r="H1756" s="517"/>
      <c r="I1756" s="814"/>
      <c r="J1756" s="524"/>
    </row>
    <row r="1757" spans="1:10" ht="15.75" hidden="1" thickBot="1" x14ac:dyDescent="0.3">
      <c r="A1757" s="518"/>
      <c r="B1757" s="1114"/>
      <c r="C1757" s="101"/>
      <c r="D1757" s="696"/>
      <c r="E1757" s="697"/>
      <c r="F1757" s="1036">
        <f t="shared" si="23"/>
        <v>0</v>
      </c>
      <c r="G1757" s="243"/>
      <c r="H1757" s="517"/>
      <c r="I1757" s="814"/>
      <c r="J1757" s="524"/>
    </row>
    <row r="1758" spans="1:10" ht="15.75" hidden="1" thickBot="1" x14ac:dyDescent="0.3">
      <c r="A1758" s="518"/>
      <c r="B1758" s="1114"/>
      <c r="C1758" s="101"/>
      <c r="D1758" s="696"/>
      <c r="E1758" s="697"/>
      <c r="F1758" s="1036">
        <f t="shared" si="23"/>
        <v>0</v>
      </c>
      <c r="G1758" s="243"/>
      <c r="H1758" s="517"/>
      <c r="I1758" s="814"/>
      <c r="J1758" s="524"/>
    </row>
    <row r="1759" spans="1:10" ht="15.75" hidden="1" thickBot="1" x14ac:dyDescent="0.3">
      <c r="A1759" s="518"/>
      <c r="B1759" s="1114"/>
      <c r="C1759" s="101"/>
      <c r="D1759" s="696"/>
      <c r="E1759" s="697"/>
      <c r="F1759" s="1036">
        <f t="shared" si="23"/>
        <v>0</v>
      </c>
      <c r="G1759" s="243"/>
      <c r="H1759" s="517"/>
      <c r="I1759" s="814"/>
      <c r="J1759" s="524"/>
    </row>
    <row r="1760" spans="1:10" ht="15.75" hidden="1" thickBot="1" x14ac:dyDescent="0.3">
      <c r="A1760" s="518"/>
      <c r="B1760" s="1114"/>
      <c r="C1760" s="101"/>
      <c r="D1760" s="696"/>
      <c r="E1760" s="697"/>
      <c r="F1760" s="1036">
        <f t="shared" si="23"/>
        <v>0</v>
      </c>
      <c r="G1760" s="243"/>
      <c r="H1760" s="517"/>
      <c r="I1760" s="814"/>
      <c r="J1760" s="524"/>
    </row>
    <row r="1761" spans="1:10" ht="15.75" hidden="1" thickBot="1" x14ac:dyDescent="0.3">
      <c r="A1761" s="518"/>
      <c r="B1761" s="1114"/>
      <c r="C1761" s="101"/>
      <c r="D1761" s="696"/>
      <c r="E1761" s="697"/>
      <c r="F1761" s="1036">
        <f t="shared" si="23"/>
        <v>0</v>
      </c>
      <c r="G1761" s="243"/>
      <c r="H1761" s="517"/>
      <c r="I1761" s="814"/>
      <c r="J1761" s="524"/>
    </row>
    <row r="1762" spans="1:10" ht="15.75" hidden="1" thickBot="1" x14ac:dyDescent="0.3">
      <c r="A1762" s="518"/>
      <c r="B1762" s="1114"/>
      <c r="C1762" s="101"/>
      <c r="D1762" s="696"/>
      <c r="E1762" s="697"/>
      <c r="F1762" s="1036">
        <f t="shared" si="23"/>
        <v>0</v>
      </c>
      <c r="G1762" s="243"/>
      <c r="H1762" s="517"/>
      <c r="I1762" s="814"/>
      <c r="J1762" s="524"/>
    </row>
    <row r="1763" spans="1:10" ht="15.75" hidden="1" thickBot="1" x14ac:dyDescent="0.3">
      <c r="A1763" s="518"/>
      <c r="B1763" s="1114"/>
      <c r="C1763" s="101"/>
      <c r="D1763" s="696"/>
      <c r="E1763" s="697"/>
      <c r="F1763" s="1036">
        <f t="shared" si="23"/>
        <v>0</v>
      </c>
      <c r="G1763" s="243"/>
      <c r="H1763" s="517"/>
      <c r="I1763" s="814"/>
      <c r="J1763" s="524"/>
    </row>
    <row r="1764" spans="1:10" ht="15.75" hidden="1" thickBot="1" x14ac:dyDescent="0.3">
      <c r="A1764" s="518"/>
      <c r="B1764" s="1114"/>
      <c r="C1764" s="101"/>
      <c r="D1764" s="696"/>
      <c r="E1764" s="697"/>
      <c r="F1764" s="1036">
        <f t="shared" si="23"/>
        <v>0</v>
      </c>
      <c r="G1764" s="243"/>
      <c r="H1764" s="517"/>
      <c r="I1764" s="814"/>
      <c r="J1764" s="524"/>
    </row>
    <row r="1765" spans="1:10" ht="15.75" hidden="1" thickBot="1" x14ac:dyDescent="0.3">
      <c r="A1765" s="518"/>
      <c r="B1765" s="1114"/>
      <c r="C1765" s="101"/>
      <c r="D1765" s="696"/>
      <c r="E1765" s="697"/>
      <c r="F1765" s="1036">
        <f t="shared" si="23"/>
        <v>0</v>
      </c>
      <c r="G1765" s="243"/>
      <c r="H1765" s="517"/>
      <c r="I1765" s="814"/>
      <c r="J1765" s="524"/>
    </row>
    <row r="1766" spans="1:10" ht="15.75" hidden="1" thickBot="1" x14ac:dyDescent="0.3">
      <c r="A1766" s="518"/>
      <c r="B1766" s="1114"/>
      <c r="C1766" s="101"/>
      <c r="D1766" s="696"/>
      <c r="E1766" s="697"/>
      <c r="F1766" s="1036">
        <f t="shared" si="23"/>
        <v>0</v>
      </c>
      <c r="G1766" s="243"/>
      <c r="H1766" s="517"/>
      <c r="I1766" s="814"/>
      <c r="J1766" s="524"/>
    </row>
    <row r="1767" spans="1:10" ht="15.75" hidden="1" thickBot="1" x14ac:dyDescent="0.3">
      <c r="A1767" s="518"/>
      <c r="B1767" s="1114"/>
      <c r="C1767" s="101"/>
      <c r="D1767" s="696"/>
      <c r="E1767" s="697"/>
      <c r="F1767" s="1036">
        <f t="shared" si="23"/>
        <v>0</v>
      </c>
      <c r="G1767" s="243"/>
      <c r="H1767" s="517"/>
      <c r="I1767" s="814"/>
      <c r="J1767" s="524"/>
    </row>
    <row r="1768" spans="1:10" ht="15.75" hidden="1" thickBot="1" x14ac:dyDescent="0.3">
      <c r="A1768" s="518"/>
      <c r="B1768" s="1114"/>
      <c r="C1768" s="101"/>
      <c r="D1768" s="696"/>
      <c r="E1768" s="697"/>
      <c r="F1768" s="1036">
        <f t="shared" si="23"/>
        <v>0</v>
      </c>
      <c r="G1768" s="243"/>
      <c r="H1768" s="517"/>
      <c r="I1768" s="814"/>
      <c r="J1768" s="524"/>
    </row>
    <row r="1769" spans="1:10" ht="15.75" hidden="1" thickBot="1" x14ac:dyDescent="0.3">
      <c r="A1769" s="518"/>
      <c r="B1769" s="1114"/>
      <c r="C1769" s="101"/>
      <c r="D1769" s="696"/>
      <c r="E1769" s="697"/>
      <c r="F1769" s="1036">
        <f t="shared" si="23"/>
        <v>0</v>
      </c>
      <c r="G1769" s="243"/>
      <c r="H1769" s="517"/>
      <c r="I1769" s="814"/>
      <c r="J1769" s="524"/>
    </row>
    <row r="1770" spans="1:10" ht="15.75" hidden="1" thickBot="1" x14ac:dyDescent="0.3">
      <c r="A1770" s="518"/>
      <c r="B1770" s="1114"/>
      <c r="C1770" s="101"/>
      <c r="D1770" s="696"/>
      <c r="E1770" s="697"/>
      <c r="F1770" s="1036">
        <f t="shared" si="23"/>
        <v>0</v>
      </c>
      <c r="G1770" s="243"/>
      <c r="H1770" s="517"/>
      <c r="I1770" s="814"/>
      <c r="J1770" s="524"/>
    </row>
    <row r="1771" spans="1:10" ht="15.75" hidden="1" thickBot="1" x14ac:dyDescent="0.3">
      <c r="A1771" s="518"/>
      <c r="B1771" s="1114"/>
      <c r="C1771" s="101"/>
      <c r="D1771" s="696"/>
      <c r="E1771" s="697"/>
      <c r="F1771" s="1036">
        <f t="shared" si="23"/>
        <v>0</v>
      </c>
      <c r="G1771" s="243"/>
      <c r="H1771" s="517"/>
      <c r="I1771" s="814"/>
      <c r="J1771" s="524"/>
    </row>
    <row r="1772" spans="1:10" ht="15.75" hidden="1" thickBot="1" x14ac:dyDescent="0.3">
      <c r="A1772" s="518"/>
      <c r="B1772" s="1114"/>
      <c r="C1772" s="101"/>
      <c r="D1772" s="696"/>
      <c r="E1772" s="697"/>
      <c r="F1772" s="1036">
        <f t="shared" si="23"/>
        <v>0</v>
      </c>
      <c r="G1772" s="243"/>
      <c r="H1772" s="517"/>
      <c r="I1772" s="814"/>
      <c r="J1772" s="524"/>
    </row>
    <row r="1773" spans="1:10" ht="15.75" hidden="1" thickBot="1" x14ac:dyDescent="0.3">
      <c r="A1773" s="518"/>
      <c r="B1773" s="1114"/>
      <c r="C1773" s="101"/>
      <c r="D1773" s="696"/>
      <c r="E1773" s="697"/>
      <c r="F1773" s="1036">
        <f t="shared" si="23"/>
        <v>0</v>
      </c>
      <c r="G1773" s="243"/>
      <c r="H1773" s="517"/>
      <c r="I1773" s="814"/>
      <c r="J1773" s="524"/>
    </row>
    <row r="1774" spans="1:10" ht="15.75" hidden="1" thickBot="1" x14ac:dyDescent="0.3">
      <c r="A1774" s="518"/>
      <c r="B1774" s="1114"/>
      <c r="C1774" s="101"/>
      <c r="D1774" s="696"/>
      <c r="E1774" s="697"/>
      <c r="F1774" s="1036">
        <f t="shared" si="23"/>
        <v>0</v>
      </c>
      <c r="G1774" s="243"/>
      <c r="H1774" s="517"/>
      <c r="I1774" s="814"/>
      <c r="J1774" s="524"/>
    </row>
    <row r="1775" spans="1:10" ht="15.75" hidden="1" thickBot="1" x14ac:dyDescent="0.3">
      <c r="A1775" s="518"/>
      <c r="B1775" s="1114"/>
      <c r="C1775" s="101"/>
      <c r="D1775" s="696"/>
      <c r="E1775" s="697"/>
      <c r="F1775" s="1036">
        <f t="shared" si="23"/>
        <v>0</v>
      </c>
      <c r="G1775" s="243"/>
      <c r="H1775" s="517"/>
      <c r="I1775" s="814"/>
      <c r="J1775" s="524"/>
    </row>
    <row r="1776" spans="1:10" ht="15.75" hidden="1" thickBot="1" x14ac:dyDescent="0.3">
      <c r="A1776" s="518"/>
      <c r="B1776" s="1114"/>
      <c r="C1776" s="101"/>
      <c r="D1776" s="696"/>
      <c r="E1776" s="697"/>
      <c r="F1776" s="1036">
        <f t="shared" si="23"/>
        <v>0</v>
      </c>
      <c r="G1776" s="243"/>
      <c r="H1776" s="517"/>
      <c r="I1776" s="814"/>
      <c r="J1776" s="524"/>
    </row>
    <row r="1777" spans="1:10" ht="15.75" hidden="1" thickBot="1" x14ac:dyDescent="0.3">
      <c r="A1777" s="518"/>
      <c r="B1777" s="1114"/>
      <c r="C1777" s="101"/>
      <c r="D1777" s="696"/>
      <c r="E1777" s="697"/>
      <c r="F1777" s="1036">
        <f t="shared" si="23"/>
        <v>0</v>
      </c>
      <c r="G1777" s="243"/>
      <c r="H1777" s="517"/>
      <c r="I1777" s="814"/>
      <c r="J1777" s="524"/>
    </row>
    <row r="1778" spans="1:10" ht="15.75" hidden="1" thickBot="1" x14ac:dyDescent="0.3">
      <c r="A1778" s="518"/>
      <c r="B1778" s="1114"/>
      <c r="C1778" s="101"/>
      <c r="D1778" s="696"/>
      <c r="E1778" s="697"/>
      <c r="F1778" s="1036">
        <f t="shared" si="23"/>
        <v>0</v>
      </c>
      <c r="G1778" s="243"/>
      <c r="H1778" s="517"/>
      <c r="I1778" s="814"/>
      <c r="J1778" s="524"/>
    </row>
    <row r="1779" spans="1:10" ht="15.75" hidden="1" thickBot="1" x14ac:dyDescent="0.3">
      <c r="A1779" s="518"/>
      <c r="B1779" s="1114"/>
      <c r="C1779" s="101"/>
      <c r="D1779" s="696"/>
      <c r="E1779" s="697"/>
      <c r="F1779" s="1036">
        <f t="shared" si="23"/>
        <v>0</v>
      </c>
      <c r="G1779" s="243"/>
      <c r="H1779" s="517"/>
      <c r="I1779" s="814"/>
      <c r="J1779" s="524"/>
    </row>
    <row r="1780" spans="1:10" ht="15.75" hidden="1" thickBot="1" x14ac:dyDescent="0.3">
      <c r="A1780" s="518"/>
      <c r="B1780" s="1114"/>
      <c r="C1780" s="101"/>
      <c r="D1780" s="696"/>
      <c r="E1780" s="697"/>
      <c r="F1780" s="1036">
        <f t="shared" si="23"/>
        <v>0</v>
      </c>
      <c r="G1780" s="243"/>
      <c r="H1780" s="517"/>
      <c r="I1780" s="814"/>
      <c r="J1780" s="524"/>
    </row>
    <row r="1781" spans="1:10" ht="15.75" hidden="1" thickBot="1" x14ac:dyDescent="0.3">
      <c r="A1781" s="518"/>
      <c r="B1781" s="1114"/>
      <c r="C1781" s="101"/>
      <c r="D1781" s="696"/>
      <c r="E1781" s="697"/>
      <c r="F1781" s="1036">
        <f t="shared" si="23"/>
        <v>0</v>
      </c>
      <c r="G1781" s="243"/>
      <c r="H1781" s="517"/>
      <c r="I1781" s="814"/>
      <c r="J1781" s="524"/>
    </row>
    <row r="1782" spans="1:10" ht="15.75" hidden="1" thickBot="1" x14ac:dyDescent="0.3">
      <c r="A1782" s="518"/>
      <c r="B1782" s="1114"/>
      <c r="C1782" s="101"/>
      <c r="D1782" s="696"/>
      <c r="E1782" s="697"/>
      <c r="F1782" s="1036">
        <f t="shared" si="23"/>
        <v>0</v>
      </c>
      <c r="G1782" s="243"/>
      <c r="H1782" s="517"/>
      <c r="I1782" s="814"/>
      <c r="J1782" s="524"/>
    </row>
    <row r="1783" spans="1:10" ht="15.75" hidden="1" thickBot="1" x14ac:dyDescent="0.3">
      <c r="A1783" s="518"/>
      <c r="B1783" s="1114"/>
      <c r="C1783" s="101"/>
      <c r="D1783" s="696"/>
      <c r="E1783" s="697"/>
      <c r="F1783" s="1036">
        <f t="shared" si="23"/>
        <v>0</v>
      </c>
      <c r="G1783" s="243"/>
      <c r="H1783" s="517"/>
      <c r="I1783" s="814"/>
      <c r="J1783" s="524"/>
    </row>
    <row r="1784" spans="1:10" ht="15.75" hidden="1" thickBot="1" x14ac:dyDescent="0.3">
      <c r="A1784" s="518"/>
      <c r="B1784" s="1114"/>
      <c r="C1784" s="101"/>
      <c r="D1784" s="696"/>
      <c r="E1784" s="697"/>
      <c r="F1784" s="1036">
        <f t="shared" si="23"/>
        <v>0</v>
      </c>
      <c r="G1784" s="243"/>
      <c r="H1784" s="517"/>
      <c r="I1784" s="814"/>
      <c r="J1784" s="524"/>
    </row>
    <row r="1785" spans="1:10" ht="15.75" hidden="1" thickBot="1" x14ac:dyDescent="0.3">
      <c r="A1785" s="518"/>
      <c r="B1785" s="1114"/>
      <c r="C1785" s="101"/>
      <c r="D1785" s="696"/>
      <c r="E1785" s="697"/>
      <c r="F1785" s="1036">
        <f t="shared" si="23"/>
        <v>0</v>
      </c>
      <c r="G1785" s="243"/>
      <c r="H1785" s="517"/>
      <c r="I1785" s="814"/>
      <c r="J1785" s="524"/>
    </row>
    <row r="1786" spans="1:10" ht="15.75" hidden="1" thickBot="1" x14ac:dyDescent="0.3">
      <c r="A1786" s="518"/>
      <c r="B1786" s="1114"/>
      <c r="C1786" s="101"/>
      <c r="D1786" s="696"/>
      <c r="E1786" s="697"/>
      <c r="F1786" s="1036">
        <f t="shared" ref="F1786:F1849" si="24">D1786+E1786</f>
        <v>0</v>
      </c>
      <c r="G1786" s="243"/>
      <c r="H1786" s="517"/>
      <c r="I1786" s="814"/>
      <c r="J1786" s="524"/>
    </row>
    <row r="1787" spans="1:10" ht="15.75" hidden="1" thickBot="1" x14ac:dyDescent="0.3">
      <c r="A1787" s="518"/>
      <c r="B1787" s="1114"/>
      <c r="C1787" s="101"/>
      <c r="D1787" s="696"/>
      <c r="E1787" s="697"/>
      <c r="F1787" s="1036">
        <f t="shared" si="24"/>
        <v>0</v>
      </c>
      <c r="G1787" s="243"/>
      <c r="H1787" s="517"/>
      <c r="I1787" s="814"/>
      <c r="J1787" s="524"/>
    </row>
    <row r="1788" spans="1:10" ht="15.75" hidden="1" thickBot="1" x14ac:dyDescent="0.3">
      <c r="A1788" s="518"/>
      <c r="B1788" s="1114"/>
      <c r="C1788" s="101"/>
      <c r="D1788" s="696"/>
      <c r="E1788" s="697"/>
      <c r="F1788" s="1036">
        <f t="shared" si="24"/>
        <v>0</v>
      </c>
      <c r="G1788" s="243"/>
      <c r="H1788" s="517"/>
      <c r="I1788" s="814"/>
      <c r="J1788" s="524"/>
    </row>
    <row r="1789" spans="1:10" ht="15.75" hidden="1" thickBot="1" x14ac:dyDescent="0.3">
      <c r="A1789" s="518"/>
      <c r="B1789" s="1114"/>
      <c r="C1789" s="101"/>
      <c r="D1789" s="696"/>
      <c r="E1789" s="697"/>
      <c r="F1789" s="1036">
        <f t="shared" si="24"/>
        <v>0</v>
      </c>
      <c r="G1789" s="243"/>
      <c r="H1789" s="517"/>
      <c r="I1789" s="814"/>
      <c r="J1789" s="524"/>
    </row>
    <row r="1790" spans="1:10" ht="15.75" hidden="1" thickBot="1" x14ac:dyDescent="0.3">
      <c r="A1790" s="518"/>
      <c r="B1790" s="1114"/>
      <c r="C1790" s="101"/>
      <c r="D1790" s="696"/>
      <c r="E1790" s="697"/>
      <c r="F1790" s="1036">
        <f t="shared" si="24"/>
        <v>0</v>
      </c>
      <c r="G1790" s="243"/>
      <c r="H1790" s="517"/>
      <c r="I1790" s="814"/>
      <c r="J1790" s="524"/>
    </row>
    <row r="1791" spans="1:10" ht="15.75" hidden="1" thickBot="1" x14ac:dyDescent="0.3">
      <c r="A1791" s="518"/>
      <c r="B1791" s="1114"/>
      <c r="C1791" s="101"/>
      <c r="D1791" s="696"/>
      <c r="E1791" s="697"/>
      <c r="F1791" s="1036">
        <f t="shared" si="24"/>
        <v>0</v>
      </c>
      <c r="G1791" s="243"/>
      <c r="H1791" s="517"/>
      <c r="I1791" s="814"/>
      <c r="J1791" s="524"/>
    </row>
    <row r="1792" spans="1:10" ht="15.75" hidden="1" thickBot="1" x14ac:dyDescent="0.3">
      <c r="A1792" s="518"/>
      <c r="B1792" s="1114"/>
      <c r="C1792" s="101"/>
      <c r="D1792" s="696"/>
      <c r="E1792" s="697"/>
      <c r="F1792" s="1036">
        <f t="shared" si="24"/>
        <v>0</v>
      </c>
      <c r="G1792" s="243"/>
      <c r="H1792" s="517"/>
      <c r="I1792" s="814"/>
      <c r="J1792" s="524"/>
    </row>
    <row r="1793" spans="1:10" ht="15.75" hidden="1" thickBot="1" x14ac:dyDescent="0.3">
      <c r="A1793" s="518"/>
      <c r="B1793" s="1114"/>
      <c r="C1793" s="101"/>
      <c r="D1793" s="696"/>
      <c r="E1793" s="697"/>
      <c r="F1793" s="1036">
        <f t="shared" si="24"/>
        <v>0</v>
      </c>
      <c r="G1793" s="243"/>
      <c r="H1793" s="517"/>
      <c r="I1793" s="814"/>
      <c r="J1793" s="524"/>
    </row>
    <row r="1794" spans="1:10" ht="15.75" hidden="1" thickBot="1" x14ac:dyDescent="0.3">
      <c r="A1794" s="518"/>
      <c r="B1794" s="1114"/>
      <c r="C1794" s="101"/>
      <c r="D1794" s="696"/>
      <c r="E1794" s="697"/>
      <c r="F1794" s="1036">
        <f t="shared" si="24"/>
        <v>0</v>
      </c>
      <c r="G1794" s="243"/>
      <c r="H1794" s="517"/>
      <c r="I1794" s="814"/>
      <c r="J1794" s="524"/>
    </row>
    <row r="1795" spans="1:10" ht="15.75" hidden="1" thickBot="1" x14ac:dyDescent="0.3">
      <c r="A1795" s="518"/>
      <c r="B1795" s="1114"/>
      <c r="C1795" s="101"/>
      <c r="D1795" s="696"/>
      <c r="E1795" s="697"/>
      <c r="F1795" s="1036">
        <f t="shared" si="24"/>
        <v>0</v>
      </c>
      <c r="G1795" s="243"/>
      <c r="H1795" s="517"/>
      <c r="I1795" s="814"/>
      <c r="J1795" s="524"/>
    </row>
    <row r="1796" spans="1:10" ht="15.75" hidden="1" thickBot="1" x14ac:dyDescent="0.3">
      <c r="A1796" s="518"/>
      <c r="B1796" s="1114"/>
      <c r="C1796" s="101"/>
      <c r="D1796" s="696"/>
      <c r="E1796" s="697"/>
      <c r="F1796" s="1036">
        <f t="shared" si="24"/>
        <v>0</v>
      </c>
      <c r="G1796" s="243"/>
      <c r="H1796" s="517"/>
      <c r="I1796" s="814"/>
      <c r="J1796" s="524"/>
    </row>
    <row r="1797" spans="1:10" ht="15.75" hidden="1" thickBot="1" x14ac:dyDescent="0.3">
      <c r="A1797" s="518"/>
      <c r="B1797" s="1114"/>
      <c r="C1797" s="101"/>
      <c r="D1797" s="696"/>
      <c r="E1797" s="697"/>
      <c r="F1797" s="1036">
        <f t="shared" si="24"/>
        <v>0</v>
      </c>
      <c r="G1797" s="243"/>
      <c r="H1797" s="517"/>
      <c r="I1797" s="814"/>
      <c r="J1797" s="524"/>
    </row>
    <row r="1798" spans="1:10" ht="15.75" hidden="1" thickBot="1" x14ac:dyDescent="0.3">
      <c r="A1798" s="518"/>
      <c r="B1798" s="1114"/>
      <c r="C1798" s="101"/>
      <c r="D1798" s="696"/>
      <c r="E1798" s="697"/>
      <c r="F1798" s="1036">
        <f t="shared" si="24"/>
        <v>0</v>
      </c>
      <c r="G1798" s="243"/>
      <c r="H1798" s="517"/>
      <c r="I1798" s="814"/>
      <c r="J1798" s="524"/>
    </row>
    <row r="1799" spans="1:10" ht="15.75" hidden="1" thickBot="1" x14ac:dyDescent="0.3">
      <c r="A1799" s="518"/>
      <c r="B1799" s="1114"/>
      <c r="C1799" s="101"/>
      <c r="D1799" s="696"/>
      <c r="E1799" s="697"/>
      <c r="F1799" s="1036">
        <f t="shared" si="24"/>
        <v>0</v>
      </c>
      <c r="G1799" s="243"/>
      <c r="H1799" s="517"/>
      <c r="I1799" s="814"/>
      <c r="J1799" s="524"/>
    </row>
    <row r="1800" spans="1:10" ht="15.75" hidden="1" thickBot="1" x14ac:dyDescent="0.3">
      <c r="A1800" s="518"/>
      <c r="B1800" s="1114"/>
      <c r="C1800" s="101"/>
      <c r="D1800" s="696"/>
      <c r="E1800" s="697"/>
      <c r="F1800" s="1036">
        <f t="shared" si="24"/>
        <v>0</v>
      </c>
      <c r="G1800" s="243"/>
      <c r="H1800" s="517"/>
      <c r="I1800" s="814"/>
      <c r="J1800" s="524"/>
    </row>
    <row r="1801" spans="1:10" ht="15.75" hidden="1" thickBot="1" x14ac:dyDescent="0.3">
      <c r="A1801" s="518"/>
      <c r="B1801" s="1114"/>
      <c r="C1801" s="101"/>
      <c r="D1801" s="696"/>
      <c r="E1801" s="697"/>
      <c r="F1801" s="1036">
        <f t="shared" si="24"/>
        <v>0</v>
      </c>
      <c r="G1801" s="243"/>
      <c r="H1801" s="517"/>
      <c r="I1801" s="814"/>
      <c r="J1801" s="524"/>
    </row>
    <row r="1802" spans="1:10" ht="15.75" hidden="1" thickBot="1" x14ac:dyDescent="0.3">
      <c r="A1802" s="518"/>
      <c r="B1802" s="1114"/>
      <c r="C1802" s="101"/>
      <c r="D1802" s="696"/>
      <c r="E1802" s="697"/>
      <c r="F1802" s="1036">
        <f t="shared" si="24"/>
        <v>0</v>
      </c>
      <c r="G1802" s="243"/>
      <c r="H1802" s="517"/>
      <c r="I1802" s="814"/>
      <c r="J1802" s="524"/>
    </row>
    <row r="1803" spans="1:10" ht="15.75" hidden="1" thickBot="1" x14ac:dyDescent="0.3">
      <c r="A1803" s="518"/>
      <c r="B1803" s="1114"/>
      <c r="C1803" s="101"/>
      <c r="D1803" s="696"/>
      <c r="E1803" s="697"/>
      <c r="F1803" s="1036">
        <f t="shared" si="24"/>
        <v>0</v>
      </c>
      <c r="G1803" s="243"/>
      <c r="H1803" s="517"/>
      <c r="I1803" s="814"/>
      <c r="J1803" s="524"/>
    </row>
    <row r="1804" spans="1:10" ht="15.75" hidden="1" thickBot="1" x14ac:dyDescent="0.3">
      <c r="A1804" s="518"/>
      <c r="B1804" s="1114"/>
      <c r="C1804" s="101"/>
      <c r="D1804" s="696"/>
      <c r="E1804" s="697"/>
      <c r="F1804" s="1036">
        <f t="shared" si="24"/>
        <v>0</v>
      </c>
      <c r="G1804" s="243"/>
      <c r="H1804" s="517"/>
      <c r="I1804" s="814"/>
      <c r="J1804" s="524"/>
    </row>
    <row r="1805" spans="1:10" ht="15.75" hidden="1" thickBot="1" x14ac:dyDescent="0.3">
      <c r="A1805" s="518"/>
      <c r="B1805" s="1114"/>
      <c r="C1805" s="101"/>
      <c r="D1805" s="696"/>
      <c r="E1805" s="697"/>
      <c r="F1805" s="1036">
        <f t="shared" si="24"/>
        <v>0</v>
      </c>
      <c r="G1805" s="243"/>
      <c r="H1805" s="517"/>
      <c r="I1805" s="814"/>
      <c r="J1805" s="524"/>
    </row>
    <row r="1806" spans="1:10" ht="15.75" hidden="1" thickBot="1" x14ac:dyDescent="0.3">
      <c r="A1806" s="518"/>
      <c r="B1806" s="1114"/>
      <c r="C1806" s="101"/>
      <c r="D1806" s="696"/>
      <c r="E1806" s="697"/>
      <c r="F1806" s="1036">
        <f t="shared" si="24"/>
        <v>0</v>
      </c>
      <c r="G1806" s="243"/>
      <c r="H1806" s="517"/>
      <c r="I1806" s="814"/>
      <c r="J1806" s="524"/>
    </row>
    <row r="1807" spans="1:10" ht="15.75" hidden="1" thickBot="1" x14ac:dyDescent="0.3">
      <c r="A1807" s="518"/>
      <c r="B1807" s="1114"/>
      <c r="C1807" s="101"/>
      <c r="D1807" s="696"/>
      <c r="E1807" s="697"/>
      <c r="F1807" s="1036">
        <f t="shared" si="24"/>
        <v>0</v>
      </c>
      <c r="G1807" s="243"/>
      <c r="H1807" s="517"/>
      <c r="I1807" s="814"/>
      <c r="J1807" s="524"/>
    </row>
    <row r="1808" spans="1:10" ht="15.75" hidden="1" thickBot="1" x14ac:dyDescent="0.3">
      <c r="A1808" s="518"/>
      <c r="B1808" s="1114"/>
      <c r="C1808" s="101"/>
      <c r="D1808" s="696"/>
      <c r="E1808" s="697"/>
      <c r="F1808" s="1036">
        <f t="shared" si="24"/>
        <v>0</v>
      </c>
      <c r="G1808" s="243"/>
      <c r="H1808" s="517"/>
      <c r="I1808" s="814"/>
      <c r="J1808" s="524"/>
    </row>
    <row r="1809" spans="1:10" ht="15.75" hidden="1" thickBot="1" x14ac:dyDescent="0.3">
      <c r="A1809" s="518"/>
      <c r="B1809" s="1114"/>
      <c r="C1809" s="101"/>
      <c r="D1809" s="696"/>
      <c r="E1809" s="697"/>
      <c r="F1809" s="1036">
        <f t="shared" si="24"/>
        <v>0</v>
      </c>
      <c r="G1809" s="243"/>
      <c r="H1809" s="517"/>
      <c r="I1809" s="814"/>
      <c r="J1809" s="524"/>
    </row>
    <row r="1810" spans="1:10" ht="15.75" hidden="1" thickBot="1" x14ac:dyDescent="0.3">
      <c r="A1810" s="518"/>
      <c r="B1810" s="1114"/>
      <c r="C1810" s="101"/>
      <c r="D1810" s="696"/>
      <c r="E1810" s="697"/>
      <c r="F1810" s="1036">
        <f t="shared" si="24"/>
        <v>0</v>
      </c>
      <c r="G1810" s="243"/>
      <c r="H1810" s="517"/>
      <c r="I1810" s="814"/>
      <c r="J1810" s="524"/>
    </row>
    <row r="1811" spans="1:10" ht="15.75" hidden="1" thickBot="1" x14ac:dyDescent="0.3">
      <c r="A1811" s="518"/>
      <c r="B1811" s="1114"/>
      <c r="C1811" s="101"/>
      <c r="D1811" s="696"/>
      <c r="E1811" s="697"/>
      <c r="F1811" s="1036">
        <f t="shared" si="24"/>
        <v>0</v>
      </c>
      <c r="G1811" s="243"/>
      <c r="H1811" s="517"/>
      <c r="I1811" s="814"/>
      <c r="J1811" s="524"/>
    </row>
    <row r="1812" spans="1:10" ht="15.75" hidden="1" thickBot="1" x14ac:dyDescent="0.3">
      <c r="A1812" s="518"/>
      <c r="B1812" s="1114"/>
      <c r="C1812" s="101"/>
      <c r="D1812" s="696"/>
      <c r="E1812" s="697"/>
      <c r="F1812" s="1036">
        <f t="shared" si="24"/>
        <v>0</v>
      </c>
      <c r="G1812" s="243"/>
      <c r="H1812" s="517"/>
      <c r="I1812" s="814"/>
      <c r="J1812" s="524"/>
    </row>
    <row r="1813" spans="1:10" ht="15.75" hidden="1" thickBot="1" x14ac:dyDescent="0.3">
      <c r="A1813" s="518"/>
      <c r="B1813" s="1114"/>
      <c r="C1813" s="101"/>
      <c r="D1813" s="696"/>
      <c r="E1813" s="697"/>
      <c r="F1813" s="1036">
        <f t="shared" si="24"/>
        <v>0</v>
      </c>
      <c r="G1813" s="243"/>
      <c r="H1813" s="517"/>
      <c r="I1813" s="814"/>
      <c r="J1813" s="524"/>
    </row>
    <row r="1814" spans="1:10" ht="15.75" hidden="1" thickBot="1" x14ac:dyDescent="0.3">
      <c r="A1814" s="518"/>
      <c r="B1814" s="1114"/>
      <c r="C1814" s="101"/>
      <c r="D1814" s="696"/>
      <c r="E1814" s="697"/>
      <c r="F1814" s="1036">
        <f t="shared" si="24"/>
        <v>0</v>
      </c>
      <c r="G1814" s="243"/>
      <c r="H1814" s="517"/>
      <c r="I1814" s="814"/>
      <c r="J1814" s="524"/>
    </row>
    <row r="1815" spans="1:10" ht="15.75" hidden="1" thickBot="1" x14ac:dyDescent="0.3">
      <c r="A1815" s="518"/>
      <c r="B1815" s="1114"/>
      <c r="C1815" s="101"/>
      <c r="D1815" s="696"/>
      <c r="E1815" s="697"/>
      <c r="F1815" s="1036">
        <f t="shared" si="24"/>
        <v>0</v>
      </c>
      <c r="G1815" s="243"/>
      <c r="H1815" s="517"/>
      <c r="I1815" s="814"/>
      <c r="J1815" s="524"/>
    </row>
    <row r="1816" spans="1:10" ht="15.75" hidden="1" thickBot="1" x14ac:dyDescent="0.3">
      <c r="A1816" s="518"/>
      <c r="B1816" s="1114"/>
      <c r="C1816" s="101"/>
      <c r="D1816" s="696"/>
      <c r="E1816" s="697"/>
      <c r="F1816" s="1036">
        <f t="shared" si="24"/>
        <v>0</v>
      </c>
      <c r="G1816" s="243"/>
      <c r="H1816" s="517"/>
      <c r="I1816" s="814"/>
      <c r="J1816" s="524"/>
    </row>
    <row r="1817" spans="1:10" ht="15.75" hidden="1" thickBot="1" x14ac:dyDescent="0.3">
      <c r="A1817" s="518"/>
      <c r="B1817" s="1114"/>
      <c r="C1817" s="101"/>
      <c r="D1817" s="696"/>
      <c r="E1817" s="697"/>
      <c r="F1817" s="1036">
        <f t="shared" si="24"/>
        <v>0</v>
      </c>
      <c r="G1817" s="243"/>
      <c r="H1817" s="517"/>
      <c r="I1817" s="814"/>
      <c r="J1817" s="524"/>
    </row>
    <row r="1818" spans="1:10" ht="15.75" hidden="1" thickBot="1" x14ac:dyDescent="0.3">
      <c r="A1818" s="518"/>
      <c r="B1818" s="1114"/>
      <c r="C1818" s="101"/>
      <c r="D1818" s="696"/>
      <c r="E1818" s="697"/>
      <c r="F1818" s="1036">
        <f t="shared" si="24"/>
        <v>0</v>
      </c>
      <c r="G1818" s="243"/>
      <c r="H1818" s="517"/>
      <c r="I1818" s="814"/>
      <c r="J1818" s="524"/>
    </row>
    <row r="1819" spans="1:10" ht="15.75" hidden="1" thickBot="1" x14ac:dyDescent="0.3">
      <c r="A1819" s="518"/>
      <c r="B1819" s="1114"/>
      <c r="C1819" s="101"/>
      <c r="D1819" s="696"/>
      <c r="E1819" s="697"/>
      <c r="F1819" s="1036">
        <f t="shared" si="24"/>
        <v>0</v>
      </c>
      <c r="G1819" s="243"/>
      <c r="H1819" s="517"/>
      <c r="I1819" s="814"/>
      <c r="J1819" s="524"/>
    </row>
    <row r="1820" spans="1:10" ht="15.75" hidden="1" thickBot="1" x14ac:dyDescent="0.3">
      <c r="A1820" s="518"/>
      <c r="B1820" s="1114"/>
      <c r="C1820" s="101"/>
      <c r="D1820" s="696"/>
      <c r="E1820" s="697"/>
      <c r="F1820" s="1036">
        <f t="shared" si="24"/>
        <v>0</v>
      </c>
      <c r="G1820" s="243"/>
      <c r="H1820" s="517"/>
      <c r="I1820" s="814"/>
      <c r="J1820" s="524"/>
    </row>
    <row r="1821" spans="1:10" ht="15.75" hidden="1" thickBot="1" x14ac:dyDescent="0.3">
      <c r="A1821" s="518"/>
      <c r="B1821" s="1114"/>
      <c r="C1821" s="101"/>
      <c r="D1821" s="696"/>
      <c r="E1821" s="697"/>
      <c r="F1821" s="1036">
        <f t="shared" si="24"/>
        <v>0</v>
      </c>
      <c r="G1821" s="243"/>
      <c r="H1821" s="517"/>
      <c r="I1821" s="814"/>
      <c r="J1821" s="524"/>
    </row>
    <row r="1822" spans="1:10" ht="15.75" hidden="1" thickBot="1" x14ac:dyDescent="0.3">
      <c r="A1822" s="518"/>
      <c r="B1822" s="1114"/>
      <c r="C1822" s="101"/>
      <c r="D1822" s="696"/>
      <c r="E1822" s="697"/>
      <c r="F1822" s="1036">
        <f t="shared" si="24"/>
        <v>0</v>
      </c>
      <c r="G1822" s="243"/>
      <c r="H1822" s="517"/>
      <c r="I1822" s="814"/>
      <c r="J1822" s="524"/>
    </row>
    <row r="1823" spans="1:10" ht="15.75" hidden="1" thickBot="1" x14ac:dyDescent="0.3">
      <c r="A1823" s="518"/>
      <c r="B1823" s="1114"/>
      <c r="C1823" s="101"/>
      <c r="D1823" s="696"/>
      <c r="E1823" s="697"/>
      <c r="F1823" s="1036">
        <f t="shared" si="24"/>
        <v>0</v>
      </c>
      <c r="G1823" s="243"/>
      <c r="H1823" s="517"/>
      <c r="I1823" s="814"/>
      <c r="J1823" s="524"/>
    </row>
    <row r="1824" spans="1:10" ht="15.75" hidden="1" thickBot="1" x14ac:dyDescent="0.3">
      <c r="A1824" s="518"/>
      <c r="B1824" s="1114"/>
      <c r="C1824" s="101"/>
      <c r="D1824" s="696"/>
      <c r="E1824" s="697"/>
      <c r="F1824" s="1036">
        <f t="shared" si="24"/>
        <v>0</v>
      </c>
      <c r="G1824" s="243"/>
      <c r="H1824" s="517"/>
      <c r="I1824" s="814"/>
      <c r="J1824" s="524"/>
    </row>
    <row r="1825" spans="1:10" ht="15.75" hidden="1" thickBot="1" x14ac:dyDescent="0.3">
      <c r="A1825" s="518"/>
      <c r="B1825" s="1114"/>
      <c r="C1825" s="101"/>
      <c r="D1825" s="696"/>
      <c r="E1825" s="697"/>
      <c r="F1825" s="1036">
        <f t="shared" si="24"/>
        <v>0</v>
      </c>
      <c r="G1825" s="243"/>
      <c r="H1825" s="517"/>
      <c r="I1825" s="814"/>
      <c r="J1825" s="524"/>
    </row>
    <row r="1826" spans="1:10" ht="15.75" hidden="1" thickBot="1" x14ac:dyDescent="0.3">
      <c r="A1826" s="518"/>
      <c r="B1826" s="1114"/>
      <c r="C1826" s="101"/>
      <c r="D1826" s="696"/>
      <c r="E1826" s="697"/>
      <c r="F1826" s="1036">
        <f t="shared" si="24"/>
        <v>0</v>
      </c>
      <c r="G1826" s="243"/>
      <c r="H1826" s="517"/>
      <c r="I1826" s="814"/>
      <c r="J1826" s="524"/>
    </row>
    <row r="1827" spans="1:10" ht="15.75" hidden="1" thickBot="1" x14ac:dyDescent="0.3">
      <c r="A1827" s="518"/>
      <c r="B1827" s="1114"/>
      <c r="C1827" s="101"/>
      <c r="D1827" s="696"/>
      <c r="E1827" s="697"/>
      <c r="F1827" s="1036">
        <f t="shared" si="24"/>
        <v>0</v>
      </c>
      <c r="G1827" s="243"/>
      <c r="H1827" s="517"/>
      <c r="I1827" s="814"/>
      <c r="J1827" s="524"/>
    </row>
    <row r="1828" spans="1:10" ht="15.75" hidden="1" thickBot="1" x14ac:dyDescent="0.3">
      <c r="A1828" s="518"/>
      <c r="B1828" s="1114"/>
      <c r="C1828" s="101"/>
      <c r="D1828" s="696"/>
      <c r="E1828" s="697"/>
      <c r="F1828" s="1036">
        <f t="shared" si="24"/>
        <v>0</v>
      </c>
      <c r="G1828" s="243"/>
      <c r="H1828" s="517"/>
      <c r="I1828" s="814"/>
      <c r="J1828" s="524"/>
    </row>
    <row r="1829" spans="1:10" ht="15.75" hidden="1" thickBot="1" x14ac:dyDescent="0.3">
      <c r="A1829" s="518"/>
      <c r="B1829" s="1114"/>
      <c r="C1829" s="101"/>
      <c r="D1829" s="696"/>
      <c r="E1829" s="697"/>
      <c r="F1829" s="1036">
        <f t="shared" si="24"/>
        <v>0</v>
      </c>
      <c r="G1829" s="243"/>
      <c r="H1829" s="517"/>
      <c r="I1829" s="814"/>
      <c r="J1829" s="524"/>
    </row>
    <row r="1830" spans="1:10" ht="15.75" hidden="1" thickBot="1" x14ac:dyDescent="0.3">
      <c r="A1830" s="518"/>
      <c r="B1830" s="1114"/>
      <c r="C1830" s="101"/>
      <c r="D1830" s="696"/>
      <c r="E1830" s="697"/>
      <c r="F1830" s="1036">
        <f t="shared" si="24"/>
        <v>0</v>
      </c>
      <c r="G1830" s="243"/>
      <c r="H1830" s="517"/>
      <c r="I1830" s="814"/>
      <c r="J1830" s="524"/>
    </row>
    <row r="1831" spans="1:10" ht="15.75" hidden="1" thickBot="1" x14ac:dyDescent="0.3">
      <c r="A1831" s="518"/>
      <c r="B1831" s="1114"/>
      <c r="C1831" s="534"/>
      <c r="D1831" s="696"/>
      <c r="E1831" s="697"/>
      <c r="F1831" s="1036">
        <f t="shared" si="24"/>
        <v>0</v>
      </c>
      <c r="G1831" s="243"/>
      <c r="H1831" s="517"/>
      <c r="I1831" s="814"/>
      <c r="J1831" s="512"/>
    </row>
    <row r="1832" spans="1:10" ht="15" customHeight="1" thickBot="1" x14ac:dyDescent="0.35">
      <c r="A1832" s="518"/>
      <c r="B1832" s="1114"/>
      <c r="C1832" s="129" t="s">
        <v>1922</v>
      </c>
      <c r="D1832" s="1127">
        <f>SUM(D1833:D1932)</f>
        <v>0</v>
      </c>
      <c r="E1832" s="1127">
        <f>SUM(E1833:E1932)</f>
        <v>0</v>
      </c>
      <c r="F1832" s="1036">
        <f t="shared" si="24"/>
        <v>0</v>
      </c>
      <c r="G1832" s="243"/>
      <c r="H1832" s="517" t="s">
        <v>979</v>
      </c>
      <c r="I1832" s="815">
        <f>Form3!G42+Form3!H42</f>
        <v>0</v>
      </c>
      <c r="J1832" s="524"/>
    </row>
    <row r="1833" spans="1:10" ht="15" customHeight="1" x14ac:dyDescent="0.3">
      <c r="A1833" s="518"/>
      <c r="B1833" s="1114"/>
      <c r="C1833" s="1692"/>
      <c r="D1833" s="696"/>
      <c r="E1833" s="697"/>
      <c r="F1833" s="1036">
        <f t="shared" si="24"/>
        <v>0</v>
      </c>
      <c r="G1833" s="243"/>
      <c r="H1833" s="517"/>
      <c r="I1833" s="814"/>
      <c r="J1833" s="524"/>
    </row>
    <row r="1834" spans="1:10" ht="15" customHeight="1" x14ac:dyDescent="0.3">
      <c r="A1834" s="518"/>
      <c r="B1834" s="1114"/>
      <c r="C1834" s="1692"/>
      <c r="D1834" s="696"/>
      <c r="E1834" s="697"/>
      <c r="F1834" s="1036">
        <f t="shared" si="24"/>
        <v>0</v>
      </c>
      <c r="G1834" s="243"/>
      <c r="H1834" s="517"/>
      <c r="I1834" s="814"/>
      <c r="J1834" s="524"/>
    </row>
    <row r="1835" spans="1:10" ht="15" customHeight="1" x14ac:dyDescent="0.3">
      <c r="A1835" s="518"/>
      <c r="B1835" s="1114"/>
      <c r="C1835" s="1692"/>
      <c r="D1835" s="696"/>
      <c r="E1835" s="697"/>
      <c r="F1835" s="1036">
        <f t="shared" si="24"/>
        <v>0</v>
      </c>
      <c r="G1835" s="243"/>
      <c r="H1835" s="517"/>
      <c r="I1835" s="814"/>
      <c r="J1835" s="524"/>
    </row>
    <row r="1836" spans="1:10" ht="15" customHeight="1" x14ac:dyDescent="0.3">
      <c r="A1836" s="518"/>
      <c r="B1836" s="1114"/>
      <c r="C1836" s="1692"/>
      <c r="D1836" s="696"/>
      <c r="E1836" s="697"/>
      <c r="F1836" s="1036">
        <f t="shared" si="24"/>
        <v>0</v>
      </c>
      <c r="G1836" s="243"/>
      <c r="H1836" s="517"/>
      <c r="I1836" s="814"/>
      <c r="J1836" s="524"/>
    </row>
    <row r="1837" spans="1:10" ht="15" customHeight="1" x14ac:dyDescent="0.3">
      <c r="A1837" s="518"/>
      <c r="B1837" s="1114"/>
      <c r="C1837" s="1692"/>
      <c r="D1837" s="696"/>
      <c r="E1837" s="697"/>
      <c r="F1837" s="1036">
        <f t="shared" si="24"/>
        <v>0</v>
      </c>
      <c r="G1837" s="243"/>
      <c r="H1837" s="517"/>
      <c r="I1837" s="814"/>
      <c r="J1837" s="524"/>
    </row>
    <row r="1838" spans="1:10" ht="15" customHeight="1" x14ac:dyDescent="0.3">
      <c r="A1838" s="518"/>
      <c r="B1838" s="1114"/>
      <c r="C1838" s="1692"/>
      <c r="D1838" s="696"/>
      <c r="E1838" s="697"/>
      <c r="F1838" s="1036">
        <f t="shared" si="24"/>
        <v>0</v>
      </c>
      <c r="G1838" s="243"/>
      <c r="H1838" s="517"/>
      <c r="I1838" s="814"/>
      <c r="J1838" s="524"/>
    </row>
    <row r="1839" spans="1:10" ht="15" customHeight="1" x14ac:dyDescent="0.3">
      <c r="A1839" s="518"/>
      <c r="B1839" s="1114"/>
      <c r="C1839" s="1692"/>
      <c r="D1839" s="696"/>
      <c r="E1839" s="697"/>
      <c r="F1839" s="1036">
        <f t="shared" si="24"/>
        <v>0</v>
      </c>
      <c r="G1839" s="243"/>
      <c r="H1839" s="517"/>
      <c r="I1839" s="814"/>
      <c r="J1839" s="524"/>
    </row>
    <row r="1840" spans="1:10" ht="15" customHeight="1" x14ac:dyDescent="0.3">
      <c r="A1840" s="518"/>
      <c r="B1840" s="1114"/>
      <c r="C1840" s="1692"/>
      <c r="D1840" s="696"/>
      <c r="E1840" s="697"/>
      <c r="F1840" s="1036">
        <f t="shared" si="24"/>
        <v>0</v>
      </c>
      <c r="G1840" s="243"/>
      <c r="H1840" s="517"/>
      <c r="I1840" s="814"/>
      <c r="J1840" s="524"/>
    </row>
    <row r="1841" spans="1:10" ht="15" customHeight="1" x14ac:dyDescent="0.3">
      <c r="A1841" s="518"/>
      <c r="B1841" s="1114"/>
      <c r="C1841" s="1692"/>
      <c r="D1841" s="696"/>
      <c r="E1841" s="697"/>
      <c r="F1841" s="1036">
        <f t="shared" si="24"/>
        <v>0</v>
      </c>
      <c r="G1841" s="243"/>
      <c r="H1841" s="517"/>
      <c r="I1841" s="814"/>
      <c r="J1841" s="524"/>
    </row>
    <row r="1842" spans="1:10" ht="15" customHeight="1" thickBot="1" x14ac:dyDescent="0.35">
      <c r="A1842" s="518"/>
      <c r="B1842" s="1114"/>
      <c r="C1842" s="1692"/>
      <c r="D1842" s="696"/>
      <c r="E1842" s="697"/>
      <c r="F1842" s="1036">
        <f t="shared" si="24"/>
        <v>0</v>
      </c>
      <c r="G1842" s="243"/>
      <c r="H1842" s="517"/>
      <c r="I1842" s="814"/>
      <c r="J1842" s="524"/>
    </row>
    <row r="1843" spans="1:10" ht="15.75" hidden="1" thickBot="1" x14ac:dyDescent="0.3">
      <c r="A1843" s="518"/>
      <c r="B1843" s="1114"/>
      <c r="C1843" s="101"/>
      <c r="D1843" s="696"/>
      <c r="E1843" s="697"/>
      <c r="F1843" s="1036">
        <f t="shared" si="24"/>
        <v>0</v>
      </c>
      <c r="G1843" s="243"/>
      <c r="H1843" s="517"/>
      <c r="I1843" s="814"/>
      <c r="J1843" s="524"/>
    </row>
    <row r="1844" spans="1:10" ht="15.75" hidden="1" thickBot="1" x14ac:dyDescent="0.3">
      <c r="A1844" s="518"/>
      <c r="B1844" s="1114"/>
      <c r="C1844" s="101"/>
      <c r="D1844" s="696"/>
      <c r="E1844" s="697"/>
      <c r="F1844" s="1036">
        <f t="shared" si="24"/>
        <v>0</v>
      </c>
      <c r="G1844" s="243"/>
      <c r="H1844" s="517"/>
      <c r="I1844" s="814"/>
      <c r="J1844" s="524"/>
    </row>
    <row r="1845" spans="1:10" ht="15.75" hidden="1" thickBot="1" x14ac:dyDescent="0.3">
      <c r="A1845" s="518"/>
      <c r="B1845" s="1114"/>
      <c r="C1845" s="101"/>
      <c r="D1845" s="696"/>
      <c r="E1845" s="697"/>
      <c r="F1845" s="1036">
        <f t="shared" si="24"/>
        <v>0</v>
      </c>
      <c r="G1845" s="243"/>
      <c r="H1845" s="517"/>
      <c r="I1845" s="814"/>
      <c r="J1845" s="524"/>
    </row>
    <row r="1846" spans="1:10" ht="15.75" hidden="1" thickBot="1" x14ac:dyDescent="0.3">
      <c r="A1846" s="518"/>
      <c r="B1846" s="1114"/>
      <c r="C1846" s="101"/>
      <c r="D1846" s="696"/>
      <c r="E1846" s="697"/>
      <c r="F1846" s="1036">
        <f t="shared" si="24"/>
        <v>0</v>
      </c>
      <c r="G1846" s="243"/>
      <c r="H1846" s="517"/>
      <c r="I1846" s="814"/>
      <c r="J1846" s="524"/>
    </row>
    <row r="1847" spans="1:10" ht="15.75" hidden="1" thickBot="1" x14ac:dyDescent="0.3">
      <c r="A1847" s="518"/>
      <c r="B1847" s="1114"/>
      <c r="C1847" s="101"/>
      <c r="D1847" s="696"/>
      <c r="E1847" s="697"/>
      <c r="F1847" s="1036">
        <f t="shared" si="24"/>
        <v>0</v>
      </c>
      <c r="G1847" s="243"/>
      <c r="H1847" s="517"/>
      <c r="I1847" s="814"/>
      <c r="J1847" s="524"/>
    </row>
    <row r="1848" spans="1:10" ht="15.75" hidden="1" thickBot="1" x14ac:dyDescent="0.3">
      <c r="A1848" s="518"/>
      <c r="B1848" s="1114"/>
      <c r="C1848" s="101"/>
      <c r="D1848" s="696"/>
      <c r="E1848" s="697"/>
      <c r="F1848" s="1036">
        <f t="shared" si="24"/>
        <v>0</v>
      </c>
      <c r="G1848" s="243"/>
      <c r="H1848" s="517"/>
      <c r="I1848" s="814"/>
      <c r="J1848" s="524"/>
    </row>
    <row r="1849" spans="1:10" ht="15.75" hidden="1" thickBot="1" x14ac:dyDescent="0.3">
      <c r="A1849" s="518"/>
      <c r="B1849" s="1114"/>
      <c r="C1849" s="101"/>
      <c r="D1849" s="696"/>
      <c r="E1849" s="697"/>
      <c r="F1849" s="1036">
        <f t="shared" si="24"/>
        <v>0</v>
      </c>
      <c r="G1849" s="243"/>
      <c r="H1849" s="517"/>
      <c r="I1849" s="814"/>
      <c r="J1849" s="524"/>
    </row>
    <row r="1850" spans="1:10" ht="15.75" hidden="1" thickBot="1" x14ac:dyDescent="0.3">
      <c r="A1850" s="518"/>
      <c r="B1850" s="1114"/>
      <c r="C1850" s="101"/>
      <c r="D1850" s="696"/>
      <c r="E1850" s="697"/>
      <c r="F1850" s="1036">
        <f t="shared" ref="F1850:F1913" si="25">D1850+E1850</f>
        <v>0</v>
      </c>
      <c r="G1850" s="243"/>
      <c r="H1850" s="517"/>
      <c r="I1850" s="814"/>
      <c r="J1850" s="524"/>
    </row>
    <row r="1851" spans="1:10" ht="15.75" hidden="1" thickBot="1" x14ac:dyDescent="0.3">
      <c r="A1851" s="518"/>
      <c r="B1851" s="1114"/>
      <c r="C1851" s="101"/>
      <c r="D1851" s="696"/>
      <c r="E1851" s="697"/>
      <c r="F1851" s="1036">
        <f t="shared" si="25"/>
        <v>0</v>
      </c>
      <c r="G1851" s="243"/>
      <c r="H1851" s="517"/>
      <c r="I1851" s="814"/>
      <c r="J1851" s="524"/>
    </row>
    <row r="1852" spans="1:10" ht="15.75" hidden="1" thickBot="1" x14ac:dyDescent="0.3">
      <c r="A1852" s="518"/>
      <c r="B1852" s="1114"/>
      <c r="C1852" s="101"/>
      <c r="D1852" s="696"/>
      <c r="E1852" s="697"/>
      <c r="F1852" s="1036">
        <f t="shared" si="25"/>
        <v>0</v>
      </c>
      <c r="G1852" s="243"/>
      <c r="H1852" s="517"/>
      <c r="I1852" s="814"/>
      <c r="J1852" s="524"/>
    </row>
    <row r="1853" spans="1:10" ht="15.75" hidden="1" thickBot="1" x14ac:dyDescent="0.3">
      <c r="A1853" s="518"/>
      <c r="B1853" s="1114"/>
      <c r="C1853" s="101"/>
      <c r="D1853" s="696"/>
      <c r="E1853" s="697"/>
      <c r="F1853" s="1036">
        <f t="shared" si="25"/>
        <v>0</v>
      </c>
      <c r="G1853" s="243"/>
      <c r="H1853" s="517"/>
      <c r="I1853" s="814"/>
      <c r="J1853" s="524"/>
    </row>
    <row r="1854" spans="1:10" ht="15.75" hidden="1" thickBot="1" x14ac:dyDescent="0.3">
      <c r="A1854" s="518"/>
      <c r="B1854" s="1114"/>
      <c r="C1854" s="101"/>
      <c r="D1854" s="696"/>
      <c r="E1854" s="697"/>
      <c r="F1854" s="1036">
        <f t="shared" si="25"/>
        <v>0</v>
      </c>
      <c r="G1854" s="243"/>
      <c r="H1854" s="517"/>
      <c r="I1854" s="814"/>
      <c r="J1854" s="524"/>
    </row>
    <row r="1855" spans="1:10" ht="15.75" hidden="1" thickBot="1" x14ac:dyDescent="0.3">
      <c r="A1855" s="518"/>
      <c r="B1855" s="1114"/>
      <c r="C1855" s="101"/>
      <c r="D1855" s="696"/>
      <c r="E1855" s="697"/>
      <c r="F1855" s="1036">
        <f t="shared" si="25"/>
        <v>0</v>
      </c>
      <c r="G1855" s="243"/>
      <c r="H1855" s="517"/>
      <c r="I1855" s="814"/>
      <c r="J1855" s="524"/>
    </row>
    <row r="1856" spans="1:10" ht="15.75" hidden="1" thickBot="1" x14ac:dyDescent="0.3">
      <c r="A1856" s="518"/>
      <c r="B1856" s="1114"/>
      <c r="C1856" s="101"/>
      <c r="D1856" s="696"/>
      <c r="E1856" s="697"/>
      <c r="F1856" s="1036">
        <f t="shared" si="25"/>
        <v>0</v>
      </c>
      <c r="G1856" s="243"/>
      <c r="H1856" s="517"/>
      <c r="I1856" s="814"/>
      <c r="J1856" s="524"/>
    </row>
    <row r="1857" spans="1:10" ht="15.75" hidden="1" thickBot="1" x14ac:dyDescent="0.3">
      <c r="A1857" s="518"/>
      <c r="B1857" s="1114"/>
      <c r="C1857" s="101"/>
      <c r="D1857" s="696"/>
      <c r="E1857" s="697"/>
      <c r="F1857" s="1036">
        <f t="shared" si="25"/>
        <v>0</v>
      </c>
      <c r="G1857" s="243"/>
      <c r="H1857" s="517"/>
      <c r="I1857" s="814"/>
      <c r="J1857" s="524"/>
    </row>
    <row r="1858" spans="1:10" ht="15.75" hidden="1" thickBot="1" x14ac:dyDescent="0.3">
      <c r="A1858" s="518"/>
      <c r="B1858" s="1114"/>
      <c r="C1858" s="101"/>
      <c r="D1858" s="696"/>
      <c r="E1858" s="697"/>
      <c r="F1858" s="1036">
        <f t="shared" si="25"/>
        <v>0</v>
      </c>
      <c r="G1858" s="243"/>
      <c r="H1858" s="517"/>
      <c r="I1858" s="814"/>
      <c r="J1858" s="524"/>
    </row>
    <row r="1859" spans="1:10" ht="15.75" hidden="1" thickBot="1" x14ac:dyDescent="0.3">
      <c r="A1859" s="518"/>
      <c r="B1859" s="1114"/>
      <c r="C1859" s="101"/>
      <c r="D1859" s="696"/>
      <c r="E1859" s="697"/>
      <c r="F1859" s="1036">
        <f t="shared" si="25"/>
        <v>0</v>
      </c>
      <c r="G1859" s="243"/>
      <c r="H1859" s="517"/>
      <c r="I1859" s="814"/>
      <c r="J1859" s="524"/>
    </row>
    <row r="1860" spans="1:10" ht="15.75" hidden="1" thickBot="1" x14ac:dyDescent="0.3">
      <c r="A1860" s="518"/>
      <c r="B1860" s="1114"/>
      <c r="C1860" s="101"/>
      <c r="D1860" s="696"/>
      <c r="E1860" s="697"/>
      <c r="F1860" s="1036">
        <f t="shared" si="25"/>
        <v>0</v>
      </c>
      <c r="G1860" s="243"/>
      <c r="H1860" s="517"/>
      <c r="I1860" s="814"/>
      <c r="J1860" s="524"/>
    </row>
    <row r="1861" spans="1:10" ht="15.75" hidden="1" thickBot="1" x14ac:dyDescent="0.3">
      <c r="A1861" s="518"/>
      <c r="B1861" s="1114"/>
      <c r="C1861" s="101"/>
      <c r="D1861" s="696"/>
      <c r="E1861" s="697"/>
      <c r="F1861" s="1036">
        <f t="shared" si="25"/>
        <v>0</v>
      </c>
      <c r="G1861" s="243"/>
      <c r="H1861" s="517"/>
      <c r="I1861" s="814"/>
      <c r="J1861" s="524"/>
    </row>
    <row r="1862" spans="1:10" ht="15.75" hidden="1" thickBot="1" x14ac:dyDescent="0.3">
      <c r="A1862" s="518"/>
      <c r="B1862" s="1114"/>
      <c r="C1862" s="101"/>
      <c r="D1862" s="696"/>
      <c r="E1862" s="697"/>
      <c r="F1862" s="1036">
        <f t="shared" si="25"/>
        <v>0</v>
      </c>
      <c r="G1862" s="243"/>
      <c r="H1862" s="517"/>
      <c r="I1862" s="814"/>
      <c r="J1862" s="524"/>
    </row>
    <row r="1863" spans="1:10" ht="15.75" hidden="1" thickBot="1" x14ac:dyDescent="0.3">
      <c r="A1863" s="518"/>
      <c r="B1863" s="1114"/>
      <c r="C1863" s="101"/>
      <c r="D1863" s="696"/>
      <c r="E1863" s="697"/>
      <c r="F1863" s="1036">
        <f t="shared" si="25"/>
        <v>0</v>
      </c>
      <c r="G1863" s="243"/>
      <c r="H1863" s="517"/>
      <c r="I1863" s="814"/>
      <c r="J1863" s="524"/>
    </row>
    <row r="1864" spans="1:10" ht="15.75" hidden="1" thickBot="1" x14ac:dyDescent="0.3">
      <c r="A1864" s="518"/>
      <c r="B1864" s="1114"/>
      <c r="C1864" s="101"/>
      <c r="D1864" s="696"/>
      <c r="E1864" s="697"/>
      <c r="F1864" s="1036">
        <f t="shared" si="25"/>
        <v>0</v>
      </c>
      <c r="G1864" s="243"/>
      <c r="H1864" s="517"/>
      <c r="I1864" s="814"/>
      <c r="J1864" s="524"/>
    </row>
    <row r="1865" spans="1:10" ht="15.75" hidden="1" thickBot="1" x14ac:dyDescent="0.3">
      <c r="A1865" s="518"/>
      <c r="B1865" s="1114"/>
      <c r="C1865" s="101"/>
      <c r="D1865" s="696"/>
      <c r="E1865" s="697"/>
      <c r="F1865" s="1036">
        <f t="shared" si="25"/>
        <v>0</v>
      </c>
      <c r="G1865" s="243"/>
      <c r="H1865" s="517"/>
      <c r="I1865" s="814"/>
      <c r="J1865" s="524"/>
    </row>
    <row r="1866" spans="1:10" ht="15.75" hidden="1" thickBot="1" x14ac:dyDescent="0.3">
      <c r="A1866" s="518"/>
      <c r="B1866" s="1114"/>
      <c r="C1866" s="101"/>
      <c r="D1866" s="696"/>
      <c r="E1866" s="697"/>
      <c r="F1866" s="1036">
        <f t="shared" si="25"/>
        <v>0</v>
      </c>
      <c r="G1866" s="243"/>
      <c r="H1866" s="517"/>
      <c r="I1866" s="814"/>
      <c r="J1866" s="524"/>
    </row>
    <row r="1867" spans="1:10" ht="15.75" hidden="1" thickBot="1" x14ac:dyDescent="0.3">
      <c r="A1867" s="518"/>
      <c r="B1867" s="1114"/>
      <c r="C1867" s="101"/>
      <c r="D1867" s="696"/>
      <c r="E1867" s="697"/>
      <c r="F1867" s="1036">
        <f t="shared" si="25"/>
        <v>0</v>
      </c>
      <c r="G1867" s="243"/>
      <c r="H1867" s="517"/>
      <c r="I1867" s="814"/>
      <c r="J1867" s="524"/>
    </row>
    <row r="1868" spans="1:10" ht="15.75" hidden="1" thickBot="1" x14ac:dyDescent="0.3">
      <c r="A1868" s="518"/>
      <c r="B1868" s="1114"/>
      <c r="C1868" s="101"/>
      <c r="D1868" s="696"/>
      <c r="E1868" s="697"/>
      <c r="F1868" s="1036">
        <f t="shared" si="25"/>
        <v>0</v>
      </c>
      <c r="G1868" s="243"/>
      <c r="H1868" s="517"/>
      <c r="I1868" s="814"/>
      <c r="J1868" s="524"/>
    </row>
    <row r="1869" spans="1:10" ht="15.75" hidden="1" thickBot="1" x14ac:dyDescent="0.3">
      <c r="A1869" s="518"/>
      <c r="B1869" s="1114"/>
      <c r="C1869" s="101"/>
      <c r="D1869" s="696"/>
      <c r="E1869" s="697"/>
      <c r="F1869" s="1036">
        <f t="shared" si="25"/>
        <v>0</v>
      </c>
      <c r="G1869" s="243"/>
      <c r="H1869" s="517"/>
      <c r="I1869" s="814"/>
      <c r="J1869" s="524"/>
    </row>
    <row r="1870" spans="1:10" ht="15.75" hidden="1" thickBot="1" x14ac:dyDescent="0.3">
      <c r="A1870" s="518"/>
      <c r="B1870" s="1114"/>
      <c r="C1870" s="101"/>
      <c r="D1870" s="696"/>
      <c r="E1870" s="697"/>
      <c r="F1870" s="1036">
        <f t="shared" si="25"/>
        <v>0</v>
      </c>
      <c r="G1870" s="243"/>
      <c r="H1870" s="517"/>
      <c r="I1870" s="814"/>
      <c r="J1870" s="524"/>
    </row>
    <row r="1871" spans="1:10" ht="15.75" hidden="1" thickBot="1" x14ac:dyDescent="0.3">
      <c r="A1871" s="518"/>
      <c r="B1871" s="1114"/>
      <c r="C1871" s="101"/>
      <c r="D1871" s="696"/>
      <c r="E1871" s="697"/>
      <c r="F1871" s="1036">
        <f t="shared" si="25"/>
        <v>0</v>
      </c>
      <c r="G1871" s="243"/>
      <c r="H1871" s="517"/>
      <c r="I1871" s="814"/>
      <c r="J1871" s="524"/>
    </row>
    <row r="1872" spans="1:10" ht="15.75" hidden="1" thickBot="1" x14ac:dyDescent="0.3">
      <c r="A1872" s="518"/>
      <c r="B1872" s="1114"/>
      <c r="C1872" s="101"/>
      <c r="D1872" s="696"/>
      <c r="E1872" s="697"/>
      <c r="F1872" s="1036">
        <f t="shared" si="25"/>
        <v>0</v>
      </c>
      <c r="G1872" s="243"/>
      <c r="H1872" s="517"/>
      <c r="I1872" s="814"/>
      <c r="J1872" s="524"/>
    </row>
    <row r="1873" spans="1:10" ht="15.75" hidden="1" thickBot="1" x14ac:dyDescent="0.3">
      <c r="A1873" s="518"/>
      <c r="B1873" s="1114"/>
      <c r="C1873" s="101"/>
      <c r="D1873" s="696"/>
      <c r="E1873" s="697"/>
      <c r="F1873" s="1036">
        <f t="shared" si="25"/>
        <v>0</v>
      </c>
      <c r="G1873" s="243"/>
      <c r="H1873" s="517"/>
      <c r="I1873" s="814"/>
      <c r="J1873" s="524"/>
    </row>
    <row r="1874" spans="1:10" ht="15.75" hidden="1" thickBot="1" x14ac:dyDescent="0.3">
      <c r="A1874" s="518"/>
      <c r="B1874" s="1114"/>
      <c r="C1874" s="101"/>
      <c r="D1874" s="696"/>
      <c r="E1874" s="697"/>
      <c r="F1874" s="1036">
        <f t="shared" si="25"/>
        <v>0</v>
      </c>
      <c r="G1874" s="243"/>
      <c r="H1874" s="517"/>
      <c r="I1874" s="814"/>
      <c r="J1874" s="524"/>
    </row>
    <row r="1875" spans="1:10" ht="15.75" hidden="1" thickBot="1" x14ac:dyDescent="0.3">
      <c r="A1875" s="518"/>
      <c r="B1875" s="1114"/>
      <c r="C1875" s="101"/>
      <c r="D1875" s="696"/>
      <c r="E1875" s="697"/>
      <c r="F1875" s="1036">
        <f t="shared" si="25"/>
        <v>0</v>
      </c>
      <c r="G1875" s="243"/>
      <c r="H1875" s="517"/>
      <c r="I1875" s="814"/>
      <c r="J1875" s="524"/>
    </row>
    <row r="1876" spans="1:10" ht="15.75" hidden="1" thickBot="1" x14ac:dyDescent="0.3">
      <c r="A1876" s="518"/>
      <c r="B1876" s="1114"/>
      <c r="C1876" s="101"/>
      <c r="D1876" s="696"/>
      <c r="E1876" s="697"/>
      <c r="F1876" s="1036">
        <f t="shared" si="25"/>
        <v>0</v>
      </c>
      <c r="G1876" s="243"/>
      <c r="H1876" s="517"/>
      <c r="I1876" s="814"/>
      <c r="J1876" s="524"/>
    </row>
    <row r="1877" spans="1:10" ht="15.75" hidden="1" thickBot="1" x14ac:dyDescent="0.3">
      <c r="A1877" s="518"/>
      <c r="B1877" s="1114"/>
      <c r="C1877" s="101"/>
      <c r="D1877" s="696"/>
      <c r="E1877" s="697"/>
      <c r="F1877" s="1036">
        <f t="shared" si="25"/>
        <v>0</v>
      </c>
      <c r="G1877" s="243"/>
      <c r="H1877" s="517"/>
      <c r="I1877" s="814"/>
      <c r="J1877" s="524"/>
    </row>
    <row r="1878" spans="1:10" ht="15.75" hidden="1" thickBot="1" x14ac:dyDescent="0.3">
      <c r="A1878" s="518"/>
      <c r="B1878" s="1114"/>
      <c r="C1878" s="101"/>
      <c r="D1878" s="696"/>
      <c r="E1878" s="697"/>
      <c r="F1878" s="1036">
        <f t="shared" si="25"/>
        <v>0</v>
      </c>
      <c r="G1878" s="243"/>
      <c r="H1878" s="517"/>
      <c r="I1878" s="814"/>
      <c r="J1878" s="524"/>
    </row>
    <row r="1879" spans="1:10" ht="15.75" hidden="1" thickBot="1" x14ac:dyDescent="0.3">
      <c r="A1879" s="518"/>
      <c r="B1879" s="1114"/>
      <c r="C1879" s="101"/>
      <c r="D1879" s="696"/>
      <c r="E1879" s="697"/>
      <c r="F1879" s="1036">
        <f t="shared" si="25"/>
        <v>0</v>
      </c>
      <c r="G1879" s="243"/>
      <c r="H1879" s="517"/>
      <c r="I1879" s="814"/>
      <c r="J1879" s="524"/>
    </row>
    <row r="1880" spans="1:10" ht="15.75" hidden="1" thickBot="1" x14ac:dyDescent="0.3">
      <c r="A1880" s="518"/>
      <c r="B1880" s="1114"/>
      <c r="C1880" s="101"/>
      <c r="D1880" s="696"/>
      <c r="E1880" s="697"/>
      <c r="F1880" s="1036">
        <f t="shared" si="25"/>
        <v>0</v>
      </c>
      <c r="G1880" s="243"/>
      <c r="H1880" s="517"/>
      <c r="I1880" s="814"/>
      <c r="J1880" s="524"/>
    </row>
    <row r="1881" spans="1:10" ht="15.75" hidden="1" thickBot="1" x14ac:dyDescent="0.3">
      <c r="A1881" s="518"/>
      <c r="B1881" s="1114"/>
      <c r="C1881" s="101"/>
      <c r="D1881" s="696"/>
      <c r="E1881" s="697"/>
      <c r="F1881" s="1036">
        <f t="shared" si="25"/>
        <v>0</v>
      </c>
      <c r="G1881" s="243"/>
      <c r="H1881" s="517"/>
      <c r="I1881" s="814"/>
      <c r="J1881" s="524"/>
    </row>
    <row r="1882" spans="1:10" ht="15.75" hidden="1" thickBot="1" x14ac:dyDescent="0.3">
      <c r="A1882" s="518"/>
      <c r="B1882" s="1114"/>
      <c r="C1882" s="101"/>
      <c r="D1882" s="696"/>
      <c r="E1882" s="697"/>
      <c r="F1882" s="1036">
        <f t="shared" si="25"/>
        <v>0</v>
      </c>
      <c r="G1882" s="243"/>
      <c r="H1882" s="517"/>
      <c r="I1882" s="814"/>
      <c r="J1882" s="524"/>
    </row>
    <row r="1883" spans="1:10" ht="15.75" hidden="1" thickBot="1" x14ac:dyDescent="0.3">
      <c r="A1883" s="518"/>
      <c r="B1883" s="1114"/>
      <c r="C1883" s="101"/>
      <c r="D1883" s="696"/>
      <c r="E1883" s="697"/>
      <c r="F1883" s="1036">
        <f t="shared" si="25"/>
        <v>0</v>
      </c>
      <c r="G1883" s="243"/>
      <c r="H1883" s="517"/>
      <c r="I1883" s="814"/>
      <c r="J1883" s="524"/>
    </row>
    <row r="1884" spans="1:10" ht="15.75" hidden="1" thickBot="1" x14ac:dyDescent="0.3">
      <c r="A1884" s="518"/>
      <c r="B1884" s="1114"/>
      <c r="C1884" s="101"/>
      <c r="D1884" s="696"/>
      <c r="E1884" s="697"/>
      <c r="F1884" s="1036">
        <f t="shared" si="25"/>
        <v>0</v>
      </c>
      <c r="G1884" s="243"/>
      <c r="H1884" s="517"/>
      <c r="I1884" s="814"/>
      <c r="J1884" s="524"/>
    </row>
    <row r="1885" spans="1:10" ht="15.75" hidden="1" thickBot="1" x14ac:dyDescent="0.3">
      <c r="A1885" s="518"/>
      <c r="B1885" s="1114"/>
      <c r="C1885" s="101"/>
      <c r="D1885" s="696"/>
      <c r="E1885" s="697"/>
      <c r="F1885" s="1036">
        <f t="shared" si="25"/>
        <v>0</v>
      </c>
      <c r="G1885" s="243"/>
      <c r="H1885" s="517"/>
      <c r="I1885" s="814"/>
      <c r="J1885" s="524"/>
    </row>
    <row r="1886" spans="1:10" ht="15.75" hidden="1" thickBot="1" x14ac:dyDescent="0.3">
      <c r="A1886" s="518"/>
      <c r="B1886" s="1114"/>
      <c r="C1886" s="101"/>
      <c r="D1886" s="696"/>
      <c r="E1886" s="697"/>
      <c r="F1886" s="1036">
        <f t="shared" si="25"/>
        <v>0</v>
      </c>
      <c r="G1886" s="243"/>
      <c r="H1886" s="517"/>
      <c r="I1886" s="814"/>
      <c r="J1886" s="524"/>
    </row>
    <row r="1887" spans="1:10" ht="15.75" hidden="1" thickBot="1" x14ac:dyDescent="0.3">
      <c r="A1887" s="518"/>
      <c r="B1887" s="1114"/>
      <c r="C1887" s="101"/>
      <c r="D1887" s="696"/>
      <c r="E1887" s="697"/>
      <c r="F1887" s="1036">
        <f t="shared" si="25"/>
        <v>0</v>
      </c>
      <c r="G1887" s="243"/>
      <c r="H1887" s="517"/>
      <c r="I1887" s="814"/>
      <c r="J1887" s="524"/>
    </row>
    <row r="1888" spans="1:10" ht="15.75" hidden="1" thickBot="1" x14ac:dyDescent="0.3">
      <c r="A1888" s="518"/>
      <c r="B1888" s="1114"/>
      <c r="C1888" s="101"/>
      <c r="D1888" s="696"/>
      <c r="E1888" s="697"/>
      <c r="F1888" s="1036">
        <f t="shared" si="25"/>
        <v>0</v>
      </c>
      <c r="G1888" s="243"/>
      <c r="H1888" s="517"/>
      <c r="I1888" s="814"/>
      <c r="J1888" s="524"/>
    </row>
    <row r="1889" spans="1:10" ht="15.75" hidden="1" thickBot="1" x14ac:dyDescent="0.3">
      <c r="A1889" s="518"/>
      <c r="B1889" s="1114"/>
      <c r="C1889" s="101"/>
      <c r="D1889" s="696"/>
      <c r="E1889" s="697"/>
      <c r="F1889" s="1036">
        <f t="shared" si="25"/>
        <v>0</v>
      </c>
      <c r="G1889" s="243"/>
      <c r="H1889" s="517"/>
      <c r="I1889" s="814"/>
      <c r="J1889" s="524"/>
    </row>
    <row r="1890" spans="1:10" ht="15.75" hidden="1" thickBot="1" x14ac:dyDescent="0.3">
      <c r="A1890" s="518"/>
      <c r="B1890" s="1114"/>
      <c r="C1890" s="101"/>
      <c r="D1890" s="696"/>
      <c r="E1890" s="697"/>
      <c r="F1890" s="1036">
        <f t="shared" si="25"/>
        <v>0</v>
      </c>
      <c r="G1890" s="243"/>
      <c r="H1890" s="517"/>
      <c r="I1890" s="814"/>
      <c r="J1890" s="524"/>
    </row>
    <row r="1891" spans="1:10" ht="15.75" hidden="1" thickBot="1" x14ac:dyDescent="0.3">
      <c r="A1891" s="518"/>
      <c r="B1891" s="1114"/>
      <c r="C1891" s="101"/>
      <c r="D1891" s="696"/>
      <c r="E1891" s="697"/>
      <c r="F1891" s="1036">
        <f t="shared" si="25"/>
        <v>0</v>
      </c>
      <c r="G1891" s="243"/>
      <c r="H1891" s="517"/>
      <c r="I1891" s="814"/>
      <c r="J1891" s="524"/>
    </row>
    <row r="1892" spans="1:10" ht="15.75" hidden="1" thickBot="1" x14ac:dyDescent="0.3">
      <c r="A1892" s="518"/>
      <c r="B1892" s="1114"/>
      <c r="C1892" s="101"/>
      <c r="D1892" s="696"/>
      <c r="E1892" s="697"/>
      <c r="F1892" s="1036">
        <f t="shared" si="25"/>
        <v>0</v>
      </c>
      <c r="G1892" s="243"/>
      <c r="H1892" s="517"/>
      <c r="I1892" s="814"/>
      <c r="J1892" s="524"/>
    </row>
    <row r="1893" spans="1:10" ht="15.75" hidden="1" thickBot="1" x14ac:dyDescent="0.3">
      <c r="A1893" s="518"/>
      <c r="B1893" s="1114"/>
      <c r="C1893" s="101"/>
      <c r="D1893" s="696"/>
      <c r="E1893" s="697"/>
      <c r="F1893" s="1036">
        <f t="shared" si="25"/>
        <v>0</v>
      </c>
      <c r="G1893" s="243"/>
      <c r="H1893" s="517"/>
      <c r="I1893" s="814"/>
      <c r="J1893" s="524"/>
    </row>
    <row r="1894" spans="1:10" ht="15.75" hidden="1" thickBot="1" x14ac:dyDescent="0.3">
      <c r="A1894" s="518"/>
      <c r="B1894" s="1114"/>
      <c r="C1894" s="101"/>
      <c r="D1894" s="696"/>
      <c r="E1894" s="697"/>
      <c r="F1894" s="1036">
        <f t="shared" si="25"/>
        <v>0</v>
      </c>
      <c r="G1894" s="243"/>
      <c r="H1894" s="517"/>
      <c r="I1894" s="814"/>
      <c r="J1894" s="524"/>
    </row>
    <row r="1895" spans="1:10" ht="15.75" hidden="1" thickBot="1" x14ac:dyDescent="0.3">
      <c r="A1895" s="518"/>
      <c r="B1895" s="1114"/>
      <c r="C1895" s="101"/>
      <c r="D1895" s="696"/>
      <c r="E1895" s="697"/>
      <c r="F1895" s="1036">
        <f t="shared" si="25"/>
        <v>0</v>
      </c>
      <c r="G1895" s="243"/>
      <c r="H1895" s="517"/>
      <c r="I1895" s="814"/>
      <c r="J1895" s="524"/>
    </row>
    <row r="1896" spans="1:10" ht="15.75" hidden="1" thickBot="1" x14ac:dyDescent="0.3">
      <c r="A1896" s="518"/>
      <c r="B1896" s="1114"/>
      <c r="C1896" s="101"/>
      <c r="D1896" s="696"/>
      <c r="E1896" s="697"/>
      <c r="F1896" s="1036">
        <f t="shared" si="25"/>
        <v>0</v>
      </c>
      <c r="G1896" s="243"/>
      <c r="H1896" s="517"/>
      <c r="I1896" s="814"/>
      <c r="J1896" s="524"/>
    </row>
    <row r="1897" spans="1:10" ht="15.75" hidden="1" thickBot="1" x14ac:dyDescent="0.3">
      <c r="A1897" s="518"/>
      <c r="B1897" s="1114"/>
      <c r="C1897" s="101"/>
      <c r="D1897" s="696"/>
      <c r="E1897" s="697"/>
      <c r="F1897" s="1036">
        <f t="shared" si="25"/>
        <v>0</v>
      </c>
      <c r="G1897" s="243"/>
      <c r="H1897" s="517"/>
      <c r="I1897" s="814"/>
      <c r="J1897" s="524"/>
    </row>
    <row r="1898" spans="1:10" ht="15.75" hidden="1" thickBot="1" x14ac:dyDescent="0.3">
      <c r="A1898" s="518"/>
      <c r="B1898" s="1114"/>
      <c r="C1898" s="101"/>
      <c r="D1898" s="696"/>
      <c r="E1898" s="697"/>
      <c r="F1898" s="1036">
        <f t="shared" si="25"/>
        <v>0</v>
      </c>
      <c r="G1898" s="243"/>
      <c r="H1898" s="517"/>
      <c r="I1898" s="814"/>
      <c r="J1898" s="524"/>
    </row>
    <row r="1899" spans="1:10" ht="15.75" hidden="1" thickBot="1" x14ac:dyDescent="0.3">
      <c r="A1899" s="518"/>
      <c r="B1899" s="1114"/>
      <c r="C1899" s="101"/>
      <c r="D1899" s="696"/>
      <c r="E1899" s="697"/>
      <c r="F1899" s="1036">
        <f t="shared" si="25"/>
        <v>0</v>
      </c>
      <c r="G1899" s="243"/>
      <c r="H1899" s="517"/>
      <c r="I1899" s="814"/>
      <c r="J1899" s="524"/>
    </row>
    <row r="1900" spans="1:10" ht="15.75" hidden="1" thickBot="1" x14ac:dyDescent="0.3">
      <c r="A1900" s="518"/>
      <c r="B1900" s="1114"/>
      <c r="C1900" s="101"/>
      <c r="D1900" s="696"/>
      <c r="E1900" s="697"/>
      <c r="F1900" s="1036">
        <f t="shared" si="25"/>
        <v>0</v>
      </c>
      <c r="G1900" s="243"/>
      <c r="H1900" s="517"/>
      <c r="I1900" s="814"/>
      <c r="J1900" s="524"/>
    </row>
    <row r="1901" spans="1:10" ht="15.75" hidden="1" thickBot="1" x14ac:dyDescent="0.3">
      <c r="A1901" s="518"/>
      <c r="B1901" s="1114"/>
      <c r="C1901" s="101"/>
      <c r="D1901" s="696"/>
      <c r="E1901" s="697"/>
      <c r="F1901" s="1036">
        <f t="shared" si="25"/>
        <v>0</v>
      </c>
      <c r="G1901" s="243"/>
      <c r="H1901" s="517"/>
      <c r="I1901" s="814"/>
      <c r="J1901" s="524"/>
    </row>
    <row r="1902" spans="1:10" ht="15.75" hidden="1" thickBot="1" x14ac:dyDescent="0.3">
      <c r="A1902" s="518"/>
      <c r="B1902" s="1114"/>
      <c r="C1902" s="101"/>
      <c r="D1902" s="696"/>
      <c r="E1902" s="697"/>
      <c r="F1902" s="1036">
        <f t="shared" si="25"/>
        <v>0</v>
      </c>
      <c r="G1902" s="243"/>
      <c r="H1902" s="517"/>
      <c r="I1902" s="814"/>
      <c r="J1902" s="524"/>
    </row>
    <row r="1903" spans="1:10" ht="15.75" hidden="1" thickBot="1" x14ac:dyDescent="0.3">
      <c r="A1903" s="518"/>
      <c r="B1903" s="1114"/>
      <c r="C1903" s="101"/>
      <c r="D1903" s="696"/>
      <c r="E1903" s="697"/>
      <c r="F1903" s="1036">
        <f t="shared" si="25"/>
        <v>0</v>
      </c>
      <c r="G1903" s="243"/>
      <c r="H1903" s="517"/>
      <c r="I1903" s="814"/>
      <c r="J1903" s="524"/>
    </row>
    <row r="1904" spans="1:10" ht="15.75" hidden="1" thickBot="1" x14ac:dyDescent="0.3">
      <c r="A1904" s="518"/>
      <c r="B1904" s="1114"/>
      <c r="C1904" s="101"/>
      <c r="D1904" s="696"/>
      <c r="E1904" s="697"/>
      <c r="F1904" s="1036">
        <f t="shared" si="25"/>
        <v>0</v>
      </c>
      <c r="G1904" s="243"/>
      <c r="H1904" s="517"/>
      <c r="I1904" s="814"/>
      <c r="J1904" s="524"/>
    </row>
    <row r="1905" spans="1:10" ht="15.75" hidden="1" thickBot="1" x14ac:dyDescent="0.3">
      <c r="A1905" s="518"/>
      <c r="B1905" s="1114"/>
      <c r="C1905" s="101"/>
      <c r="D1905" s="696"/>
      <c r="E1905" s="697"/>
      <c r="F1905" s="1036">
        <f t="shared" si="25"/>
        <v>0</v>
      </c>
      <c r="G1905" s="243"/>
      <c r="H1905" s="517"/>
      <c r="I1905" s="814"/>
      <c r="J1905" s="524"/>
    </row>
    <row r="1906" spans="1:10" ht="15.75" hidden="1" thickBot="1" x14ac:dyDescent="0.3">
      <c r="A1906" s="518"/>
      <c r="B1906" s="1114"/>
      <c r="C1906" s="101"/>
      <c r="D1906" s="696"/>
      <c r="E1906" s="697"/>
      <c r="F1906" s="1036">
        <f t="shared" si="25"/>
        <v>0</v>
      </c>
      <c r="G1906" s="243"/>
      <c r="H1906" s="517"/>
      <c r="I1906" s="814"/>
      <c r="J1906" s="524"/>
    </row>
    <row r="1907" spans="1:10" ht="15.75" hidden="1" thickBot="1" x14ac:dyDescent="0.3">
      <c r="A1907" s="518"/>
      <c r="B1907" s="1114"/>
      <c r="C1907" s="101"/>
      <c r="D1907" s="696"/>
      <c r="E1907" s="697"/>
      <c r="F1907" s="1036">
        <f t="shared" si="25"/>
        <v>0</v>
      </c>
      <c r="G1907" s="243"/>
      <c r="H1907" s="517"/>
      <c r="I1907" s="814"/>
      <c r="J1907" s="524"/>
    </row>
    <row r="1908" spans="1:10" ht="15.75" hidden="1" thickBot="1" x14ac:dyDescent="0.3">
      <c r="A1908" s="518"/>
      <c r="B1908" s="1114"/>
      <c r="C1908" s="101"/>
      <c r="D1908" s="696"/>
      <c r="E1908" s="697"/>
      <c r="F1908" s="1036">
        <f t="shared" si="25"/>
        <v>0</v>
      </c>
      <c r="G1908" s="243"/>
      <c r="H1908" s="517"/>
      <c r="I1908" s="814"/>
      <c r="J1908" s="524"/>
    </row>
    <row r="1909" spans="1:10" ht="15.75" hidden="1" thickBot="1" x14ac:dyDescent="0.3">
      <c r="A1909" s="518"/>
      <c r="B1909" s="1114"/>
      <c r="C1909" s="101"/>
      <c r="D1909" s="696"/>
      <c r="E1909" s="697"/>
      <c r="F1909" s="1036">
        <f t="shared" si="25"/>
        <v>0</v>
      </c>
      <c r="G1909" s="243"/>
      <c r="H1909" s="517"/>
      <c r="I1909" s="814"/>
      <c r="J1909" s="524"/>
    </row>
    <row r="1910" spans="1:10" ht="15.75" hidden="1" thickBot="1" x14ac:dyDescent="0.3">
      <c r="A1910" s="518"/>
      <c r="B1910" s="1114"/>
      <c r="C1910" s="101"/>
      <c r="D1910" s="696"/>
      <c r="E1910" s="697"/>
      <c r="F1910" s="1036">
        <f t="shared" si="25"/>
        <v>0</v>
      </c>
      <c r="G1910" s="243"/>
      <c r="H1910" s="517"/>
      <c r="I1910" s="814"/>
      <c r="J1910" s="524"/>
    </row>
    <row r="1911" spans="1:10" ht="15.75" hidden="1" thickBot="1" x14ac:dyDescent="0.3">
      <c r="A1911" s="518"/>
      <c r="B1911" s="1114"/>
      <c r="C1911" s="101"/>
      <c r="D1911" s="696"/>
      <c r="E1911" s="697"/>
      <c r="F1911" s="1036">
        <f t="shared" si="25"/>
        <v>0</v>
      </c>
      <c r="G1911" s="243"/>
      <c r="H1911" s="517"/>
      <c r="I1911" s="814"/>
      <c r="J1911" s="524"/>
    </row>
    <row r="1912" spans="1:10" ht="15.75" hidden="1" thickBot="1" x14ac:dyDescent="0.3">
      <c r="A1912" s="518"/>
      <c r="B1912" s="1114"/>
      <c r="C1912" s="101"/>
      <c r="D1912" s="696"/>
      <c r="E1912" s="697"/>
      <c r="F1912" s="1036">
        <f t="shared" si="25"/>
        <v>0</v>
      </c>
      <c r="G1912" s="243"/>
      <c r="H1912" s="517"/>
      <c r="I1912" s="814"/>
      <c r="J1912" s="524"/>
    </row>
    <row r="1913" spans="1:10" ht="15.75" hidden="1" thickBot="1" x14ac:dyDescent="0.3">
      <c r="A1913" s="518"/>
      <c r="B1913" s="1114"/>
      <c r="C1913" s="101"/>
      <c r="D1913" s="696"/>
      <c r="E1913" s="697"/>
      <c r="F1913" s="1036">
        <f t="shared" si="25"/>
        <v>0</v>
      </c>
      <c r="G1913" s="243"/>
      <c r="H1913" s="517"/>
      <c r="I1913" s="814"/>
      <c r="J1913" s="524"/>
    </row>
    <row r="1914" spans="1:10" ht="15.75" hidden="1" thickBot="1" x14ac:dyDescent="0.3">
      <c r="A1914" s="518"/>
      <c r="B1914" s="1114"/>
      <c r="C1914" s="101"/>
      <c r="D1914" s="696"/>
      <c r="E1914" s="697"/>
      <c r="F1914" s="1036">
        <f t="shared" ref="F1914:F1933" si="26">D1914+E1914</f>
        <v>0</v>
      </c>
      <c r="G1914" s="243"/>
      <c r="H1914" s="517"/>
      <c r="I1914" s="814"/>
      <c r="J1914" s="524"/>
    </row>
    <row r="1915" spans="1:10" ht="15.75" hidden="1" thickBot="1" x14ac:dyDescent="0.3">
      <c r="A1915" s="518"/>
      <c r="B1915" s="1114"/>
      <c r="C1915" s="101"/>
      <c r="D1915" s="696"/>
      <c r="E1915" s="697"/>
      <c r="F1915" s="1036">
        <f t="shared" si="26"/>
        <v>0</v>
      </c>
      <c r="G1915" s="243"/>
      <c r="H1915" s="517"/>
      <c r="I1915" s="814"/>
      <c r="J1915" s="524"/>
    </row>
    <row r="1916" spans="1:10" ht="15.75" hidden="1" thickBot="1" x14ac:dyDescent="0.3">
      <c r="A1916" s="518"/>
      <c r="B1916" s="1114"/>
      <c r="C1916" s="101"/>
      <c r="D1916" s="696"/>
      <c r="E1916" s="697"/>
      <c r="F1916" s="1036">
        <f t="shared" si="26"/>
        <v>0</v>
      </c>
      <c r="G1916" s="243"/>
      <c r="H1916" s="517"/>
      <c r="I1916" s="814"/>
      <c r="J1916" s="524"/>
    </row>
    <row r="1917" spans="1:10" ht="15.75" hidden="1" thickBot="1" x14ac:dyDescent="0.3">
      <c r="A1917" s="518"/>
      <c r="B1917" s="1114"/>
      <c r="C1917" s="101"/>
      <c r="D1917" s="696"/>
      <c r="E1917" s="697"/>
      <c r="F1917" s="1036">
        <f t="shared" si="26"/>
        <v>0</v>
      </c>
      <c r="G1917" s="243"/>
      <c r="H1917" s="517"/>
      <c r="I1917" s="814"/>
      <c r="J1917" s="524"/>
    </row>
    <row r="1918" spans="1:10" ht="15.75" hidden="1" thickBot="1" x14ac:dyDescent="0.3">
      <c r="A1918" s="518"/>
      <c r="B1918" s="1114"/>
      <c r="C1918" s="101"/>
      <c r="D1918" s="696"/>
      <c r="E1918" s="697"/>
      <c r="F1918" s="1036">
        <f t="shared" si="26"/>
        <v>0</v>
      </c>
      <c r="G1918" s="243"/>
      <c r="H1918" s="517"/>
      <c r="I1918" s="814"/>
      <c r="J1918" s="524"/>
    </row>
    <row r="1919" spans="1:10" ht="15.75" hidden="1" thickBot="1" x14ac:dyDescent="0.3">
      <c r="A1919" s="518"/>
      <c r="B1919" s="1114"/>
      <c r="C1919" s="101"/>
      <c r="D1919" s="696"/>
      <c r="E1919" s="697"/>
      <c r="F1919" s="1036">
        <f t="shared" si="26"/>
        <v>0</v>
      </c>
      <c r="G1919" s="243"/>
      <c r="H1919" s="517"/>
      <c r="I1919" s="814"/>
      <c r="J1919" s="524"/>
    </row>
    <row r="1920" spans="1:10" ht="15.75" hidden="1" thickBot="1" x14ac:dyDescent="0.3">
      <c r="A1920" s="518"/>
      <c r="B1920" s="1114"/>
      <c r="C1920" s="101"/>
      <c r="D1920" s="696"/>
      <c r="E1920" s="697"/>
      <c r="F1920" s="1036">
        <f t="shared" si="26"/>
        <v>0</v>
      </c>
      <c r="G1920" s="243"/>
      <c r="H1920" s="517"/>
      <c r="I1920" s="814"/>
      <c r="J1920" s="524"/>
    </row>
    <row r="1921" spans="1:10" ht="15.75" hidden="1" thickBot="1" x14ac:dyDescent="0.3">
      <c r="A1921" s="518"/>
      <c r="B1921" s="1114"/>
      <c r="C1921" s="101"/>
      <c r="D1921" s="696"/>
      <c r="E1921" s="697"/>
      <c r="F1921" s="1036">
        <f t="shared" si="26"/>
        <v>0</v>
      </c>
      <c r="G1921" s="243"/>
      <c r="H1921" s="517"/>
      <c r="I1921" s="814"/>
      <c r="J1921" s="524"/>
    </row>
    <row r="1922" spans="1:10" ht="15.75" hidden="1" thickBot="1" x14ac:dyDescent="0.3">
      <c r="A1922" s="518"/>
      <c r="B1922" s="1114"/>
      <c r="C1922" s="101"/>
      <c r="D1922" s="696"/>
      <c r="E1922" s="697"/>
      <c r="F1922" s="1036">
        <f t="shared" si="26"/>
        <v>0</v>
      </c>
      <c r="G1922" s="243"/>
      <c r="H1922" s="517"/>
      <c r="I1922" s="814"/>
      <c r="J1922" s="524"/>
    </row>
    <row r="1923" spans="1:10" ht="15.75" hidden="1" thickBot="1" x14ac:dyDescent="0.3">
      <c r="A1923" s="518"/>
      <c r="B1923" s="1114"/>
      <c r="C1923" s="101"/>
      <c r="D1923" s="696"/>
      <c r="E1923" s="697"/>
      <c r="F1923" s="1036">
        <f t="shared" si="26"/>
        <v>0</v>
      </c>
      <c r="G1923" s="243"/>
      <c r="H1923" s="517"/>
      <c r="I1923" s="814"/>
      <c r="J1923" s="524"/>
    </row>
    <row r="1924" spans="1:10" ht="15.75" hidden="1" thickBot="1" x14ac:dyDescent="0.3">
      <c r="A1924" s="518"/>
      <c r="B1924" s="1114"/>
      <c r="C1924" s="101"/>
      <c r="D1924" s="696"/>
      <c r="E1924" s="697"/>
      <c r="F1924" s="1036">
        <f t="shared" si="26"/>
        <v>0</v>
      </c>
      <c r="G1924" s="243"/>
      <c r="H1924" s="517"/>
      <c r="I1924" s="814"/>
      <c r="J1924" s="524"/>
    </row>
    <row r="1925" spans="1:10" ht="15.75" hidden="1" thickBot="1" x14ac:dyDescent="0.3">
      <c r="A1925" s="518"/>
      <c r="B1925" s="1114"/>
      <c r="C1925" s="101"/>
      <c r="D1925" s="696"/>
      <c r="E1925" s="697"/>
      <c r="F1925" s="1036">
        <f t="shared" si="26"/>
        <v>0</v>
      </c>
      <c r="G1925" s="243"/>
      <c r="H1925" s="517"/>
      <c r="I1925" s="814"/>
      <c r="J1925" s="524"/>
    </row>
    <row r="1926" spans="1:10" ht="15.75" hidden="1" thickBot="1" x14ac:dyDescent="0.3">
      <c r="A1926" s="518"/>
      <c r="B1926" s="1114"/>
      <c r="C1926" s="101"/>
      <c r="D1926" s="696"/>
      <c r="E1926" s="697"/>
      <c r="F1926" s="1036">
        <f t="shared" si="26"/>
        <v>0</v>
      </c>
      <c r="G1926" s="243"/>
      <c r="H1926" s="517"/>
      <c r="I1926" s="814"/>
      <c r="J1926" s="524"/>
    </row>
    <row r="1927" spans="1:10" ht="15.75" hidden="1" thickBot="1" x14ac:dyDescent="0.3">
      <c r="A1927" s="518"/>
      <c r="B1927" s="1114"/>
      <c r="C1927" s="101"/>
      <c r="D1927" s="696"/>
      <c r="E1927" s="697"/>
      <c r="F1927" s="1036">
        <f t="shared" si="26"/>
        <v>0</v>
      </c>
      <c r="G1927" s="243"/>
      <c r="H1927" s="517"/>
      <c r="I1927" s="814"/>
      <c r="J1927" s="524"/>
    </row>
    <row r="1928" spans="1:10" ht="15.75" hidden="1" thickBot="1" x14ac:dyDescent="0.3">
      <c r="A1928" s="518"/>
      <c r="B1928" s="1114"/>
      <c r="C1928" s="101"/>
      <c r="D1928" s="696"/>
      <c r="E1928" s="697"/>
      <c r="F1928" s="1036">
        <f t="shared" si="26"/>
        <v>0</v>
      </c>
      <c r="G1928" s="243"/>
      <c r="H1928" s="517"/>
      <c r="I1928" s="814"/>
      <c r="J1928" s="524"/>
    </row>
    <row r="1929" spans="1:10" ht="15.75" hidden="1" thickBot="1" x14ac:dyDescent="0.3">
      <c r="A1929" s="518"/>
      <c r="B1929" s="1114"/>
      <c r="C1929" s="101"/>
      <c r="D1929" s="696"/>
      <c r="E1929" s="697"/>
      <c r="F1929" s="1036">
        <f t="shared" si="26"/>
        <v>0</v>
      </c>
      <c r="G1929" s="243"/>
      <c r="H1929" s="517"/>
      <c r="I1929" s="814"/>
      <c r="J1929" s="524"/>
    </row>
    <row r="1930" spans="1:10" ht="15.75" hidden="1" thickBot="1" x14ac:dyDescent="0.3">
      <c r="A1930" s="518"/>
      <c r="B1930" s="1114"/>
      <c r="C1930" s="101"/>
      <c r="D1930" s="696"/>
      <c r="E1930" s="697"/>
      <c r="F1930" s="1036">
        <f t="shared" si="26"/>
        <v>0</v>
      </c>
      <c r="G1930" s="243"/>
      <c r="H1930" s="517"/>
      <c r="I1930" s="814"/>
      <c r="J1930" s="524"/>
    </row>
    <row r="1931" spans="1:10" ht="15.75" hidden="1" thickBot="1" x14ac:dyDescent="0.3">
      <c r="A1931" s="518"/>
      <c r="B1931" s="1114"/>
      <c r="C1931" s="101"/>
      <c r="D1931" s="696"/>
      <c r="E1931" s="697"/>
      <c r="F1931" s="1036">
        <f t="shared" si="26"/>
        <v>0</v>
      </c>
      <c r="G1931" s="243"/>
      <c r="H1931" s="517"/>
      <c r="I1931" s="814"/>
      <c r="J1931" s="524"/>
    </row>
    <row r="1932" spans="1:10" ht="15.75" hidden="1" thickBot="1" x14ac:dyDescent="0.3">
      <c r="A1932" s="518"/>
      <c r="B1932" s="1114"/>
      <c r="C1932" s="101"/>
      <c r="D1932" s="696"/>
      <c r="E1932" s="697"/>
      <c r="F1932" s="1036">
        <f t="shared" si="26"/>
        <v>0</v>
      </c>
      <c r="G1932" s="243"/>
      <c r="H1932" s="517"/>
      <c r="I1932" s="814"/>
      <c r="J1932" s="524"/>
    </row>
    <row r="1933" spans="1:10" ht="15" customHeight="1" thickBot="1" x14ac:dyDescent="0.35">
      <c r="A1933" s="518"/>
      <c r="B1933" s="1114"/>
      <c r="C1933" s="129" t="s">
        <v>1188</v>
      </c>
      <c r="D1933" s="1127">
        <f>SUM(D1934:D2033)</f>
        <v>0</v>
      </c>
      <c r="E1933" s="1127">
        <f>SUM(E1934:E2033)</f>
        <v>0</v>
      </c>
      <c r="F1933" s="1036">
        <f t="shared" si="26"/>
        <v>0</v>
      </c>
      <c r="G1933" s="243"/>
      <c r="H1933" s="517" t="s">
        <v>979</v>
      </c>
      <c r="I1933" s="815">
        <f>Form3!G43+Form3!H43</f>
        <v>0</v>
      </c>
      <c r="J1933" s="524"/>
    </row>
    <row r="1934" spans="1:10" ht="15" customHeight="1" x14ac:dyDescent="0.3">
      <c r="A1934" s="518"/>
      <c r="B1934" s="1114"/>
      <c r="C1934" s="1692"/>
      <c r="D1934" s="696"/>
      <c r="E1934" s="697"/>
      <c r="F1934" s="1036">
        <f>D1934+E1934</f>
        <v>0</v>
      </c>
      <c r="G1934" s="243"/>
      <c r="H1934" s="517"/>
      <c r="I1934" s="814"/>
      <c r="J1934" s="524"/>
    </row>
    <row r="1935" spans="1:10" ht="15" customHeight="1" x14ac:dyDescent="0.3">
      <c r="A1935" s="518"/>
      <c r="B1935" s="1114"/>
      <c r="C1935" s="1692"/>
      <c r="D1935" s="696"/>
      <c r="E1935" s="697"/>
      <c r="F1935" s="1036">
        <f t="shared" ref="F1935:F1998" si="27">D1935+E1935</f>
        <v>0</v>
      </c>
      <c r="G1935" s="243"/>
      <c r="H1935" s="517"/>
      <c r="I1935" s="814"/>
      <c r="J1935" s="524"/>
    </row>
    <row r="1936" spans="1:10" ht="15" customHeight="1" x14ac:dyDescent="0.3">
      <c r="A1936" s="518"/>
      <c r="B1936" s="1114"/>
      <c r="C1936" s="1692"/>
      <c r="D1936" s="696"/>
      <c r="E1936" s="697"/>
      <c r="F1936" s="1036">
        <f t="shared" si="27"/>
        <v>0</v>
      </c>
      <c r="G1936" s="243"/>
      <c r="H1936" s="517"/>
      <c r="I1936" s="814"/>
      <c r="J1936" s="524"/>
    </row>
    <row r="1937" spans="1:10" ht="15" customHeight="1" x14ac:dyDescent="0.3">
      <c r="A1937" s="518"/>
      <c r="B1937" s="1114"/>
      <c r="C1937" s="1692"/>
      <c r="D1937" s="696"/>
      <c r="E1937" s="697"/>
      <c r="F1937" s="1036">
        <f t="shared" si="27"/>
        <v>0</v>
      </c>
      <c r="G1937" s="243"/>
      <c r="H1937" s="517"/>
      <c r="I1937" s="814"/>
      <c r="J1937" s="524"/>
    </row>
    <row r="1938" spans="1:10" ht="15" customHeight="1" x14ac:dyDescent="0.3">
      <c r="A1938" s="518"/>
      <c r="B1938" s="1114"/>
      <c r="C1938" s="1692"/>
      <c r="D1938" s="696"/>
      <c r="E1938" s="697"/>
      <c r="F1938" s="1036">
        <f t="shared" si="27"/>
        <v>0</v>
      </c>
      <c r="G1938" s="243"/>
      <c r="H1938" s="517"/>
      <c r="I1938" s="814"/>
      <c r="J1938" s="524"/>
    </row>
    <row r="1939" spans="1:10" ht="15" customHeight="1" x14ac:dyDescent="0.3">
      <c r="A1939" s="518"/>
      <c r="B1939" s="1114"/>
      <c r="C1939" s="1692"/>
      <c r="D1939" s="696"/>
      <c r="E1939" s="697"/>
      <c r="F1939" s="1036">
        <f t="shared" si="27"/>
        <v>0</v>
      </c>
      <c r="G1939" s="243"/>
      <c r="H1939" s="517"/>
      <c r="I1939" s="814"/>
      <c r="J1939" s="524"/>
    </row>
    <row r="1940" spans="1:10" ht="15" customHeight="1" x14ac:dyDescent="0.3">
      <c r="A1940" s="518"/>
      <c r="B1940" s="1114"/>
      <c r="C1940" s="1692"/>
      <c r="D1940" s="696"/>
      <c r="E1940" s="697"/>
      <c r="F1940" s="1036">
        <f t="shared" si="27"/>
        <v>0</v>
      </c>
      <c r="G1940" s="243"/>
      <c r="H1940" s="517"/>
      <c r="I1940" s="814"/>
      <c r="J1940" s="524"/>
    </row>
    <row r="1941" spans="1:10" ht="15" customHeight="1" x14ac:dyDescent="0.3">
      <c r="A1941" s="518"/>
      <c r="B1941" s="1114"/>
      <c r="C1941" s="1692"/>
      <c r="D1941" s="696"/>
      <c r="E1941" s="697"/>
      <c r="F1941" s="1036">
        <f t="shared" si="27"/>
        <v>0</v>
      </c>
      <c r="G1941" s="243"/>
      <c r="H1941" s="517"/>
      <c r="I1941" s="814"/>
      <c r="J1941" s="524"/>
    </row>
    <row r="1942" spans="1:10" ht="15" customHeight="1" x14ac:dyDescent="0.3">
      <c r="A1942" s="518"/>
      <c r="B1942" s="1114"/>
      <c r="C1942" s="1692"/>
      <c r="D1942" s="696"/>
      <c r="E1942" s="697"/>
      <c r="F1942" s="1036">
        <f t="shared" si="27"/>
        <v>0</v>
      </c>
      <c r="G1942" s="243"/>
      <c r="H1942" s="517"/>
      <c r="I1942" s="814"/>
      <c r="J1942" s="524"/>
    </row>
    <row r="1943" spans="1:10" ht="15" customHeight="1" x14ac:dyDescent="0.3">
      <c r="A1943" s="518"/>
      <c r="B1943" s="1114"/>
      <c r="C1943" s="1692"/>
      <c r="D1943" s="696"/>
      <c r="E1943" s="697"/>
      <c r="F1943" s="1036">
        <f t="shared" si="27"/>
        <v>0</v>
      </c>
      <c r="G1943" s="243"/>
      <c r="H1943" s="517"/>
      <c r="I1943" s="814"/>
      <c r="J1943" s="524"/>
    </row>
    <row r="1944" spans="1:10" ht="15.75" hidden="1" thickBot="1" x14ac:dyDescent="0.3">
      <c r="A1944" s="518"/>
      <c r="B1944" s="241"/>
      <c r="C1944" s="101"/>
      <c r="D1944" s="257"/>
      <c r="E1944" s="258"/>
      <c r="F1944" s="1122">
        <f t="shared" si="27"/>
        <v>0</v>
      </c>
      <c r="G1944" s="243"/>
      <c r="H1944" s="517"/>
      <c r="I1944" s="814"/>
      <c r="J1944" s="524"/>
    </row>
    <row r="1945" spans="1:10" ht="15.75" hidden="1" thickBot="1" x14ac:dyDescent="0.3">
      <c r="A1945" s="518"/>
      <c r="B1945" s="241"/>
      <c r="C1945" s="101"/>
      <c r="D1945" s="257"/>
      <c r="E1945" s="258"/>
      <c r="F1945" s="1122">
        <f t="shared" si="27"/>
        <v>0</v>
      </c>
      <c r="G1945" s="243"/>
      <c r="H1945" s="517"/>
      <c r="I1945" s="814"/>
      <c r="J1945" s="524"/>
    </row>
    <row r="1946" spans="1:10" ht="15.75" hidden="1" thickBot="1" x14ac:dyDescent="0.3">
      <c r="A1946" s="518"/>
      <c r="B1946" s="241"/>
      <c r="C1946" s="101"/>
      <c r="D1946" s="257"/>
      <c r="E1946" s="258"/>
      <c r="F1946" s="1122">
        <f t="shared" si="27"/>
        <v>0</v>
      </c>
      <c r="G1946" s="243"/>
      <c r="H1946" s="517"/>
      <c r="I1946" s="814"/>
      <c r="J1946" s="524"/>
    </row>
    <row r="1947" spans="1:10" ht="15.75" hidden="1" thickBot="1" x14ac:dyDescent="0.3">
      <c r="A1947" s="518"/>
      <c r="B1947" s="241"/>
      <c r="C1947" s="101"/>
      <c r="D1947" s="257"/>
      <c r="E1947" s="258"/>
      <c r="F1947" s="1122">
        <f t="shared" si="27"/>
        <v>0</v>
      </c>
      <c r="G1947" s="243"/>
      <c r="H1947" s="517"/>
      <c r="I1947" s="814"/>
      <c r="J1947" s="524"/>
    </row>
    <row r="1948" spans="1:10" ht="15.75" hidden="1" thickBot="1" x14ac:dyDescent="0.3">
      <c r="A1948" s="518"/>
      <c r="B1948" s="241"/>
      <c r="C1948" s="101"/>
      <c r="D1948" s="257"/>
      <c r="E1948" s="258"/>
      <c r="F1948" s="1122">
        <f t="shared" si="27"/>
        <v>0</v>
      </c>
      <c r="G1948" s="243"/>
      <c r="H1948" s="517"/>
      <c r="I1948" s="814"/>
      <c r="J1948" s="524"/>
    </row>
    <row r="1949" spans="1:10" ht="15.75" hidden="1" thickBot="1" x14ac:dyDescent="0.3">
      <c r="A1949" s="518"/>
      <c r="B1949" s="241"/>
      <c r="C1949" s="101"/>
      <c r="D1949" s="257"/>
      <c r="E1949" s="258"/>
      <c r="F1949" s="1122">
        <f t="shared" si="27"/>
        <v>0</v>
      </c>
      <c r="G1949" s="243"/>
      <c r="H1949" s="517"/>
      <c r="I1949" s="814"/>
      <c r="J1949" s="524"/>
    </row>
    <row r="1950" spans="1:10" ht="15.75" hidden="1" thickBot="1" x14ac:dyDescent="0.3">
      <c r="A1950" s="518"/>
      <c r="B1950" s="241"/>
      <c r="C1950" s="101"/>
      <c r="D1950" s="257"/>
      <c r="E1950" s="258"/>
      <c r="F1950" s="1122">
        <f t="shared" si="27"/>
        <v>0</v>
      </c>
      <c r="G1950" s="243"/>
      <c r="H1950" s="517"/>
      <c r="I1950" s="814"/>
      <c r="J1950" s="524"/>
    </row>
    <row r="1951" spans="1:10" ht="15.75" hidden="1" thickBot="1" x14ac:dyDescent="0.3">
      <c r="A1951" s="518"/>
      <c r="B1951" s="241"/>
      <c r="C1951" s="101"/>
      <c r="D1951" s="257"/>
      <c r="E1951" s="258"/>
      <c r="F1951" s="1122">
        <f t="shared" si="27"/>
        <v>0</v>
      </c>
      <c r="G1951" s="243"/>
      <c r="H1951" s="517"/>
      <c r="I1951" s="814"/>
      <c r="J1951" s="524"/>
    </row>
    <row r="1952" spans="1:10" ht="15.75" hidden="1" thickBot="1" x14ac:dyDescent="0.3">
      <c r="A1952" s="518"/>
      <c r="B1952" s="241"/>
      <c r="C1952" s="101"/>
      <c r="D1952" s="257"/>
      <c r="E1952" s="258"/>
      <c r="F1952" s="1122">
        <f t="shared" si="27"/>
        <v>0</v>
      </c>
      <c r="G1952" s="243"/>
      <c r="H1952" s="517"/>
      <c r="I1952" s="814"/>
      <c r="J1952" s="524"/>
    </row>
    <row r="1953" spans="1:10" ht="15.75" hidden="1" thickBot="1" x14ac:dyDescent="0.3">
      <c r="A1953" s="518"/>
      <c r="B1953" s="241"/>
      <c r="C1953" s="101"/>
      <c r="D1953" s="257"/>
      <c r="E1953" s="258"/>
      <c r="F1953" s="1122">
        <f t="shared" si="27"/>
        <v>0</v>
      </c>
      <c r="G1953" s="243"/>
      <c r="H1953" s="517"/>
      <c r="I1953" s="814"/>
      <c r="J1953" s="524"/>
    </row>
    <row r="1954" spans="1:10" ht="15.75" hidden="1" thickBot="1" x14ac:dyDescent="0.3">
      <c r="A1954" s="518"/>
      <c r="B1954" s="241"/>
      <c r="C1954" s="101"/>
      <c r="D1954" s="257"/>
      <c r="E1954" s="258"/>
      <c r="F1954" s="1122">
        <f t="shared" si="27"/>
        <v>0</v>
      </c>
      <c r="G1954" s="243"/>
      <c r="H1954" s="517"/>
      <c r="I1954" s="814"/>
      <c r="J1954" s="524"/>
    </row>
    <row r="1955" spans="1:10" ht="15.75" hidden="1" thickBot="1" x14ac:dyDescent="0.3">
      <c r="A1955" s="518"/>
      <c r="B1955" s="241"/>
      <c r="C1955" s="101"/>
      <c r="D1955" s="257"/>
      <c r="E1955" s="258"/>
      <c r="F1955" s="1122">
        <f t="shared" si="27"/>
        <v>0</v>
      </c>
      <c r="G1955" s="243"/>
      <c r="H1955" s="517"/>
      <c r="I1955" s="814"/>
      <c r="J1955" s="524"/>
    </row>
    <row r="1956" spans="1:10" ht="15.75" hidden="1" thickBot="1" x14ac:dyDescent="0.3">
      <c r="A1956" s="518"/>
      <c r="B1956" s="241"/>
      <c r="C1956" s="101"/>
      <c r="D1956" s="257"/>
      <c r="E1956" s="258"/>
      <c r="F1956" s="1122">
        <f t="shared" si="27"/>
        <v>0</v>
      </c>
      <c r="G1956" s="243"/>
      <c r="H1956" s="517"/>
      <c r="I1956" s="814"/>
      <c r="J1956" s="524"/>
    </row>
    <row r="1957" spans="1:10" ht="15.75" hidden="1" thickBot="1" x14ac:dyDescent="0.3">
      <c r="A1957" s="518"/>
      <c r="B1957" s="241"/>
      <c r="C1957" s="101"/>
      <c r="D1957" s="257"/>
      <c r="E1957" s="258"/>
      <c r="F1957" s="1122">
        <f t="shared" si="27"/>
        <v>0</v>
      </c>
      <c r="G1957" s="243"/>
      <c r="H1957" s="517"/>
      <c r="I1957" s="814"/>
      <c r="J1957" s="524"/>
    </row>
    <row r="1958" spans="1:10" ht="15.75" hidden="1" thickBot="1" x14ac:dyDescent="0.3">
      <c r="A1958" s="518"/>
      <c r="B1958" s="241"/>
      <c r="C1958" s="101"/>
      <c r="D1958" s="257"/>
      <c r="E1958" s="258"/>
      <c r="F1958" s="1122">
        <f t="shared" si="27"/>
        <v>0</v>
      </c>
      <c r="G1958" s="243"/>
      <c r="H1958" s="517"/>
      <c r="I1958" s="814"/>
      <c r="J1958" s="524"/>
    </row>
    <row r="1959" spans="1:10" ht="15.75" hidden="1" thickBot="1" x14ac:dyDescent="0.3">
      <c r="A1959" s="518"/>
      <c r="B1959" s="241"/>
      <c r="C1959" s="101"/>
      <c r="D1959" s="257"/>
      <c r="E1959" s="258"/>
      <c r="F1959" s="1122">
        <f t="shared" si="27"/>
        <v>0</v>
      </c>
      <c r="G1959" s="243"/>
      <c r="H1959" s="517"/>
      <c r="I1959" s="814"/>
      <c r="J1959" s="524"/>
    </row>
    <row r="1960" spans="1:10" ht="15.75" hidden="1" thickBot="1" x14ac:dyDescent="0.3">
      <c r="A1960" s="518"/>
      <c r="B1960" s="241"/>
      <c r="C1960" s="101"/>
      <c r="D1960" s="257"/>
      <c r="E1960" s="258"/>
      <c r="F1960" s="1122">
        <f t="shared" si="27"/>
        <v>0</v>
      </c>
      <c r="G1960" s="243"/>
      <c r="H1960" s="517"/>
      <c r="I1960" s="814"/>
      <c r="J1960" s="524"/>
    </row>
    <row r="1961" spans="1:10" ht="15.75" hidden="1" thickBot="1" x14ac:dyDescent="0.3">
      <c r="A1961" s="518"/>
      <c r="B1961" s="241"/>
      <c r="C1961" s="101"/>
      <c r="D1961" s="257"/>
      <c r="E1961" s="258"/>
      <c r="F1961" s="1122">
        <f t="shared" si="27"/>
        <v>0</v>
      </c>
      <c r="G1961" s="243"/>
      <c r="H1961" s="517"/>
      <c r="I1961" s="814"/>
      <c r="J1961" s="524"/>
    </row>
    <row r="1962" spans="1:10" ht="15.75" hidden="1" thickBot="1" x14ac:dyDescent="0.3">
      <c r="A1962" s="518"/>
      <c r="B1962" s="241"/>
      <c r="C1962" s="101"/>
      <c r="D1962" s="257"/>
      <c r="E1962" s="258"/>
      <c r="F1962" s="1122">
        <f t="shared" si="27"/>
        <v>0</v>
      </c>
      <c r="G1962" s="243"/>
      <c r="H1962" s="517"/>
      <c r="I1962" s="814"/>
      <c r="J1962" s="524"/>
    </row>
    <row r="1963" spans="1:10" ht="15.75" hidden="1" thickBot="1" x14ac:dyDescent="0.3">
      <c r="A1963" s="518"/>
      <c r="B1963" s="241"/>
      <c r="C1963" s="101"/>
      <c r="D1963" s="257"/>
      <c r="E1963" s="258"/>
      <c r="F1963" s="1122">
        <f t="shared" si="27"/>
        <v>0</v>
      </c>
      <c r="G1963" s="243"/>
      <c r="H1963" s="517"/>
      <c r="I1963" s="814"/>
      <c r="J1963" s="524"/>
    </row>
    <row r="1964" spans="1:10" ht="15.75" hidden="1" thickBot="1" x14ac:dyDescent="0.3">
      <c r="A1964" s="518"/>
      <c r="B1964" s="241"/>
      <c r="C1964" s="101"/>
      <c r="D1964" s="257"/>
      <c r="E1964" s="258"/>
      <c r="F1964" s="1122">
        <f t="shared" si="27"/>
        <v>0</v>
      </c>
      <c r="G1964" s="243"/>
      <c r="H1964" s="517"/>
      <c r="I1964" s="814"/>
      <c r="J1964" s="524"/>
    </row>
    <row r="1965" spans="1:10" ht="15.75" hidden="1" thickBot="1" x14ac:dyDescent="0.3">
      <c r="A1965" s="518"/>
      <c r="B1965" s="241"/>
      <c r="C1965" s="101"/>
      <c r="D1965" s="257"/>
      <c r="E1965" s="258"/>
      <c r="F1965" s="1122">
        <f t="shared" si="27"/>
        <v>0</v>
      </c>
      <c r="G1965" s="243"/>
      <c r="H1965" s="517"/>
      <c r="I1965" s="814"/>
      <c r="J1965" s="524"/>
    </row>
    <row r="1966" spans="1:10" ht="15.75" hidden="1" thickBot="1" x14ac:dyDescent="0.3">
      <c r="A1966" s="518"/>
      <c r="B1966" s="241"/>
      <c r="C1966" s="101"/>
      <c r="D1966" s="257"/>
      <c r="E1966" s="258"/>
      <c r="F1966" s="1122">
        <f t="shared" si="27"/>
        <v>0</v>
      </c>
      <c r="G1966" s="243"/>
      <c r="H1966" s="517"/>
      <c r="I1966" s="814"/>
      <c r="J1966" s="524"/>
    </row>
    <row r="1967" spans="1:10" ht="15.75" hidden="1" thickBot="1" x14ac:dyDescent="0.3">
      <c r="A1967" s="518"/>
      <c r="B1967" s="241"/>
      <c r="C1967" s="101"/>
      <c r="D1967" s="257"/>
      <c r="E1967" s="258"/>
      <c r="F1967" s="1122">
        <f t="shared" si="27"/>
        <v>0</v>
      </c>
      <c r="G1967" s="243"/>
      <c r="H1967" s="517"/>
      <c r="I1967" s="814"/>
      <c r="J1967" s="524"/>
    </row>
    <row r="1968" spans="1:10" ht="15.75" hidden="1" thickBot="1" x14ac:dyDescent="0.3">
      <c r="A1968" s="518"/>
      <c r="B1968" s="241"/>
      <c r="C1968" s="101"/>
      <c r="D1968" s="257"/>
      <c r="E1968" s="258"/>
      <c r="F1968" s="1122">
        <f t="shared" si="27"/>
        <v>0</v>
      </c>
      <c r="G1968" s="243"/>
      <c r="H1968" s="517"/>
      <c r="I1968" s="814"/>
      <c r="J1968" s="524"/>
    </row>
    <row r="1969" spans="1:10" ht="15.75" hidden="1" thickBot="1" x14ac:dyDescent="0.3">
      <c r="A1969" s="518"/>
      <c r="B1969" s="241"/>
      <c r="C1969" s="101"/>
      <c r="D1969" s="257"/>
      <c r="E1969" s="258"/>
      <c r="F1969" s="1122">
        <f t="shared" si="27"/>
        <v>0</v>
      </c>
      <c r="G1969" s="243"/>
      <c r="H1969" s="517"/>
      <c r="I1969" s="814"/>
      <c r="J1969" s="524"/>
    </row>
    <row r="1970" spans="1:10" ht="15.75" hidden="1" thickBot="1" x14ac:dyDescent="0.3">
      <c r="A1970" s="518"/>
      <c r="B1970" s="241"/>
      <c r="C1970" s="101"/>
      <c r="D1970" s="257"/>
      <c r="E1970" s="258"/>
      <c r="F1970" s="1122">
        <f t="shared" si="27"/>
        <v>0</v>
      </c>
      <c r="G1970" s="243"/>
      <c r="H1970" s="517"/>
      <c r="I1970" s="814"/>
      <c r="J1970" s="524"/>
    </row>
    <row r="1971" spans="1:10" ht="15.75" hidden="1" thickBot="1" x14ac:dyDescent="0.3">
      <c r="A1971" s="518"/>
      <c r="B1971" s="241"/>
      <c r="C1971" s="101"/>
      <c r="D1971" s="257"/>
      <c r="E1971" s="258"/>
      <c r="F1971" s="1122">
        <f t="shared" si="27"/>
        <v>0</v>
      </c>
      <c r="G1971" s="243"/>
      <c r="H1971" s="517"/>
      <c r="I1971" s="814"/>
      <c r="J1971" s="524"/>
    </row>
    <row r="1972" spans="1:10" ht="15.75" hidden="1" thickBot="1" x14ac:dyDescent="0.3">
      <c r="A1972" s="518"/>
      <c r="B1972" s="241"/>
      <c r="C1972" s="101"/>
      <c r="D1972" s="257"/>
      <c r="E1972" s="258"/>
      <c r="F1972" s="1122">
        <f t="shared" si="27"/>
        <v>0</v>
      </c>
      <c r="G1972" s="243"/>
      <c r="H1972" s="517"/>
      <c r="I1972" s="814"/>
      <c r="J1972" s="524"/>
    </row>
    <row r="1973" spans="1:10" ht="15.75" hidden="1" thickBot="1" x14ac:dyDescent="0.3">
      <c r="A1973" s="518"/>
      <c r="B1973" s="241"/>
      <c r="C1973" s="101"/>
      <c r="D1973" s="257"/>
      <c r="E1973" s="258"/>
      <c r="F1973" s="1122">
        <f t="shared" si="27"/>
        <v>0</v>
      </c>
      <c r="G1973" s="243"/>
      <c r="H1973" s="517"/>
      <c r="I1973" s="814"/>
      <c r="J1973" s="524"/>
    </row>
    <row r="1974" spans="1:10" ht="15.75" hidden="1" thickBot="1" x14ac:dyDescent="0.3">
      <c r="A1974" s="518"/>
      <c r="B1974" s="241"/>
      <c r="C1974" s="101"/>
      <c r="D1974" s="257"/>
      <c r="E1974" s="258"/>
      <c r="F1974" s="1122">
        <f t="shared" si="27"/>
        <v>0</v>
      </c>
      <c r="G1974" s="243"/>
      <c r="H1974" s="517"/>
      <c r="I1974" s="814"/>
      <c r="J1974" s="524"/>
    </row>
    <row r="1975" spans="1:10" ht="15.75" hidden="1" thickBot="1" x14ac:dyDescent="0.3">
      <c r="A1975" s="518"/>
      <c r="B1975" s="241"/>
      <c r="C1975" s="101"/>
      <c r="D1975" s="257"/>
      <c r="E1975" s="258"/>
      <c r="F1975" s="1122">
        <f t="shared" si="27"/>
        <v>0</v>
      </c>
      <c r="G1975" s="243"/>
      <c r="H1975" s="517"/>
      <c r="I1975" s="814"/>
      <c r="J1975" s="524"/>
    </row>
    <row r="1976" spans="1:10" ht="15.75" hidden="1" thickBot="1" x14ac:dyDescent="0.3">
      <c r="A1976" s="518"/>
      <c r="B1976" s="241"/>
      <c r="C1976" s="101"/>
      <c r="D1976" s="257"/>
      <c r="E1976" s="258"/>
      <c r="F1976" s="1122">
        <f t="shared" si="27"/>
        <v>0</v>
      </c>
      <c r="G1976" s="243"/>
      <c r="H1976" s="517"/>
      <c r="I1976" s="814"/>
      <c r="J1976" s="524"/>
    </row>
    <row r="1977" spans="1:10" ht="15.75" hidden="1" thickBot="1" x14ac:dyDescent="0.3">
      <c r="A1977" s="518"/>
      <c r="B1977" s="241"/>
      <c r="C1977" s="101"/>
      <c r="D1977" s="257"/>
      <c r="E1977" s="258"/>
      <c r="F1977" s="1122">
        <f t="shared" si="27"/>
        <v>0</v>
      </c>
      <c r="G1977" s="243"/>
      <c r="H1977" s="517"/>
      <c r="I1977" s="814"/>
      <c r="J1977" s="524"/>
    </row>
    <row r="1978" spans="1:10" ht="15.75" hidden="1" thickBot="1" x14ac:dyDescent="0.3">
      <c r="A1978" s="518"/>
      <c r="B1978" s="241"/>
      <c r="C1978" s="101"/>
      <c r="D1978" s="257"/>
      <c r="E1978" s="258"/>
      <c r="F1978" s="1122">
        <f t="shared" si="27"/>
        <v>0</v>
      </c>
      <c r="G1978" s="243"/>
      <c r="H1978" s="517"/>
      <c r="I1978" s="814"/>
      <c r="J1978" s="524"/>
    </row>
    <row r="1979" spans="1:10" ht="15.75" hidden="1" thickBot="1" x14ac:dyDescent="0.3">
      <c r="A1979" s="518"/>
      <c r="B1979" s="241"/>
      <c r="C1979" s="101"/>
      <c r="D1979" s="257"/>
      <c r="E1979" s="258"/>
      <c r="F1979" s="1122">
        <f t="shared" si="27"/>
        <v>0</v>
      </c>
      <c r="G1979" s="243"/>
      <c r="H1979" s="517"/>
      <c r="I1979" s="814"/>
      <c r="J1979" s="524"/>
    </row>
    <row r="1980" spans="1:10" ht="15.75" hidden="1" thickBot="1" x14ac:dyDescent="0.3">
      <c r="A1980" s="518"/>
      <c r="B1980" s="241"/>
      <c r="C1980" s="101"/>
      <c r="D1980" s="257"/>
      <c r="E1980" s="258"/>
      <c r="F1980" s="1122">
        <f t="shared" si="27"/>
        <v>0</v>
      </c>
      <c r="G1980" s="243"/>
      <c r="H1980" s="517"/>
      <c r="I1980" s="814"/>
      <c r="J1980" s="524"/>
    </row>
    <row r="1981" spans="1:10" ht="15.75" hidden="1" thickBot="1" x14ac:dyDescent="0.3">
      <c r="A1981" s="518"/>
      <c r="B1981" s="241"/>
      <c r="C1981" s="101"/>
      <c r="D1981" s="257"/>
      <c r="E1981" s="258"/>
      <c r="F1981" s="1122">
        <f t="shared" si="27"/>
        <v>0</v>
      </c>
      <c r="G1981" s="243"/>
      <c r="H1981" s="517"/>
      <c r="I1981" s="814"/>
      <c r="J1981" s="524"/>
    </row>
    <row r="1982" spans="1:10" ht="15.75" hidden="1" thickBot="1" x14ac:dyDescent="0.3">
      <c r="A1982" s="518"/>
      <c r="B1982" s="241"/>
      <c r="C1982" s="101"/>
      <c r="D1982" s="257"/>
      <c r="E1982" s="258"/>
      <c r="F1982" s="1122">
        <f t="shared" si="27"/>
        <v>0</v>
      </c>
      <c r="G1982" s="243"/>
      <c r="H1982" s="517"/>
      <c r="I1982" s="814"/>
      <c r="J1982" s="524"/>
    </row>
    <row r="1983" spans="1:10" ht="15.75" hidden="1" thickBot="1" x14ac:dyDescent="0.3">
      <c r="A1983" s="518"/>
      <c r="B1983" s="241"/>
      <c r="C1983" s="101"/>
      <c r="D1983" s="257"/>
      <c r="E1983" s="258"/>
      <c r="F1983" s="1122">
        <f t="shared" si="27"/>
        <v>0</v>
      </c>
      <c r="G1983" s="243"/>
      <c r="H1983" s="517"/>
      <c r="I1983" s="814"/>
      <c r="J1983" s="524"/>
    </row>
    <row r="1984" spans="1:10" ht="15.75" hidden="1" thickBot="1" x14ac:dyDescent="0.3">
      <c r="A1984" s="518"/>
      <c r="B1984" s="241"/>
      <c r="C1984" s="101"/>
      <c r="D1984" s="257"/>
      <c r="E1984" s="258"/>
      <c r="F1984" s="1122">
        <f t="shared" si="27"/>
        <v>0</v>
      </c>
      <c r="G1984" s="243"/>
      <c r="H1984" s="517"/>
      <c r="I1984" s="814"/>
      <c r="J1984" s="524"/>
    </row>
    <row r="1985" spans="1:10" ht="15.75" hidden="1" thickBot="1" x14ac:dyDescent="0.3">
      <c r="A1985" s="518"/>
      <c r="B1985" s="241"/>
      <c r="C1985" s="101"/>
      <c r="D1985" s="257"/>
      <c r="E1985" s="258"/>
      <c r="F1985" s="1122">
        <f t="shared" si="27"/>
        <v>0</v>
      </c>
      <c r="G1985" s="243"/>
      <c r="H1985" s="517"/>
      <c r="I1985" s="814"/>
      <c r="J1985" s="524"/>
    </row>
    <row r="1986" spans="1:10" ht="15.75" hidden="1" thickBot="1" x14ac:dyDescent="0.3">
      <c r="A1986" s="518"/>
      <c r="B1986" s="241"/>
      <c r="C1986" s="101"/>
      <c r="D1986" s="257"/>
      <c r="E1986" s="258"/>
      <c r="F1986" s="1122">
        <f t="shared" si="27"/>
        <v>0</v>
      </c>
      <c r="G1986" s="243"/>
      <c r="H1986" s="517"/>
      <c r="I1986" s="814"/>
      <c r="J1986" s="524"/>
    </row>
    <row r="1987" spans="1:10" ht="15.75" hidden="1" thickBot="1" x14ac:dyDescent="0.3">
      <c r="A1987" s="518"/>
      <c r="B1987" s="241"/>
      <c r="C1987" s="101"/>
      <c r="D1987" s="257"/>
      <c r="E1987" s="258"/>
      <c r="F1987" s="1122">
        <f t="shared" si="27"/>
        <v>0</v>
      </c>
      <c r="G1987" s="243"/>
      <c r="H1987" s="517"/>
      <c r="I1987" s="814"/>
      <c r="J1987" s="524"/>
    </row>
    <row r="1988" spans="1:10" ht="15.75" hidden="1" thickBot="1" x14ac:dyDescent="0.3">
      <c r="A1988" s="518"/>
      <c r="B1988" s="241"/>
      <c r="C1988" s="101"/>
      <c r="D1988" s="257"/>
      <c r="E1988" s="258"/>
      <c r="F1988" s="1122">
        <f t="shared" si="27"/>
        <v>0</v>
      </c>
      <c r="G1988" s="243"/>
      <c r="H1988" s="517"/>
      <c r="I1988" s="814"/>
      <c r="J1988" s="524"/>
    </row>
    <row r="1989" spans="1:10" ht="15.75" hidden="1" thickBot="1" x14ac:dyDescent="0.3">
      <c r="A1989" s="518"/>
      <c r="B1989" s="241"/>
      <c r="C1989" s="101"/>
      <c r="D1989" s="257"/>
      <c r="E1989" s="258"/>
      <c r="F1989" s="1122">
        <f t="shared" si="27"/>
        <v>0</v>
      </c>
      <c r="G1989" s="243"/>
      <c r="H1989" s="517"/>
      <c r="I1989" s="814"/>
      <c r="J1989" s="524"/>
    </row>
    <row r="1990" spans="1:10" ht="15.75" hidden="1" thickBot="1" x14ac:dyDescent="0.3">
      <c r="A1990" s="518"/>
      <c r="B1990" s="241"/>
      <c r="C1990" s="101"/>
      <c r="D1990" s="257"/>
      <c r="E1990" s="258"/>
      <c r="F1990" s="1122">
        <f t="shared" si="27"/>
        <v>0</v>
      </c>
      <c r="G1990" s="243"/>
      <c r="H1990" s="517"/>
      <c r="I1990" s="814"/>
      <c r="J1990" s="524"/>
    </row>
    <row r="1991" spans="1:10" ht="15.75" hidden="1" thickBot="1" x14ac:dyDescent="0.3">
      <c r="A1991" s="518"/>
      <c r="B1991" s="241"/>
      <c r="C1991" s="101"/>
      <c r="D1991" s="257"/>
      <c r="E1991" s="258"/>
      <c r="F1991" s="1122">
        <f t="shared" si="27"/>
        <v>0</v>
      </c>
      <c r="G1991" s="243"/>
      <c r="H1991" s="517"/>
      <c r="I1991" s="814"/>
      <c r="J1991" s="524"/>
    </row>
    <row r="1992" spans="1:10" ht="15.75" hidden="1" thickBot="1" x14ac:dyDescent="0.3">
      <c r="A1992" s="518"/>
      <c r="B1992" s="241"/>
      <c r="C1992" s="101"/>
      <c r="D1992" s="257"/>
      <c r="E1992" s="258"/>
      <c r="F1992" s="1122">
        <f t="shared" si="27"/>
        <v>0</v>
      </c>
      <c r="G1992" s="243"/>
      <c r="H1992" s="517"/>
      <c r="I1992" s="814"/>
      <c r="J1992" s="524"/>
    </row>
    <row r="1993" spans="1:10" ht="15.75" hidden="1" thickBot="1" x14ac:dyDescent="0.3">
      <c r="A1993" s="518"/>
      <c r="B1993" s="241"/>
      <c r="C1993" s="101"/>
      <c r="D1993" s="257"/>
      <c r="E1993" s="258"/>
      <c r="F1993" s="1122">
        <f t="shared" si="27"/>
        <v>0</v>
      </c>
      <c r="G1993" s="243"/>
      <c r="H1993" s="517"/>
      <c r="I1993" s="814"/>
      <c r="J1993" s="524"/>
    </row>
    <row r="1994" spans="1:10" ht="15.75" hidden="1" thickBot="1" x14ac:dyDescent="0.3">
      <c r="A1994" s="518"/>
      <c r="B1994" s="241"/>
      <c r="C1994" s="101"/>
      <c r="D1994" s="257"/>
      <c r="E1994" s="258"/>
      <c r="F1994" s="1122">
        <f t="shared" si="27"/>
        <v>0</v>
      </c>
      <c r="G1994" s="243"/>
      <c r="H1994" s="517"/>
      <c r="I1994" s="814"/>
      <c r="J1994" s="524"/>
    </row>
    <row r="1995" spans="1:10" ht="15.75" hidden="1" thickBot="1" x14ac:dyDescent="0.3">
      <c r="A1995" s="518"/>
      <c r="B1995" s="241"/>
      <c r="C1995" s="101"/>
      <c r="D1995" s="257"/>
      <c r="E1995" s="258"/>
      <c r="F1995" s="1122">
        <f t="shared" si="27"/>
        <v>0</v>
      </c>
      <c r="G1995" s="243"/>
      <c r="H1995" s="517"/>
      <c r="I1995" s="814"/>
      <c r="J1995" s="524"/>
    </row>
    <row r="1996" spans="1:10" ht="15.75" hidden="1" thickBot="1" x14ac:dyDescent="0.3">
      <c r="A1996" s="518"/>
      <c r="B1996" s="241"/>
      <c r="C1996" s="101"/>
      <c r="D1996" s="257"/>
      <c r="E1996" s="258"/>
      <c r="F1996" s="1122">
        <f t="shared" si="27"/>
        <v>0</v>
      </c>
      <c r="G1996" s="243"/>
      <c r="H1996" s="517"/>
      <c r="I1996" s="814"/>
      <c r="J1996" s="524"/>
    </row>
    <row r="1997" spans="1:10" ht="15.75" hidden="1" thickBot="1" x14ac:dyDescent="0.3">
      <c r="A1997" s="518"/>
      <c r="B1997" s="241"/>
      <c r="C1997" s="101"/>
      <c r="D1997" s="257"/>
      <c r="E1997" s="258"/>
      <c r="F1997" s="1122">
        <f t="shared" si="27"/>
        <v>0</v>
      </c>
      <c r="G1997" s="243"/>
      <c r="H1997" s="517"/>
      <c r="I1997" s="814"/>
      <c r="J1997" s="524"/>
    </row>
    <row r="1998" spans="1:10" ht="15.75" hidden="1" thickBot="1" x14ac:dyDescent="0.3">
      <c r="A1998" s="518"/>
      <c r="B1998" s="241"/>
      <c r="C1998" s="101"/>
      <c r="D1998" s="257"/>
      <c r="E1998" s="258"/>
      <c r="F1998" s="1122">
        <f t="shared" si="27"/>
        <v>0</v>
      </c>
      <c r="G1998" s="243"/>
      <c r="H1998" s="517"/>
      <c r="I1998" s="814"/>
      <c r="J1998" s="524"/>
    </row>
    <row r="1999" spans="1:10" ht="15.75" hidden="1" thickBot="1" x14ac:dyDescent="0.3">
      <c r="A1999" s="518"/>
      <c r="B1999" s="241"/>
      <c r="C1999" s="101"/>
      <c r="D1999" s="257"/>
      <c r="E1999" s="258"/>
      <c r="F1999" s="1122">
        <f t="shared" ref="F1999:F2033" si="28">D1999+E1999</f>
        <v>0</v>
      </c>
      <c r="G1999" s="243"/>
      <c r="H1999" s="517"/>
      <c r="I1999" s="814"/>
      <c r="J1999" s="524"/>
    </row>
    <row r="2000" spans="1:10" ht="15.75" hidden="1" thickBot="1" x14ac:dyDescent="0.3">
      <c r="A2000" s="518"/>
      <c r="B2000" s="241"/>
      <c r="C2000" s="101"/>
      <c r="D2000" s="257"/>
      <c r="E2000" s="258"/>
      <c r="F2000" s="1122">
        <f t="shared" si="28"/>
        <v>0</v>
      </c>
      <c r="G2000" s="243"/>
      <c r="H2000" s="517"/>
      <c r="I2000" s="814"/>
      <c r="J2000" s="524"/>
    </row>
    <row r="2001" spans="1:10" ht="15.75" hidden="1" thickBot="1" x14ac:dyDescent="0.3">
      <c r="A2001" s="518"/>
      <c r="B2001" s="241"/>
      <c r="C2001" s="101"/>
      <c r="D2001" s="257"/>
      <c r="E2001" s="258"/>
      <c r="F2001" s="1122">
        <f t="shared" si="28"/>
        <v>0</v>
      </c>
      <c r="G2001" s="243"/>
      <c r="H2001" s="517"/>
      <c r="I2001" s="814"/>
      <c r="J2001" s="524"/>
    </row>
    <row r="2002" spans="1:10" ht="15.75" hidden="1" thickBot="1" x14ac:dyDescent="0.3">
      <c r="A2002" s="518"/>
      <c r="B2002" s="241"/>
      <c r="C2002" s="101"/>
      <c r="D2002" s="257"/>
      <c r="E2002" s="258"/>
      <c r="F2002" s="1122">
        <f t="shared" si="28"/>
        <v>0</v>
      </c>
      <c r="G2002" s="243"/>
      <c r="H2002" s="517"/>
      <c r="I2002" s="814"/>
      <c r="J2002" s="524"/>
    </row>
    <row r="2003" spans="1:10" ht="15.75" hidden="1" thickBot="1" x14ac:dyDescent="0.3">
      <c r="A2003" s="518"/>
      <c r="B2003" s="241"/>
      <c r="C2003" s="101"/>
      <c r="D2003" s="257"/>
      <c r="E2003" s="258"/>
      <c r="F2003" s="1122">
        <f t="shared" si="28"/>
        <v>0</v>
      </c>
      <c r="G2003" s="243"/>
      <c r="H2003" s="517"/>
      <c r="I2003" s="814"/>
      <c r="J2003" s="524"/>
    </row>
    <row r="2004" spans="1:10" ht="15.75" hidden="1" thickBot="1" x14ac:dyDescent="0.3">
      <c r="A2004" s="518"/>
      <c r="B2004" s="241"/>
      <c r="C2004" s="101"/>
      <c r="D2004" s="257"/>
      <c r="E2004" s="258"/>
      <c r="F2004" s="1122">
        <f t="shared" si="28"/>
        <v>0</v>
      </c>
      <c r="G2004" s="243"/>
      <c r="H2004" s="517"/>
      <c r="I2004" s="814"/>
      <c r="J2004" s="524"/>
    </row>
    <row r="2005" spans="1:10" ht="15.75" hidden="1" thickBot="1" x14ac:dyDescent="0.3">
      <c r="A2005" s="518"/>
      <c r="B2005" s="241"/>
      <c r="C2005" s="101"/>
      <c r="D2005" s="257"/>
      <c r="E2005" s="258"/>
      <c r="F2005" s="1122">
        <f t="shared" si="28"/>
        <v>0</v>
      </c>
      <c r="G2005" s="243"/>
      <c r="H2005" s="517"/>
      <c r="I2005" s="814"/>
      <c r="J2005" s="524"/>
    </row>
    <row r="2006" spans="1:10" ht="15.75" hidden="1" thickBot="1" x14ac:dyDescent="0.3">
      <c r="A2006" s="518"/>
      <c r="B2006" s="241"/>
      <c r="C2006" s="101"/>
      <c r="D2006" s="257"/>
      <c r="E2006" s="258"/>
      <c r="F2006" s="1122">
        <f t="shared" si="28"/>
        <v>0</v>
      </c>
      <c r="G2006" s="243"/>
      <c r="H2006" s="517"/>
      <c r="I2006" s="814"/>
      <c r="J2006" s="524"/>
    </row>
    <row r="2007" spans="1:10" ht="15.75" hidden="1" thickBot="1" x14ac:dyDescent="0.3">
      <c r="A2007" s="518"/>
      <c r="B2007" s="241"/>
      <c r="C2007" s="101"/>
      <c r="D2007" s="257"/>
      <c r="E2007" s="258"/>
      <c r="F2007" s="1122">
        <f t="shared" si="28"/>
        <v>0</v>
      </c>
      <c r="G2007" s="243"/>
      <c r="H2007" s="517"/>
      <c r="I2007" s="814"/>
      <c r="J2007" s="524"/>
    </row>
    <row r="2008" spans="1:10" ht="15.75" hidden="1" thickBot="1" x14ac:dyDescent="0.3">
      <c r="A2008" s="518"/>
      <c r="B2008" s="241"/>
      <c r="C2008" s="101"/>
      <c r="D2008" s="257"/>
      <c r="E2008" s="258"/>
      <c r="F2008" s="1122">
        <f t="shared" si="28"/>
        <v>0</v>
      </c>
      <c r="G2008" s="243"/>
      <c r="H2008" s="517"/>
      <c r="I2008" s="814"/>
      <c r="J2008" s="524"/>
    </row>
    <row r="2009" spans="1:10" ht="15.75" hidden="1" thickBot="1" x14ac:dyDescent="0.3">
      <c r="A2009" s="518"/>
      <c r="B2009" s="241"/>
      <c r="C2009" s="101"/>
      <c r="D2009" s="257"/>
      <c r="E2009" s="258"/>
      <c r="F2009" s="1122">
        <f t="shared" si="28"/>
        <v>0</v>
      </c>
      <c r="G2009" s="243"/>
      <c r="H2009" s="517"/>
      <c r="I2009" s="814"/>
      <c r="J2009" s="524"/>
    </row>
    <row r="2010" spans="1:10" ht="15.75" hidden="1" thickBot="1" x14ac:dyDescent="0.3">
      <c r="A2010" s="518"/>
      <c r="B2010" s="241"/>
      <c r="C2010" s="101"/>
      <c r="D2010" s="257"/>
      <c r="E2010" s="258"/>
      <c r="F2010" s="1122">
        <f t="shared" si="28"/>
        <v>0</v>
      </c>
      <c r="G2010" s="243"/>
      <c r="H2010" s="517"/>
      <c r="I2010" s="814"/>
      <c r="J2010" s="524"/>
    </row>
    <row r="2011" spans="1:10" ht="15.75" hidden="1" thickBot="1" x14ac:dyDescent="0.3">
      <c r="A2011" s="518"/>
      <c r="B2011" s="241"/>
      <c r="C2011" s="101"/>
      <c r="D2011" s="257"/>
      <c r="E2011" s="258"/>
      <c r="F2011" s="1122">
        <f t="shared" si="28"/>
        <v>0</v>
      </c>
      <c r="G2011" s="243"/>
      <c r="H2011" s="517"/>
      <c r="I2011" s="814"/>
      <c r="J2011" s="524"/>
    </row>
    <row r="2012" spans="1:10" ht="15.75" hidden="1" thickBot="1" x14ac:dyDescent="0.3">
      <c r="A2012" s="518"/>
      <c r="B2012" s="241"/>
      <c r="C2012" s="101"/>
      <c r="D2012" s="257"/>
      <c r="E2012" s="258"/>
      <c r="F2012" s="1122">
        <f t="shared" si="28"/>
        <v>0</v>
      </c>
      <c r="G2012" s="243"/>
      <c r="H2012" s="517"/>
      <c r="I2012" s="814"/>
      <c r="J2012" s="524"/>
    </row>
    <row r="2013" spans="1:10" ht="15.75" hidden="1" thickBot="1" x14ac:dyDescent="0.3">
      <c r="A2013" s="518"/>
      <c r="B2013" s="241"/>
      <c r="C2013" s="101"/>
      <c r="D2013" s="257"/>
      <c r="E2013" s="258"/>
      <c r="F2013" s="1122">
        <f t="shared" si="28"/>
        <v>0</v>
      </c>
      <c r="G2013" s="243"/>
      <c r="H2013" s="517"/>
      <c r="I2013" s="814"/>
      <c r="J2013" s="524"/>
    </row>
    <row r="2014" spans="1:10" ht="15.75" hidden="1" thickBot="1" x14ac:dyDescent="0.3">
      <c r="A2014" s="518"/>
      <c r="B2014" s="241"/>
      <c r="C2014" s="101"/>
      <c r="D2014" s="257"/>
      <c r="E2014" s="258"/>
      <c r="F2014" s="1122">
        <f t="shared" si="28"/>
        <v>0</v>
      </c>
      <c r="G2014" s="243"/>
      <c r="H2014" s="517"/>
      <c r="I2014" s="814"/>
      <c r="J2014" s="524"/>
    </row>
    <row r="2015" spans="1:10" ht="15.75" hidden="1" thickBot="1" x14ac:dyDescent="0.3">
      <c r="A2015" s="518"/>
      <c r="B2015" s="241"/>
      <c r="C2015" s="101"/>
      <c r="D2015" s="257"/>
      <c r="E2015" s="258"/>
      <c r="F2015" s="1122">
        <f t="shared" si="28"/>
        <v>0</v>
      </c>
      <c r="G2015" s="243"/>
      <c r="H2015" s="517"/>
      <c r="I2015" s="814"/>
      <c r="J2015" s="524"/>
    </row>
    <row r="2016" spans="1:10" ht="15.75" hidden="1" thickBot="1" x14ac:dyDescent="0.3">
      <c r="A2016" s="518"/>
      <c r="B2016" s="241"/>
      <c r="C2016" s="101"/>
      <c r="D2016" s="257"/>
      <c r="E2016" s="258"/>
      <c r="F2016" s="1122">
        <f t="shared" si="28"/>
        <v>0</v>
      </c>
      <c r="G2016" s="243"/>
      <c r="H2016" s="517"/>
      <c r="I2016" s="814"/>
      <c r="J2016" s="524"/>
    </row>
    <row r="2017" spans="1:10" ht="15.75" hidden="1" thickBot="1" x14ac:dyDescent="0.3">
      <c r="A2017" s="518"/>
      <c r="B2017" s="241"/>
      <c r="C2017" s="101"/>
      <c r="D2017" s="257"/>
      <c r="E2017" s="258"/>
      <c r="F2017" s="1122">
        <f t="shared" si="28"/>
        <v>0</v>
      </c>
      <c r="G2017" s="243"/>
      <c r="H2017" s="517"/>
      <c r="I2017" s="814"/>
      <c r="J2017" s="524"/>
    </row>
    <row r="2018" spans="1:10" ht="15.75" hidden="1" thickBot="1" x14ac:dyDescent="0.3">
      <c r="A2018" s="518"/>
      <c r="B2018" s="241"/>
      <c r="C2018" s="101"/>
      <c r="D2018" s="257"/>
      <c r="E2018" s="258"/>
      <c r="F2018" s="1122">
        <f t="shared" si="28"/>
        <v>0</v>
      </c>
      <c r="G2018" s="243"/>
      <c r="H2018" s="517"/>
      <c r="I2018" s="814"/>
      <c r="J2018" s="524"/>
    </row>
    <row r="2019" spans="1:10" ht="15.75" hidden="1" thickBot="1" x14ac:dyDescent="0.3">
      <c r="A2019" s="518"/>
      <c r="B2019" s="241"/>
      <c r="C2019" s="101"/>
      <c r="D2019" s="257"/>
      <c r="E2019" s="258"/>
      <c r="F2019" s="1122">
        <f t="shared" si="28"/>
        <v>0</v>
      </c>
      <c r="G2019" s="243"/>
      <c r="H2019" s="517"/>
      <c r="I2019" s="814"/>
      <c r="J2019" s="524"/>
    </row>
    <row r="2020" spans="1:10" ht="15.75" hidden="1" thickBot="1" x14ac:dyDescent="0.3">
      <c r="A2020" s="518"/>
      <c r="B2020" s="241"/>
      <c r="C2020" s="101"/>
      <c r="D2020" s="257"/>
      <c r="E2020" s="258"/>
      <c r="F2020" s="1122">
        <f t="shared" si="28"/>
        <v>0</v>
      </c>
      <c r="G2020" s="243"/>
      <c r="H2020" s="517"/>
      <c r="I2020" s="814"/>
      <c r="J2020" s="524"/>
    </row>
    <row r="2021" spans="1:10" ht="15.75" hidden="1" thickBot="1" x14ac:dyDescent="0.3">
      <c r="A2021" s="518"/>
      <c r="B2021" s="241"/>
      <c r="C2021" s="101"/>
      <c r="D2021" s="257"/>
      <c r="E2021" s="258"/>
      <c r="F2021" s="1122">
        <f t="shared" si="28"/>
        <v>0</v>
      </c>
      <c r="G2021" s="243"/>
      <c r="H2021" s="517"/>
      <c r="I2021" s="814"/>
      <c r="J2021" s="524"/>
    </row>
    <row r="2022" spans="1:10" ht="15.75" hidden="1" thickBot="1" x14ac:dyDescent="0.3">
      <c r="A2022" s="518"/>
      <c r="B2022" s="241"/>
      <c r="C2022" s="101"/>
      <c r="D2022" s="257"/>
      <c r="E2022" s="258"/>
      <c r="F2022" s="1122">
        <f t="shared" si="28"/>
        <v>0</v>
      </c>
      <c r="G2022" s="243"/>
      <c r="H2022" s="517"/>
      <c r="I2022" s="814"/>
      <c r="J2022" s="524"/>
    </row>
    <row r="2023" spans="1:10" ht="15.75" hidden="1" thickBot="1" x14ac:dyDescent="0.3">
      <c r="A2023" s="518"/>
      <c r="B2023" s="241"/>
      <c r="C2023" s="101"/>
      <c r="D2023" s="257"/>
      <c r="E2023" s="258"/>
      <c r="F2023" s="1122">
        <f t="shared" si="28"/>
        <v>0</v>
      </c>
      <c r="G2023" s="243"/>
      <c r="H2023" s="517"/>
      <c r="I2023" s="814"/>
      <c r="J2023" s="524"/>
    </row>
    <row r="2024" spans="1:10" ht="15.75" hidden="1" thickBot="1" x14ac:dyDescent="0.3">
      <c r="A2024" s="518"/>
      <c r="B2024" s="241"/>
      <c r="C2024" s="101"/>
      <c r="D2024" s="257"/>
      <c r="E2024" s="258"/>
      <c r="F2024" s="1122">
        <f t="shared" si="28"/>
        <v>0</v>
      </c>
      <c r="G2024" s="243"/>
      <c r="H2024" s="517"/>
      <c r="I2024" s="814"/>
      <c r="J2024" s="524"/>
    </row>
    <row r="2025" spans="1:10" ht="15.75" hidden="1" thickBot="1" x14ac:dyDescent="0.3">
      <c r="A2025" s="518"/>
      <c r="B2025" s="241"/>
      <c r="C2025" s="101"/>
      <c r="D2025" s="257"/>
      <c r="E2025" s="258"/>
      <c r="F2025" s="1122">
        <f t="shared" si="28"/>
        <v>0</v>
      </c>
      <c r="G2025" s="243"/>
      <c r="H2025" s="517"/>
      <c r="I2025" s="814"/>
      <c r="J2025" s="524"/>
    </row>
    <row r="2026" spans="1:10" ht="15.75" hidden="1" thickBot="1" x14ac:dyDescent="0.3">
      <c r="A2026" s="518"/>
      <c r="B2026" s="241"/>
      <c r="C2026" s="101"/>
      <c r="D2026" s="257"/>
      <c r="E2026" s="258"/>
      <c r="F2026" s="1122">
        <f t="shared" si="28"/>
        <v>0</v>
      </c>
      <c r="G2026" s="243"/>
      <c r="H2026" s="517"/>
      <c r="I2026" s="814"/>
      <c r="J2026" s="524"/>
    </row>
    <row r="2027" spans="1:10" ht="15.75" hidden="1" thickBot="1" x14ac:dyDescent="0.3">
      <c r="A2027" s="518"/>
      <c r="B2027" s="241"/>
      <c r="C2027" s="101"/>
      <c r="D2027" s="257"/>
      <c r="E2027" s="258"/>
      <c r="F2027" s="1122">
        <f t="shared" si="28"/>
        <v>0</v>
      </c>
      <c r="G2027" s="243"/>
      <c r="H2027" s="517"/>
      <c r="I2027" s="814"/>
      <c r="J2027" s="524"/>
    </row>
    <row r="2028" spans="1:10" ht="15.75" hidden="1" thickBot="1" x14ac:dyDescent="0.3">
      <c r="A2028" s="518"/>
      <c r="B2028" s="241"/>
      <c r="C2028" s="101"/>
      <c r="D2028" s="257"/>
      <c r="E2028" s="258"/>
      <c r="F2028" s="1122">
        <f t="shared" si="28"/>
        <v>0</v>
      </c>
      <c r="G2028" s="243"/>
      <c r="H2028" s="517"/>
      <c r="I2028" s="814"/>
      <c r="J2028" s="524"/>
    </row>
    <row r="2029" spans="1:10" ht="15.75" hidden="1" thickBot="1" x14ac:dyDescent="0.3">
      <c r="A2029" s="518"/>
      <c r="B2029" s="241"/>
      <c r="C2029" s="101"/>
      <c r="D2029" s="257"/>
      <c r="E2029" s="258"/>
      <c r="F2029" s="1122">
        <f t="shared" si="28"/>
        <v>0</v>
      </c>
      <c r="G2029" s="243"/>
      <c r="H2029" s="517"/>
      <c r="I2029" s="814"/>
      <c r="J2029" s="524"/>
    </row>
    <row r="2030" spans="1:10" ht="15.75" hidden="1" thickBot="1" x14ac:dyDescent="0.3">
      <c r="A2030" s="518"/>
      <c r="B2030" s="241"/>
      <c r="C2030" s="101"/>
      <c r="D2030" s="257"/>
      <c r="E2030" s="258"/>
      <c r="F2030" s="1122">
        <f t="shared" si="28"/>
        <v>0</v>
      </c>
      <c r="G2030" s="243"/>
      <c r="H2030" s="517"/>
      <c r="I2030" s="814"/>
      <c r="J2030" s="524"/>
    </row>
    <row r="2031" spans="1:10" ht="15.75" hidden="1" thickBot="1" x14ac:dyDescent="0.3">
      <c r="A2031" s="518"/>
      <c r="B2031" s="241"/>
      <c r="C2031" s="101"/>
      <c r="D2031" s="257"/>
      <c r="E2031" s="258"/>
      <c r="F2031" s="1122">
        <f t="shared" si="28"/>
        <v>0</v>
      </c>
      <c r="G2031" s="243"/>
      <c r="H2031" s="517"/>
      <c r="I2031" s="814"/>
      <c r="J2031" s="524"/>
    </row>
    <row r="2032" spans="1:10" ht="15.75" hidden="1" thickBot="1" x14ac:dyDescent="0.3">
      <c r="A2032" s="518"/>
      <c r="B2032" s="241"/>
      <c r="C2032" s="101"/>
      <c r="D2032" s="257"/>
      <c r="E2032" s="258"/>
      <c r="F2032" s="1122">
        <f t="shared" si="28"/>
        <v>0</v>
      </c>
      <c r="G2032" s="243"/>
      <c r="H2032" s="517"/>
      <c r="I2032" s="814"/>
      <c r="J2032" s="524"/>
    </row>
    <row r="2033" spans="1:10" ht="15.75" hidden="1" thickBot="1" x14ac:dyDescent="0.3">
      <c r="A2033" s="518"/>
      <c r="B2033" s="241"/>
      <c r="C2033" s="516"/>
      <c r="D2033" s="528"/>
      <c r="E2033" s="529"/>
      <c r="F2033" s="1123">
        <f t="shared" si="28"/>
        <v>0</v>
      </c>
      <c r="G2033" s="247"/>
      <c r="H2033" s="517"/>
      <c r="I2033" s="814"/>
      <c r="J2033" s="512"/>
    </row>
    <row r="2034" spans="1:10" ht="15" customHeight="1" x14ac:dyDescent="0.3">
      <c r="A2034" s="533"/>
      <c r="B2034" s="2207"/>
      <c r="C2034" s="2208"/>
      <c r="D2034" s="2211" t="s">
        <v>918</v>
      </c>
      <c r="E2034" s="2213" t="s">
        <v>919</v>
      </c>
      <c r="F2034" s="2211" t="s">
        <v>97</v>
      </c>
      <c r="G2034" s="604"/>
      <c r="H2034" s="240"/>
      <c r="I2034" s="814"/>
      <c r="J2034" s="512"/>
    </row>
    <row r="2035" spans="1:10" ht="15" customHeight="1" thickBot="1" x14ac:dyDescent="0.35">
      <c r="A2035" s="518"/>
      <c r="B2035" s="2209"/>
      <c r="C2035" s="2210"/>
      <c r="D2035" s="2212"/>
      <c r="E2035" s="2214"/>
      <c r="F2035" s="2212"/>
      <c r="G2035" s="504"/>
      <c r="H2035" s="240"/>
      <c r="I2035" s="814"/>
      <c r="J2035" s="512"/>
    </row>
    <row r="2036" spans="1:10" ht="15" customHeight="1" thickBot="1" x14ac:dyDescent="0.35">
      <c r="A2036" s="518"/>
      <c r="B2036" s="1114" t="s">
        <v>23</v>
      </c>
      <c r="C2036" s="546" t="s">
        <v>1191</v>
      </c>
      <c r="D2036" s="1056">
        <f>SUM(D2037+D2138+D2239+D2340+D2441+D2542+D2643)</f>
        <v>0</v>
      </c>
      <c r="E2036" s="1056">
        <f>SUM(E2037+E2138+E2239+E2340+E2441+E2542+E2643)</f>
        <v>0</v>
      </c>
      <c r="F2036" s="1036">
        <f t="shared" ref="F2036:F2099" si="29">D2036+E2036</f>
        <v>0</v>
      </c>
      <c r="G2036" s="247"/>
      <c r="H2036" s="517" t="s">
        <v>979</v>
      </c>
      <c r="I2036" s="815">
        <f>Form3!G51+Form3!H51</f>
        <v>0</v>
      </c>
      <c r="J2036" s="244"/>
    </row>
    <row r="2037" spans="1:10" ht="15" customHeight="1" thickBot="1" x14ac:dyDescent="0.35">
      <c r="A2037" s="518"/>
      <c r="B2037" s="1114"/>
      <c r="C2037" s="129" t="s">
        <v>1925</v>
      </c>
      <c r="D2037" s="1127">
        <f>SUM(D2038:D2137)</f>
        <v>0</v>
      </c>
      <c r="E2037" s="1127">
        <f>SUM(E2038:E2137)</f>
        <v>0</v>
      </c>
      <c r="F2037" s="1036">
        <f t="shared" si="29"/>
        <v>0</v>
      </c>
      <c r="G2037" s="247"/>
      <c r="H2037" s="517" t="s">
        <v>979</v>
      </c>
      <c r="I2037" s="815">
        <f>Form3!G52+Form3!H52</f>
        <v>0</v>
      </c>
      <c r="J2037" s="519"/>
    </row>
    <row r="2038" spans="1:10" ht="15" customHeight="1" x14ac:dyDescent="0.3">
      <c r="A2038" s="518"/>
      <c r="B2038" s="1114"/>
      <c r="C2038" s="1692"/>
      <c r="D2038" s="696"/>
      <c r="E2038" s="697"/>
      <c r="F2038" s="1036">
        <f t="shared" si="29"/>
        <v>0</v>
      </c>
      <c r="G2038" s="247"/>
      <c r="H2038" s="517"/>
      <c r="I2038" s="817"/>
      <c r="J2038" s="519"/>
    </row>
    <row r="2039" spans="1:10" ht="15" customHeight="1" x14ac:dyDescent="0.3">
      <c r="A2039" s="518"/>
      <c r="B2039" s="1114"/>
      <c r="C2039" s="1692"/>
      <c r="D2039" s="696"/>
      <c r="E2039" s="697"/>
      <c r="F2039" s="1036">
        <f t="shared" si="29"/>
        <v>0</v>
      </c>
      <c r="G2039" s="247"/>
      <c r="H2039" s="517"/>
      <c r="I2039" s="814"/>
      <c r="J2039" s="519"/>
    </row>
    <row r="2040" spans="1:10" ht="15" customHeight="1" x14ac:dyDescent="0.3">
      <c r="A2040" s="518"/>
      <c r="B2040" s="1114"/>
      <c r="C2040" s="1692"/>
      <c r="D2040" s="696"/>
      <c r="E2040" s="697"/>
      <c r="F2040" s="1036">
        <f t="shared" si="29"/>
        <v>0</v>
      </c>
      <c r="G2040" s="247"/>
      <c r="H2040" s="517"/>
      <c r="I2040" s="817"/>
      <c r="J2040" s="519"/>
    </row>
    <row r="2041" spans="1:10" ht="15" customHeight="1" x14ac:dyDescent="0.3">
      <c r="A2041" s="518"/>
      <c r="B2041" s="1114"/>
      <c r="C2041" s="1692"/>
      <c r="D2041" s="696"/>
      <c r="E2041" s="697"/>
      <c r="F2041" s="1036">
        <f t="shared" si="29"/>
        <v>0</v>
      </c>
      <c r="G2041" s="247"/>
      <c r="H2041" s="517"/>
      <c r="I2041" s="814"/>
      <c r="J2041" s="519"/>
    </row>
    <row r="2042" spans="1:10" ht="15" customHeight="1" x14ac:dyDescent="0.3">
      <c r="A2042" s="518"/>
      <c r="B2042" s="1114"/>
      <c r="C2042" s="1692"/>
      <c r="D2042" s="696"/>
      <c r="E2042" s="697"/>
      <c r="F2042" s="1036">
        <f t="shared" si="29"/>
        <v>0</v>
      </c>
      <c r="G2042" s="247"/>
      <c r="H2042" s="517"/>
      <c r="I2042" s="814"/>
      <c r="J2042" s="519"/>
    </row>
    <row r="2043" spans="1:10" ht="15" customHeight="1" x14ac:dyDescent="0.3">
      <c r="A2043" s="518"/>
      <c r="B2043" s="1114"/>
      <c r="C2043" s="1692"/>
      <c r="D2043" s="696"/>
      <c r="E2043" s="697"/>
      <c r="F2043" s="1036">
        <f t="shared" si="29"/>
        <v>0</v>
      </c>
      <c r="G2043" s="247"/>
      <c r="H2043" s="517"/>
      <c r="I2043" s="814"/>
      <c r="J2043" s="519"/>
    </row>
    <row r="2044" spans="1:10" ht="15" customHeight="1" x14ac:dyDescent="0.3">
      <c r="A2044" s="518"/>
      <c r="B2044" s="1114"/>
      <c r="C2044" s="1692"/>
      <c r="D2044" s="696"/>
      <c r="E2044" s="697"/>
      <c r="F2044" s="1036">
        <f t="shared" si="29"/>
        <v>0</v>
      </c>
      <c r="G2044" s="247"/>
      <c r="H2044" s="517"/>
      <c r="I2044" s="814"/>
      <c r="J2044" s="519"/>
    </row>
    <row r="2045" spans="1:10" ht="15" customHeight="1" x14ac:dyDescent="0.3">
      <c r="A2045" s="518"/>
      <c r="B2045" s="1114"/>
      <c r="C2045" s="1692"/>
      <c r="D2045" s="696"/>
      <c r="E2045" s="697"/>
      <c r="F2045" s="1036">
        <f t="shared" si="29"/>
        <v>0</v>
      </c>
      <c r="G2045" s="247"/>
      <c r="H2045" s="517"/>
      <c r="I2045" s="814"/>
      <c r="J2045" s="519"/>
    </row>
    <row r="2046" spans="1:10" ht="15" customHeight="1" x14ac:dyDescent="0.3">
      <c r="A2046" s="518"/>
      <c r="B2046" s="1114"/>
      <c r="C2046" s="1692"/>
      <c r="D2046" s="696"/>
      <c r="E2046" s="697"/>
      <c r="F2046" s="1036">
        <f t="shared" si="29"/>
        <v>0</v>
      </c>
      <c r="G2046" s="247"/>
      <c r="H2046" s="517"/>
      <c r="I2046" s="814"/>
      <c r="J2046" s="519"/>
    </row>
    <row r="2047" spans="1:10" ht="15" customHeight="1" thickBot="1" x14ac:dyDescent="0.35">
      <c r="A2047" s="518"/>
      <c r="B2047" s="1114"/>
      <c r="C2047" s="1692"/>
      <c r="D2047" s="696"/>
      <c r="E2047" s="697"/>
      <c r="F2047" s="1036">
        <f t="shared" si="29"/>
        <v>0</v>
      </c>
      <c r="G2047" s="247"/>
      <c r="H2047" s="517"/>
      <c r="I2047" s="814"/>
      <c r="J2047" s="519"/>
    </row>
    <row r="2048" spans="1:10" ht="15.75" hidden="1" thickBot="1" x14ac:dyDescent="0.3">
      <c r="A2048" s="518"/>
      <c r="B2048" s="1114"/>
      <c r="C2048" s="101"/>
      <c r="D2048" s="696"/>
      <c r="E2048" s="697"/>
      <c r="F2048" s="1036">
        <f t="shared" si="29"/>
        <v>0</v>
      </c>
      <c r="G2048" s="247"/>
      <c r="H2048" s="517"/>
      <c r="I2048" s="814"/>
      <c r="J2048" s="519"/>
    </row>
    <row r="2049" spans="1:10" ht="15.75" hidden="1" thickBot="1" x14ac:dyDescent="0.3">
      <c r="A2049" s="518"/>
      <c r="B2049" s="1114"/>
      <c r="C2049" s="101"/>
      <c r="D2049" s="696"/>
      <c r="E2049" s="697"/>
      <c r="F2049" s="1036">
        <f t="shared" si="29"/>
        <v>0</v>
      </c>
      <c r="G2049" s="247"/>
      <c r="H2049" s="517"/>
      <c r="I2049" s="814"/>
      <c r="J2049" s="519"/>
    </row>
    <row r="2050" spans="1:10" ht="15.75" hidden="1" thickBot="1" x14ac:dyDescent="0.3">
      <c r="A2050" s="518"/>
      <c r="B2050" s="1114"/>
      <c r="C2050" s="101"/>
      <c r="D2050" s="696"/>
      <c r="E2050" s="697"/>
      <c r="F2050" s="1036">
        <f t="shared" si="29"/>
        <v>0</v>
      </c>
      <c r="G2050" s="247"/>
      <c r="H2050" s="517"/>
      <c r="I2050" s="814"/>
      <c r="J2050" s="519"/>
    </row>
    <row r="2051" spans="1:10" ht="15.75" hidden="1" thickBot="1" x14ac:dyDescent="0.3">
      <c r="A2051" s="518"/>
      <c r="B2051" s="1114"/>
      <c r="C2051" s="101"/>
      <c r="D2051" s="696"/>
      <c r="E2051" s="697"/>
      <c r="F2051" s="1036">
        <f t="shared" si="29"/>
        <v>0</v>
      </c>
      <c r="G2051" s="247"/>
      <c r="H2051" s="517"/>
      <c r="I2051" s="814"/>
      <c r="J2051" s="519"/>
    </row>
    <row r="2052" spans="1:10" ht="15.75" hidden="1" thickBot="1" x14ac:dyDescent="0.3">
      <c r="A2052" s="518"/>
      <c r="B2052" s="1114"/>
      <c r="C2052" s="101"/>
      <c r="D2052" s="696"/>
      <c r="E2052" s="697"/>
      <c r="F2052" s="1036">
        <f t="shared" si="29"/>
        <v>0</v>
      </c>
      <c r="G2052" s="247"/>
      <c r="H2052" s="517"/>
      <c r="I2052" s="814"/>
      <c r="J2052" s="519"/>
    </row>
    <row r="2053" spans="1:10" ht="15.75" hidden="1" thickBot="1" x14ac:dyDescent="0.3">
      <c r="A2053" s="518"/>
      <c r="B2053" s="1114"/>
      <c r="C2053" s="101"/>
      <c r="D2053" s="696"/>
      <c r="E2053" s="697"/>
      <c r="F2053" s="1036">
        <f t="shared" si="29"/>
        <v>0</v>
      </c>
      <c r="G2053" s="247"/>
      <c r="H2053" s="517"/>
      <c r="I2053" s="814"/>
      <c r="J2053" s="519"/>
    </row>
    <row r="2054" spans="1:10" ht="15.75" hidden="1" thickBot="1" x14ac:dyDescent="0.3">
      <c r="A2054" s="518"/>
      <c r="B2054" s="1114"/>
      <c r="C2054" s="101"/>
      <c r="D2054" s="696"/>
      <c r="E2054" s="697"/>
      <c r="F2054" s="1036">
        <f t="shared" si="29"/>
        <v>0</v>
      </c>
      <c r="G2054" s="247"/>
      <c r="H2054" s="517"/>
      <c r="I2054" s="814"/>
      <c r="J2054" s="519"/>
    </row>
    <row r="2055" spans="1:10" ht="15.75" hidden="1" thickBot="1" x14ac:dyDescent="0.3">
      <c r="A2055" s="518"/>
      <c r="B2055" s="1114"/>
      <c r="C2055" s="101"/>
      <c r="D2055" s="696"/>
      <c r="E2055" s="697"/>
      <c r="F2055" s="1036">
        <f t="shared" si="29"/>
        <v>0</v>
      </c>
      <c r="G2055" s="247"/>
      <c r="H2055" s="517"/>
      <c r="I2055" s="814"/>
      <c r="J2055" s="519"/>
    </row>
    <row r="2056" spans="1:10" ht="15.75" hidden="1" thickBot="1" x14ac:dyDescent="0.3">
      <c r="A2056" s="518"/>
      <c r="B2056" s="1114"/>
      <c r="C2056" s="101"/>
      <c r="D2056" s="696"/>
      <c r="E2056" s="697"/>
      <c r="F2056" s="1036">
        <f t="shared" si="29"/>
        <v>0</v>
      </c>
      <c r="G2056" s="247"/>
      <c r="H2056" s="517"/>
      <c r="I2056" s="814"/>
      <c r="J2056" s="519"/>
    </row>
    <row r="2057" spans="1:10" ht="15.75" hidden="1" thickBot="1" x14ac:dyDescent="0.3">
      <c r="A2057" s="518"/>
      <c r="B2057" s="1114"/>
      <c r="C2057" s="101"/>
      <c r="D2057" s="696"/>
      <c r="E2057" s="697"/>
      <c r="F2057" s="1036">
        <f t="shared" si="29"/>
        <v>0</v>
      </c>
      <c r="G2057" s="247"/>
      <c r="H2057" s="517"/>
      <c r="I2057" s="814"/>
      <c r="J2057" s="519"/>
    </row>
    <row r="2058" spans="1:10" ht="15.75" hidden="1" thickBot="1" x14ac:dyDescent="0.3">
      <c r="A2058" s="518"/>
      <c r="B2058" s="1114"/>
      <c r="C2058" s="101"/>
      <c r="D2058" s="696"/>
      <c r="E2058" s="697"/>
      <c r="F2058" s="1036">
        <f t="shared" si="29"/>
        <v>0</v>
      </c>
      <c r="G2058" s="247"/>
      <c r="H2058" s="517"/>
      <c r="I2058" s="814"/>
      <c r="J2058" s="519"/>
    </row>
    <row r="2059" spans="1:10" ht="15.75" hidden="1" thickBot="1" x14ac:dyDescent="0.3">
      <c r="A2059" s="518"/>
      <c r="B2059" s="1114"/>
      <c r="C2059" s="101"/>
      <c r="D2059" s="696"/>
      <c r="E2059" s="697"/>
      <c r="F2059" s="1036">
        <f t="shared" si="29"/>
        <v>0</v>
      </c>
      <c r="G2059" s="247"/>
      <c r="H2059" s="517"/>
      <c r="I2059" s="814"/>
      <c r="J2059" s="519"/>
    </row>
    <row r="2060" spans="1:10" ht="15.75" hidden="1" thickBot="1" x14ac:dyDescent="0.3">
      <c r="A2060" s="518"/>
      <c r="B2060" s="1114"/>
      <c r="C2060" s="101"/>
      <c r="D2060" s="696"/>
      <c r="E2060" s="697"/>
      <c r="F2060" s="1036">
        <f t="shared" si="29"/>
        <v>0</v>
      </c>
      <c r="G2060" s="247"/>
      <c r="H2060" s="517"/>
      <c r="I2060" s="814"/>
      <c r="J2060" s="519"/>
    </row>
    <row r="2061" spans="1:10" ht="15.75" hidden="1" thickBot="1" x14ac:dyDescent="0.3">
      <c r="A2061" s="518"/>
      <c r="B2061" s="1114"/>
      <c r="C2061" s="101"/>
      <c r="D2061" s="696"/>
      <c r="E2061" s="697"/>
      <c r="F2061" s="1036">
        <f t="shared" si="29"/>
        <v>0</v>
      </c>
      <c r="G2061" s="247"/>
      <c r="H2061" s="517"/>
      <c r="I2061" s="814"/>
      <c r="J2061" s="519"/>
    </row>
    <row r="2062" spans="1:10" ht="15.75" hidden="1" thickBot="1" x14ac:dyDescent="0.3">
      <c r="A2062" s="518"/>
      <c r="B2062" s="1114"/>
      <c r="C2062" s="101"/>
      <c r="D2062" s="696"/>
      <c r="E2062" s="697"/>
      <c r="F2062" s="1036">
        <f t="shared" si="29"/>
        <v>0</v>
      </c>
      <c r="G2062" s="247"/>
      <c r="H2062" s="517"/>
      <c r="I2062" s="814"/>
      <c r="J2062" s="519"/>
    </row>
    <row r="2063" spans="1:10" ht="15.75" hidden="1" thickBot="1" x14ac:dyDescent="0.3">
      <c r="A2063" s="518"/>
      <c r="B2063" s="1114"/>
      <c r="C2063" s="101"/>
      <c r="D2063" s="696"/>
      <c r="E2063" s="697"/>
      <c r="F2063" s="1036">
        <f t="shared" si="29"/>
        <v>0</v>
      </c>
      <c r="G2063" s="247"/>
      <c r="H2063" s="517"/>
      <c r="I2063" s="814"/>
      <c r="J2063" s="519"/>
    </row>
    <row r="2064" spans="1:10" ht="15.75" hidden="1" thickBot="1" x14ac:dyDescent="0.3">
      <c r="A2064" s="518"/>
      <c r="B2064" s="1114"/>
      <c r="C2064" s="101"/>
      <c r="D2064" s="696"/>
      <c r="E2064" s="697"/>
      <c r="F2064" s="1036">
        <f t="shared" si="29"/>
        <v>0</v>
      </c>
      <c r="G2064" s="247"/>
      <c r="H2064" s="517"/>
      <c r="I2064" s="814"/>
      <c r="J2064" s="519"/>
    </row>
    <row r="2065" spans="1:10" ht="15.75" hidden="1" thickBot="1" x14ac:dyDescent="0.3">
      <c r="A2065" s="518"/>
      <c r="B2065" s="1114"/>
      <c r="C2065" s="101"/>
      <c r="D2065" s="696"/>
      <c r="E2065" s="697"/>
      <c r="F2065" s="1036">
        <f t="shared" si="29"/>
        <v>0</v>
      </c>
      <c r="G2065" s="247"/>
      <c r="H2065" s="517"/>
      <c r="I2065" s="814"/>
      <c r="J2065" s="519"/>
    </row>
    <row r="2066" spans="1:10" ht="15.75" hidden="1" thickBot="1" x14ac:dyDescent="0.3">
      <c r="A2066" s="518"/>
      <c r="B2066" s="1114"/>
      <c r="C2066" s="101"/>
      <c r="D2066" s="696"/>
      <c r="E2066" s="697"/>
      <c r="F2066" s="1036">
        <f t="shared" si="29"/>
        <v>0</v>
      </c>
      <c r="G2066" s="247"/>
      <c r="H2066" s="517"/>
      <c r="I2066" s="814"/>
      <c r="J2066" s="519"/>
    </row>
    <row r="2067" spans="1:10" ht="15.75" hidden="1" thickBot="1" x14ac:dyDescent="0.3">
      <c r="A2067" s="518"/>
      <c r="B2067" s="1114"/>
      <c r="C2067" s="101"/>
      <c r="D2067" s="696"/>
      <c r="E2067" s="697"/>
      <c r="F2067" s="1036">
        <f t="shared" si="29"/>
        <v>0</v>
      </c>
      <c r="G2067" s="247"/>
      <c r="H2067" s="517"/>
      <c r="I2067" s="814"/>
      <c r="J2067" s="519"/>
    </row>
    <row r="2068" spans="1:10" ht="15.75" hidden="1" thickBot="1" x14ac:dyDescent="0.3">
      <c r="A2068" s="518"/>
      <c r="B2068" s="1114"/>
      <c r="C2068" s="101"/>
      <c r="D2068" s="696"/>
      <c r="E2068" s="697"/>
      <c r="F2068" s="1036">
        <f t="shared" si="29"/>
        <v>0</v>
      </c>
      <c r="G2068" s="247"/>
      <c r="H2068" s="517"/>
      <c r="I2068" s="814"/>
      <c r="J2068" s="519"/>
    </row>
    <row r="2069" spans="1:10" ht="15.75" hidden="1" thickBot="1" x14ac:dyDescent="0.3">
      <c r="A2069" s="518"/>
      <c r="B2069" s="1114"/>
      <c r="C2069" s="101"/>
      <c r="D2069" s="696"/>
      <c r="E2069" s="697"/>
      <c r="F2069" s="1036">
        <f t="shared" si="29"/>
        <v>0</v>
      </c>
      <c r="G2069" s="247"/>
      <c r="H2069" s="517"/>
      <c r="I2069" s="814"/>
      <c r="J2069" s="519"/>
    </row>
    <row r="2070" spans="1:10" ht="15.75" hidden="1" thickBot="1" x14ac:dyDescent="0.3">
      <c r="A2070" s="518"/>
      <c r="B2070" s="1114"/>
      <c r="C2070" s="101"/>
      <c r="D2070" s="696"/>
      <c r="E2070" s="697"/>
      <c r="F2070" s="1036">
        <f t="shared" si="29"/>
        <v>0</v>
      </c>
      <c r="G2070" s="247"/>
      <c r="H2070" s="517"/>
      <c r="I2070" s="814"/>
      <c r="J2070" s="519"/>
    </row>
    <row r="2071" spans="1:10" ht="15.75" hidden="1" thickBot="1" x14ac:dyDescent="0.3">
      <c r="A2071" s="518"/>
      <c r="B2071" s="1114"/>
      <c r="C2071" s="101"/>
      <c r="D2071" s="696"/>
      <c r="E2071" s="697"/>
      <c r="F2071" s="1036">
        <f t="shared" si="29"/>
        <v>0</v>
      </c>
      <c r="G2071" s="247"/>
      <c r="H2071" s="517"/>
      <c r="I2071" s="814"/>
      <c r="J2071" s="519"/>
    </row>
    <row r="2072" spans="1:10" ht="15.75" hidden="1" thickBot="1" x14ac:dyDescent="0.3">
      <c r="A2072" s="518"/>
      <c r="B2072" s="1114"/>
      <c r="C2072" s="101"/>
      <c r="D2072" s="696"/>
      <c r="E2072" s="697"/>
      <c r="F2072" s="1036">
        <f t="shared" si="29"/>
        <v>0</v>
      </c>
      <c r="G2072" s="247"/>
      <c r="H2072" s="517"/>
      <c r="I2072" s="814"/>
      <c r="J2072" s="519"/>
    </row>
    <row r="2073" spans="1:10" ht="15.75" hidden="1" thickBot="1" x14ac:dyDescent="0.3">
      <c r="A2073" s="518"/>
      <c r="B2073" s="1114"/>
      <c r="C2073" s="101"/>
      <c r="D2073" s="696"/>
      <c r="E2073" s="697"/>
      <c r="F2073" s="1036">
        <f t="shared" si="29"/>
        <v>0</v>
      </c>
      <c r="G2073" s="247"/>
      <c r="H2073" s="517"/>
      <c r="I2073" s="814"/>
      <c r="J2073" s="519"/>
    </row>
    <row r="2074" spans="1:10" ht="15.75" hidden="1" thickBot="1" x14ac:dyDescent="0.3">
      <c r="A2074" s="518"/>
      <c r="B2074" s="1114"/>
      <c r="C2074" s="101"/>
      <c r="D2074" s="696"/>
      <c r="E2074" s="697"/>
      <c r="F2074" s="1036">
        <f t="shared" si="29"/>
        <v>0</v>
      </c>
      <c r="G2074" s="247"/>
      <c r="H2074" s="517"/>
      <c r="I2074" s="814"/>
      <c r="J2074" s="519"/>
    </row>
    <row r="2075" spans="1:10" ht="15.75" hidden="1" thickBot="1" x14ac:dyDescent="0.3">
      <c r="A2075" s="518"/>
      <c r="B2075" s="1114"/>
      <c r="C2075" s="101"/>
      <c r="D2075" s="696"/>
      <c r="E2075" s="697"/>
      <c r="F2075" s="1036">
        <f t="shared" si="29"/>
        <v>0</v>
      </c>
      <c r="G2075" s="247"/>
      <c r="H2075" s="517"/>
      <c r="I2075" s="814"/>
      <c r="J2075" s="519"/>
    </row>
    <row r="2076" spans="1:10" ht="15.75" hidden="1" thickBot="1" x14ac:dyDescent="0.3">
      <c r="A2076" s="518"/>
      <c r="B2076" s="1114"/>
      <c r="C2076" s="101"/>
      <c r="D2076" s="696"/>
      <c r="E2076" s="697"/>
      <c r="F2076" s="1036">
        <f t="shared" si="29"/>
        <v>0</v>
      </c>
      <c r="G2076" s="247"/>
      <c r="H2076" s="517"/>
      <c r="I2076" s="814"/>
      <c r="J2076" s="519"/>
    </row>
    <row r="2077" spans="1:10" ht="15.75" hidden="1" thickBot="1" x14ac:dyDescent="0.3">
      <c r="A2077" s="518"/>
      <c r="B2077" s="1114"/>
      <c r="C2077" s="101"/>
      <c r="D2077" s="696"/>
      <c r="E2077" s="697"/>
      <c r="F2077" s="1036">
        <f t="shared" si="29"/>
        <v>0</v>
      </c>
      <c r="G2077" s="247"/>
      <c r="H2077" s="517"/>
      <c r="I2077" s="814"/>
      <c r="J2077" s="519"/>
    </row>
    <row r="2078" spans="1:10" ht="15.75" hidden="1" thickBot="1" x14ac:dyDescent="0.3">
      <c r="A2078" s="518"/>
      <c r="B2078" s="1114"/>
      <c r="C2078" s="101"/>
      <c r="D2078" s="696"/>
      <c r="E2078" s="697"/>
      <c r="F2078" s="1036">
        <f t="shared" si="29"/>
        <v>0</v>
      </c>
      <c r="G2078" s="247"/>
      <c r="H2078" s="517"/>
      <c r="I2078" s="814"/>
      <c r="J2078" s="519"/>
    </row>
    <row r="2079" spans="1:10" ht="15.75" hidden="1" thickBot="1" x14ac:dyDescent="0.3">
      <c r="A2079" s="518"/>
      <c r="B2079" s="1114"/>
      <c r="C2079" s="101"/>
      <c r="D2079" s="696"/>
      <c r="E2079" s="697"/>
      <c r="F2079" s="1036">
        <f t="shared" si="29"/>
        <v>0</v>
      </c>
      <c r="G2079" s="247"/>
      <c r="H2079" s="517"/>
      <c r="I2079" s="814"/>
      <c r="J2079" s="519"/>
    </row>
    <row r="2080" spans="1:10" ht="15.75" hidden="1" thickBot="1" x14ac:dyDescent="0.3">
      <c r="A2080" s="518"/>
      <c r="B2080" s="1114"/>
      <c r="C2080" s="101"/>
      <c r="D2080" s="696"/>
      <c r="E2080" s="697"/>
      <c r="F2080" s="1036">
        <f t="shared" si="29"/>
        <v>0</v>
      </c>
      <c r="G2080" s="247"/>
      <c r="H2080" s="517"/>
      <c r="I2080" s="814"/>
      <c r="J2080" s="519"/>
    </row>
    <row r="2081" spans="1:10" ht="15.75" hidden="1" thickBot="1" x14ac:dyDescent="0.3">
      <c r="A2081" s="518"/>
      <c r="B2081" s="1114"/>
      <c r="C2081" s="101"/>
      <c r="D2081" s="696"/>
      <c r="E2081" s="697"/>
      <c r="F2081" s="1036">
        <f t="shared" si="29"/>
        <v>0</v>
      </c>
      <c r="G2081" s="247"/>
      <c r="H2081" s="517"/>
      <c r="I2081" s="814"/>
      <c r="J2081" s="519"/>
    </row>
    <row r="2082" spans="1:10" ht="15.75" hidden="1" thickBot="1" x14ac:dyDescent="0.3">
      <c r="A2082" s="518"/>
      <c r="B2082" s="1114"/>
      <c r="C2082" s="101"/>
      <c r="D2082" s="696"/>
      <c r="E2082" s="697"/>
      <c r="F2082" s="1036">
        <f t="shared" si="29"/>
        <v>0</v>
      </c>
      <c r="G2082" s="247"/>
      <c r="H2082" s="517"/>
      <c r="I2082" s="814"/>
      <c r="J2082" s="519"/>
    </row>
    <row r="2083" spans="1:10" ht="15.75" hidden="1" thickBot="1" x14ac:dyDescent="0.3">
      <c r="A2083" s="518"/>
      <c r="B2083" s="1114"/>
      <c r="C2083" s="101"/>
      <c r="D2083" s="696"/>
      <c r="E2083" s="697"/>
      <c r="F2083" s="1036">
        <f t="shared" si="29"/>
        <v>0</v>
      </c>
      <c r="G2083" s="247"/>
      <c r="H2083" s="517"/>
      <c r="I2083" s="814"/>
      <c r="J2083" s="519"/>
    </row>
    <row r="2084" spans="1:10" ht="15.75" hidden="1" thickBot="1" x14ac:dyDescent="0.3">
      <c r="A2084" s="518"/>
      <c r="B2084" s="1114"/>
      <c r="C2084" s="101"/>
      <c r="D2084" s="696"/>
      <c r="E2084" s="697"/>
      <c r="F2084" s="1036">
        <f t="shared" si="29"/>
        <v>0</v>
      </c>
      <c r="G2084" s="247"/>
      <c r="H2084" s="517"/>
      <c r="I2084" s="814"/>
      <c r="J2084" s="519"/>
    </row>
    <row r="2085" spans="1:10" ht="15.75" hidden="1" thickBot="1" x14ac:dyDescent="0.3">
      <c r="A2085" s="518"/>
      <c r="B2085" s="1114"/>
      <c r="C2085" s="101"/>
      <c r="D2085" s="696"/>
      <c r="E2085" s="697"/>
      <c r="F2085" s="1036">
        <f t="shared" si="29"/>
        <v>0</v>
      </c>
      <c r="G2085" s="247"/>
      <c r="H2085" s="517"/>
      <c r="I2085" s="814"/>
      <c r="J2085" s="519"/>
    </row>
    <row r="2086" spans="1:10" ht="15.75" hidden="1" thickBot="1" x14ac:dyDescent="0.3">
      <c r="A2086" s="518"/>
      <c r="B2086" s="1114"/>
      <c r="C2086" s="101"/>
      <c r="D2086" s="696"/>
      <c r="E2086" s="697"/>
      <c r="F2086" s="1036">
        <f t="shared" si="29"/>
        <v>0</v>
      </c>
      <c r="G2086" s="247"/>
      <c r="H2086" s="517"/>
      <c r="I2086" s="814"/>
      <c r="J2086" s="519"/>
    </row>
    <row r="2087" spans="1:10" ht="15.75" hidden="1" thickBot="1" x14ac:dyDescent="0.3">
      <c r="A2087" s="518"/>
      <c r="B2087" s="1114"/>
      <c r="C2087" s="101"/>
      <c r="D2087" s="696"/>
      <c r="E2087" s="697"/>
      <c r="F2087" s="1036">
        <f t="shared" si="29"/>
        <v>0</v>
      </c>
      <c r="G2087" s="247"/>
      <c r="H2087" s="517"/>
      <c r="I2087" s="814"/>
      <c r="J2087" s="519"/>
    </row>
    <row r="2088" spans="1:10" ht="15.75" hidden="1" thickBot="1" x14ac:dyDescent="0.3">
      <c r="A2088" s="518"/>
      <c r="B2088" s="1114"/>
      <c r="C2088" s="101"/>
      <c r="D2088" s="696"/>
      <c r="E2088" s="697"/>
      <c r="F2088" s="1036">
        <f t="shared" si="29"/>
        <v>0</v>
      </c>
      <c r="G2088" s="247"/>
      <c r="H2088" s="517"/>
      <c r="I2088" s="814"/>
      <c r="J2088" s="519"/>
    </row>
    <row r="2089" spans="1:10" ht="15.75" hidden="1" thickBot="1" x14ac:dyDescent="0.3">
      <c r="A2089" s="518"/>
      <c r="B2089" s="1114"/>
      <c r="C2089" s="101"/>
      <c r="D2089" s="696"/>
      <c r="E2089" s="697"/>
      <c r="F2089" s="1036">
        <f t="shared" si="29"/>
        <v>0</v>
      </c>
      <c r="G2089" s="247"/>
      <c r="H2089" s="517"/>
      <c r="I2089" s="814"/>
      <c r="J2089" s="519"/>
    </row>
    <row r="2090" spans="1:10" ht="15.75" hidden="1" thickBot="1" x14ac:dyDescent="0.3">
      <c r="A2090" s="518"/>
      <c r="B2090" s="1114"/>
      <c r="C2090" s="101"/>
      <c r="D2090" s="696"/>
      <c r="E2090" s="697"/>
      <c r="F2090" s="1036">
        <f t="shared" si="29"/>
        <v>0</v>
      </c>
      <c r="G2090" s="247"/>
      <c r="H2090" s="517"/>
      <c r="I2090" s="814"/>
      <c r="J2090" s="519"/>
    </row>
    <row r="2091" spans="1:10" ht="15.75" hidden="1" thickBot="1" x14ac:dyDescent="0.3">
      <c r="A2091" s="518"/>
      <c r="B2091" s="1114"/>
      <c r="C2091" s="101"/>
      <c r="D2091" s="696"/>
      <c r="E2091" s="697"/>
      <c r="F2091" s="1036">
        <f t="shared" si="29"/>
        <v>0</v>
      </c>
      <c r="G2091" s="247"/>
      <c r="H2091" s="517"/>
      <c r="I2091" s="814"/>
      <c r="J2091" s="519"/>
    </row>
    <row r="2092" spans="1:10" ht="15.75" hidden="1" thickBot="1" x14ac:dyDescent="0.3">
      <c r="A2092" s="518"/>
      <c r="B2092" s="1114"/>
      <c r="C2092" s="101"/>
      <c r="D2092" s="696"/>
      <c r="E2092" s="697"/>
      <c r="F2092" s="1036">
        <f t="shared" si="29"/>
        <v>0</v>
      </c>
      <c r="G2092" s="247"/>
      <c r="H2092" s="517"/>
      <c r="I2092" s="814"/>
      <c r="J2092" s="519"/>
    </row>
    <row r="2093" spans="1:10" ht="15.75" hidden="1" thickBot="1" x14ac:dyDescent="0.3">
      <c r="A2093" s="518"/>
      <c r="B2093" s="1114"/>
      <c r="C2093" s="101"/>
      <c r="D2093" s="696"/>
      <c r="E2093" s="697"/>
      <c r="F2093" s="1036">
        <f t="shared" si="29"/>
        <v>0</v>
      </c>
      <c r="G2093" s="247"/>
      <c r="H2093" s="517"/>
      <c r="I2093" s="814"/>
      <c r="J2093" s="519"/>
    </row>
    <row r="2094" spans="1:10" ht="15.75" hidden="1" thickBot="1" x14ac:dyDescent="0.3">
      <c r="A2094" s="518"/>
      <c r="B2094" s="1114"/>
      <c r="C2094" s="101"/>
      <c r="D2094" s="696"/>
      <c r="E2094" s="697"/>
      <c r="F2094" s="1036">
        <f t="shared" si="29"/>
        <v>0</v>
      </c>
      <c r="G2094" s="247"/>
      <c r="H2094" s="517"/>
      <c r="I2094" s="814"/>
      <c r="J2094" s="519"/>
    </row>
    <row r="2095" spans="1:10" ht="15.75" hidden="1" thickBot="1" x14ac:dyDescent="0.3">
      <c r="A2095" s="518"/>
      <c r="B2095" s="1114"/>
      <c r="C2095" s="101"/>
      <c r="D2095" s="696"/>
      <c r="E2095" s="697"/>
      <c r="F2095" s="1036">
        <f t="shared" si="29"/>
        <v>0</v>
      </c>
      <c r="G2095" s="247"/>
      <c r="H2095" s="517"/>
      <c r="I2095" s="814"/>
      <c r="J2095" s="519"/>
    </row>
    <row r="2096" spans="1:10" ht="15.75" hidden="1" thickBot="1" x14ac:dyDescent="0.3">
      <c r="A2096" s="518"/>
      <c r="B2096" s="1114"/>
      <c r="C2096" s="101"/>
      <c r="D2096" s="696"/>
      <c r="E2096" s="697"/>
      <c r="F2096" s="1036">
        <f t="shared" si="29"/>
        <v>0</v>
      </c>
      <c r="G2096" s="247"/>
      <c r="H2096" s="517"/>
      <c r="I2096" s="814"/>
      <c r="J2096" s="519"/>
    </row>
    <row r="2097" spans="1:10" ht="15.75" hidden="1" thickBot="1" x14ac:dyDescent="0.3">
      <c r="A2097" s="518"/>
      <c r="B2097" s="1114"/>
      <c r="C2097" s="101"/>
      <c r="D2097" s="696"/>
      <c r="E2097" s="697"/>
      <c r="F2097" s="1036">
        <f t="shared" si="29"/>
        <v>0</v>
      </c>
      <c r="G2097" s="247"/>
      <c r="H2097" s="517"/>
      <c r="I2097" s="814"/>
      <c r="J2097" s="519"/>
    </row>
    <row r="2098" spans="1:10" ht="15.75" hidden="1" thickBot="1" x14ac:dyDescent="0.3">
      <c r="A2098" s="518"/>
      <c r="B2098" s="1114"/>
      <c r="C2098" s="101"/>
      <c r="D2098" s="696"/>
      <c r="E2098" s="697"/>
      <c r="F2098" s="1036">
        <f t="shared" si="29"/>
        <v>0</v>
      </c>
      <c r="G2098" s="247"/>
      <c r="H2098" s="517"/>
      <c r="I2098" s="814"/>
      <c r="J2098" s="519"/>
    </row>
    <row r="2099" spans="1:10" ht="15.75" hidden="1" thickBot="1" x14ac:dyDescent="0.3">
      <c r="A2099" s="518"/>
      <c r="B2099" s="1114"/>
      <c r="C2099" s="101"/>
      <c r="D2099" s="696"/>
      <c r="E2099" s="697"/>
      <c r="F2099" s="1036">
        <f t="shared" si="29"/>
        <v>0</v>
      </c>
      <c r="G2099" s="247"/>
      <c r="H2099" s="517"/>
      <c r="I2099" s="814"/>
      <c r="J2099" s="519"/>
    </row>
    <row r="2100" spans="1:10" ht="15.75" hidden="1" thickBot="1" x14ac:dyDescent="0.3">
      <c r="A2100" s="518"/>
      <c r="B2100" s="1114"/>
      <c r="C2100" s="101"/>
      <c r="D2100" s="696"/>
      <c r="E2100" s="697"/>
      <c r="F2100" s="1036">
        <f t="shared" ref="F2100:F2163" si="30">D2100+E2100</f>
        <v>0</v>
      </c>
      <c r="G2100" s="247"/>
      <c r="H2100" s="517"/>
      <c r="I2100" s="814"/>
      <c r="J2100" s="519"/>
    </row>
    <row r="2101" spans="1:10" ht="15.75" hidden="1" thickBot="1" x14ac:dyDescent="0.3">
      <c r="A2101" s="518"/>
      <c r="B2101" s="1114"/>
      <c r="C2101" s="101"/>
      <c r="D2101" s="696"/>
      <c r="E2101" s="697"/>
      <c r="F2101" s="1036">
        <f t="shared" si="30"/>
        <v>0</v>
      </c>
      <c r="G2101" s="247"/>
      <c r="H2101" s="517"/>
      <c r="I2101" s="814"/>
      <c r="J2101" s="519"/>
    </row>
    <row r="2102" spans="1:10" ht="15.75" hidden="1" thickBot="1" x14ac:dyDescent="0.3">
      <c r="A2102" s="518"/>
      <c r="B2102" s="1114"/>
      <c r="C2102" s="101"/>
      <c r="D2102" s="696"/>
      <c r="E2102" s="697"/>
      <c r="F2102" s="1036">
        <f t="shared" si="30"/>
        <v>0</v>
      </c>
      <c r="G2102" s="247"/>
      <c r="H2102" s="517"/>
      <c r="I2102" s="814"/>
      <c r="J2102" s="519"/>
    </row>
    <row r="2103" spans="1:10" ht="15.75" hidden="1" thickBot="1" x14ac:dyDescent="0.3">
      <c r="A2103" s="518"/>
      <c r="B2103" s="1114"/>
      <c r="C2103" s="101"/>
      <c r="D2103" s="696"/>
      <c r="E2103" s="697"/>
      <c r="F2103" s="1036">
        <f t="shared" si="30"/>
        <v>0</v>
      </c>
      <c r="G2103" s="247"/>
      <c r="H2103" s="517"/>
      <c r="I2103" s="814"/>
      <c r="J2103" s="519"/>
    </row>
    <row r="2104" spans="1:10" ht="15.75" hidden="1" thickBot="1" x14ac:dyDescent="0.3">
      <c r="A2104" s="518"/>
      <c r="B2104" s="1114"/>
      <c r="C2104" s="101"/>
      <c r="D2104" s="696"/>
      <c r="E2104" s="697"/>
      <c r="F2104" s="1036">
        <f t="shared" si="30"/>
        <v>0</v>
      </c>
      <c r="G2104" s="247"/>
      <c r="H2104" s="517"/>
      <c r="I2104" s="814"/>
      <c r="J2104" s="519"/>
    </row>
    <row r="2105" spans="1:10" ht="15.75" hidden="1" thickBot="1" x14ac:dyDescent="0.3">
      <c r="A2105" s="518"/>
      <c r="B2105" s="1114"/>
      <c r="C2105" s="101"/>
      <c r="D2105" s="696"/>
      <c r="E2105" s="697"/>
      <c r="F2105" s="1036">
        <f t="shared" si="30"/>
        <v>0</v>
      </c>
      <c r="G2105" s="247"/>
      <c r="H2105" s="517"/>
      <c r="I2105" s="814"/>
      <c r="J2105" s="519"/>
    </row>
    <row r="2106" spans="1:10" ht="15.75" hidden="1" thickBot="1" x14ac:dyDescent="0.3">
      <c r="A2106" s="518"/>
      <c r="B2106" s="1114"/>
      <c r="C2106" s="101"/>
      <c r="D2106" s="696"/>
      <c r="E2106" s="697"/>
      <c r="F2106" s="1036">
        <f t="shared" si="30"/>
        <v>0</v>
      </c>
      <c r="G2106" s="247"/>
      <c r="H2106" s="517"/>
      <c r="I2106" s="814"/>
      <c r="J2106" s="519"/>
    </row>
    <row r="2107" spans="1:10" ht="15.75" hidden="1" thickBot="1" x14ac:dyDescent="0.3">
      <c r="A2107" s="518"/>
      <c r="B2107" s="1114"/>
      <c r="C2107" s="101"/>
      <c r="D2107" s="696"/>
      <c r="E2107" s="697"/>
      <c r="F2107" s="1036">
        <f t="shared" si="30"/>
        <v>0</v>
      </c>
      <c r="G2107" s="247"/>
      <c r="H2107" s="517"/>
      <c r="I2107" s="814"/>
      <c r="J2107" s="519"/>
    </row>
    <row r="2108" spans="1:10" ht="15.75" hidden="1" thickBot="1" x14ac:dyDescent="0.3">
      <c r="A2108" s="518"/>
      <c r="B2108" s="1114"/>
      <c r="C2108" s="101"/>
      <c r="D2108" s="696"/>
      <c r="E2108" s="697"/>
      <c r="F2108" s="1036">
        <f t="shared" si="30"/>
        <v>0</v>
      </c>
      <c r="G2108" s="247"/>
      <c r="H2108" s="517"/>
      <c r="I2108" s="814"/>
      <c r="J2108" s="519"/>
    </row>
    <row r="2109" spans="1:10" ht="15.75" hidden="1" thickBot="1" x14ac:dyDescent="0.3">
      <c r="A2109" s="518"/>
      <c r="B2109" s="1114"/>
      <c r="C2109" s="101"/>
      <c r="D2109" s="696"/>
      <c r="E2109" s="697"/>
      <c r="F2109" s="1036">
        <f t="shared" si="30"/>
        <v>0</v>
      </c>
      <c r="G2109" s="247"/>
      <c r="H2109" s="517"/>
      <c r="I2109" s="814"/>
      <c r="J2109" s="519"/>
    </row>
    <row r="2110" spans="1:10" ht="15.75" hidden="1" thickBot="1" x14ac:dyDescent="0.3">
      <c r="A2110" s="518"/>
      <c r="B2110" s="1114"/>
      <c r="C2110" s="101"/>
      <c r="D2110" s="696"/>
      <c r="E2110" s="697"/>
      <c r="F2110" s="1036">
        <f t="shared" si="30"/>
        <v>0</v>
      </c>
      <c r="G2110" s="247"/>
      <c r="H2110" s="517"/>
      <c r="I2110" s="814"/>
      <c r="J2110" s="519"/>
    </row>
    <row r="2111" spans="1:10" ht="15.75" hidden="1" thickBot="1" x14ac:dyDescent="0.3">
      <c r="A2111" s="518"/>
      <c r="B2111" s="1114"/>
      <c r="C2111" s="101"/>
      <c r="D2111" s="696"/>
      <c r="E2111" s="697"/>
      <c r="F2111" s="1036">
        <f t="shared" si="30"/>
        <v>0</v>
      </c>
      <c r="G2111" s="247"/>
      <c r="H2111" s="517"/>
      <c r="I2111" s="814"/>
      <c r="J2111" s="519"/>
    </row>
    <row r="2112" spans="1:10" ht="15.75" hidden="1" thickBot="1" x14ac:dyDescent="0.3">
      <c r="A2112" s="518"/>
      <c r="B2112" s="1114"/>
      <c r="C2112" s="101"/>
      <c r="D2112" s="696"/>
      <c r="E2112" s="697"/>
      <c r="F2112" s="1036">
        <f t="shared" si="30"/>
        <v>0</v>
      </c>
      <c r="G2112" s="247"/>
      <c r="H2112" s="517"/>
      <c r="I2112" s="814"/>
      <c r="J2112" s="519"/>
    </row>
    <row r="2113" spans="1:10" ht="15.75" hidden="1" thickBot="1" x14ac:dyDescent="0.3">
      <c r="A2113" s="518"/>
      <c r="B2113" s="1114"/>
      <c r="C2113" s="101"/>
      <c r="D2113" s="696"/>
      <c r="E2113" s="697"/>
      <c r="F2113" s="1036">
        <f t="shared" si="30"/>
        <v>0</v>
      </c>
      <c r="G2113" s="247"/>
      <c r="H2113" s="517"/>
      <c r="I2113" s="814"/>
      <c r="J2113" s="519"/>
    </row>
    <row r="2114" spans="1:10" ht="15.75" hidden="1" thickBot="1" x14ac:dyDescent="0.3">
      <c r="A2114" s="518"/>
      <c r="B2114" s="1114"/>
      <c r="C2114" s="101"/>
      <c r="D2114" s="696"/>
      <c r="E2114" s="697"/>
      <c r="F2114" s="1036">
        <f t="shared" si="30"/>
        <v>0</v>
      </c>
      <c r="G2114" s="247"/>
      <c r="H2114" s="517"/>
      <c r="I2114" s="814"/>
      <c r="J2114" s="519"/>
    </row>
    <row r="2115" spans="1:10" ht="15.75" hidden="1" thickBot="1" x14ac:dyDescent="0.3">
      <c r="A2115" s="518"/>
      <c r="B2115" s="1114"/>
      <c r="C2115" s="101"/>
      <c r="D2115" s="696"/>
      <c r="E2115" s="697"/>
      <c r="F2115" s="1036">
        <f t="shared" si="30"/>
        <v>0</v>
      </c>
      <c r="G2115" s="247"/>
      <c r="H2115" s="517"/>
      <c r="I2115" s="814"/>
      <c r="J2115" s="519"/>
    </row>
    <row r="2116" spans="1:10" ht="15.75" hidden="1" thickBot="1" x14ac:dyDescent="0.3">
      <c r="A2116" s="518"/>
      <c r="B2116" s="1114"/>
      <c r="C2116" s="101"/>
      <c r="D2116" s="696"/>
      <c r="E2116" s="697"/>
      <c r="F2116" s="1036">
        <f t="shared" si="30"/>
        <v>0</v>
      </c>
      <c r="G2116" s="247"/>
      <c r="H2116" s="517"/>
      <c r="I2116" s="814"/>
      <c r="J2116" s="519"/>
    </row>
    <row r="2117" spans="1:10" ht="15.75" hidden="1" thickBot="1" x14ac:dyDescent="0.3">
      <c r="A2117" s="518"/>
      <c r="B2117" s="1114"/>
      <c r="C2117" s="101"/>
      <c r="D2117" s="696"/>
      <c r="E2117" s="697"/>
      <c r="F2117" s="1036">
        <f t="shared" si="30"/>
        <v>0</v>
      </c>
      <c r="G2117" s="247"/>
      <c r="H2117" s="517"/>
      <c r="I2117" s="814"/>
      <c r="J2117" s="519"/>
    </row>
    <row r="2118" spans="1:10" ht="15.75" hidden="1" thickBot="1" x14ac:dyDescent="0.3">
      <c r="A2118" s="518"/>
      <c r="B2118" s="1114"/>
      <c r="C2118" s="101"/>
      <c r="D2118" s="696"/>
      <c r="E2118" s="697"/>
      <c r="F2118" s="1036">
        <f t="shared" si="30"/>
        <v>0</v>
      </c>
      <c r="G2118" s="247"/>
      <c r="H2118" s="517"/>
      <c r="I2118" s="814"/>
      <c r="J2118" s="519"/>
    </row>
    <row r="2119" spans="1:10" ht="15.75" hidden="1" thickBot="1" x14ac:dyDescent="0.3">
      <c r="A2119" s="518"/>
      <c r="B2119" s="1114"/>
      <c r="C2119" s="101"/>
      <c r="D2119" s="696"/>
      <c r="E2119" s="697"/>
      <c r="F2119" s="1036">
        <f t="shared" si="30"/>
        <v>0</v>
      </c>
      <c r="G2119" s="247"/>
      <c r="H2119" s="517"/>
      <c r="I2119" s="814"/>
      <c r="J2119" s="519"/>
    </row>
    <row r="2120" spans="1:10" ht="15.75" hidden="1" thickBot="1" x14ac:dyDescent="0.3">
      <c r="A2120" s="518"/>
      <c r="B2120" s="1114"/>
      <c r="C2120" s="101"/>
      <c r="D2120" s="696"/>
      <c r="E2120" s="697"/>
      <c r="F2120" s="1036">
        <f t="shared" si="30"/>
        <v>0</v>
      </c>
      <c r="G2120" s="247"/>
      <c r="H2120" s="517"/>
      <c r="I2120" s="814"/>
      <c r="J2120" s="519"/>
    </row>
    <row r="2121" spans="1:10" ht="15.75" hidden="1" thickBot="1" x14ac:dyDescent="0.3">
      <c r="A2121" s="518"/>
      <c r="B2121" s="1114"/>
      <c r="C2121" s="101"/>
      <c r="D2121" s="696"/>
      <c r="E2121" s="697"/>
      <c r="F2121" s="1036">
        <f t="shared" si="30"/>
        <v>0</v>
      </c>
      <c r="G2121" s="247"/>
      <c r="H2121" s="517"/>
      <c r="I2121" s="814"/>
      <c r="J2121" s="519"/>
    </row>
    <row r="2122" spans="1:10" ht="15.75" hidden="1" thickBot="1" x14ac:dyDescent="0.3">
      <c r="A2122" s="518"/>
      <c r="B2122" s="1114"/>
      <c r="C2122" s="101"/>
      <c r="D2122" s="696"/>
      <c r="E2122" s="697"/>
      <c r="F2122" s="1036">
        <f t="shared" si="30"/>
        <v>0</v>
      </c>
      <c r="G2122" s="247"/>
      <c r="H2122" s="517"/>
      <c r="I2122" s="814"/>
      <c r="J2122" s="519"/>
    </row>
    <row r="2123" spans="1:10" ht="15.75" hidden="1" thickBot="1" x14ac:dyDescent="0.3">
      <c r="A2123" s="518"/>
      <c r="B2123" s="1114"/>
      <c r="C2123" s="101"/>
      <c r="D2123" s="696"/>
      <c r="E2123" s="697"/>
      <c r="F2123" s="1036">
        <f t="shared" si="30"/>
        <v>0</v>
      </c>
      <c r="G2123" s="247"/>
      <c r="H2123" s="517"/>
      <c r="I2123" s="814"/>
      <c r="J2123" s="519"/>
    </row>
    <row r="2124" spans="1:10" ht="15.75" hidden="1" thickBot="1" x14ac:dyDescent="0.3">
      <c r="A2124" s="518"/>
      <c r="B2124" s="1114"/>
      <c r="C2124" s="101"/>
      <c r="D2124" s="696"/>
      <c r="E2124" s="697"/>
      <c r="F2124" s="1036">
        <f t="shared" si="30"/>
        <v>0</v>
      </c>
      <c r="G2124" s="247"/>
      <c r="H2124" s="517"/>
      <c r="I2124" s="814"/>
      <c r="J2124" s="519"/>
    </row>
    <row r="2125" spans="1:10" ht="15.75" hidden="1" thickBot="1" x14ac:dyDescent="0.3">
      <c r="A2125" s="518"/>
      <c r="B2125" s="1114"/>
      <c r="C2125" s="101"/>
      <c r="D2125" s="696"/>
      <c r="E2125" s="697"/>
      <c r="F2125" s="1036">
        <f t="shared" si="30"/>
        <v>0</v>
      </c>
      <c r="G2125" s="247"/>
      <c r="H2125" s="517"/>
      <c r="I2125" s="814"/>
      <c r="J2125" s="519"/>
    </row>
    <row r="2126" spans="1:10" ht="15.75" hidden="1" thickBot="1" x14ac:dyDescent="0.3">
      <c r="A2126" s="518"/>
      <c r="B2126" s="1114"/>
      <c r="C2126" s="101"/>
      <c r="D2126" s="696"/>
      <c r="E2126" s="697"/>
      <c r="F2126" s="1036">
        <f t="shared" si="30"/>
        <v>0</v>
      </c>
      <c r="G2126" s="247"/>
      <c r="H2126" s="517"/>
      <c r="I2126" s="814"/>
      <c r="J2126" s="519"/>
    </row>
    <row r="2127" spans="1:10" ht="15.75" hidden="1" thickBot="1" x14ac:dyDescent="0.3">
      <c r="A2127" s="518"/>
      <c r="B2127" s="1114"/>
      <c r="C2127" s="101"/>
      <c r="D2127" s="696"/>
      <c r="E2127" s="697"/>
      <c r="F2127" s="1036">
        <f t="shared" si="30"/>
        <v>0</v>
      </c>
      <c r="G2127" s="247"/>
      <c r="H2127" s="517"/>
      <c r="I2127" s="814"/>
      <c r="J2127" s="519"/>
    </row>
    <row r="2128" spans="1:10" ht="15.75" hidden="1" thickBot="1" x14ac:dyDescent="0.3">
      <c r="A2128" s="518"/>
      <c r="B2128" s="1114"/>
      <c r="C2128" s="101"/>
      <c r="D2128" s="696"/>
      <c r="E2128" s="697"/>
      <c r="F2128" s="1036">
        <f t="shared" si="30"/>
        <v>0</v>
      </c>
      <c r="G2128" s="247"/>
      <c r="H2128" s="517"/>
      <c r="I2128" s="814"/>
      <c r="J2128" s="519"/>
    </row>
    <row r="2129" spans="1:10" ht="15.75" hidden="1" thickBot="1" x14ac:dyDescent="0.3">
      <c r="A2129" s="518"/>
      <c r="B2129" s="1114"/>
      <c r="C2129" s="101"/>
      <c r="D2129" s="696"/>
      <c r="E2129" s="697"/>
      <c r="F2129" s="1036">
        <f t="shared" si="30"/>
        <v>0</v>
      </c>
      <c r="G2129" s="247"/>
      <c r="H2129" s="517"/>
      <c r="I2129" s="814"/>
      <c r="J2129" s="519"/>
    </row>
    <row r="2130" spans="1:10" ht="15.75" hidden="1" thickBot="1" x14ac:dyDescent="0.3">
      <c r="A2130" s="518"/>
      <c r="B2130" s="1114"/>
      <c r="C2130" s="101"/>
      <c r="D2130" s="696"/>
      <c r="E2130" s="697"/>
      <c r="F2130" s="1036">
        <f t="shared" si="30"/>
        <v>0</v>
      </c>
      <c r="G2130" s="247"/>
      <c r="H2130" s="517"/>
      <c r="I2130" s="814"/>
      <c r="J2130" s="519"/>
    </row>
    <row r="2131" spans="1:10" ht="15.75" hidden="1" thickBot="1" x14ac:dyDescent="0.3">
      <c r="A2131" s="518"/>
      <c r="B2131" s="1114"/>
      <c r="C2131" s="101"/>
      <c r="D2131" s="696"/>
      <c r="E2131" s="697"/>
      <c r="F2131" s="1036">
        <f t="shared" si="30"/>
        <v>0</v>
      </c>
      <c r="G2131" s="247"/>
      <c r="H2131" s="517"/>
      <c r="I2131" s="814"/>
      <c r="J2131" s="519"/>
    </row>
    <row r="2132" spans="1:10" ht="15.75" hidden="1" thickBot="1" x14ac:dyDescent="0.3">
      <c r="A2132" s="518"/>
      <c r="B2132" s="1114"/>
      <c r="C2132" s="101"/>
      <c r="D2132" s="696"/>
      <c r="E2132" s="697"/>
      <c r="F2132" s="1036">
        <f t="shared" si="30"/>
        <v>0</v>
      </c>
      <c r="G2132" s="247"/>
      <c r="H2132" s="517"/>
      <c r="I2132" s="814"/>
      <c r="J2132" s="519"/>
    </row>
    <row r="2133" spans="1:10" ht="15.75" hidden="1" thickBot="1" x14ac:dyDescent="0.3">
      <c r="A2133" s="518"/>
      <c r="B2133" s="1114"/>
      <c r="C2133" s="101"/>
      <c r="D2133" s="696"/>
      <c r="E2133" s="697"/>
      <c r="F2133" s="1036">
        <f t="shared" si="30"/>
        <v>0</v>
      </c>
      <c r="G2133" s="247"/>
      <c r="H2133" s="517"/>
      <c r="I2133" s="814"/>
      <c r="J2133" s="519"/>
    </row>
    <row r="2134" spans="1:10" ht="15.75" hidden="1" thickBot="1" x14ac:dyDescent="0.3">
      <c r="A2134" s="518"/>
      <c r="B2134" s="1114"/>
      <c r="C2134" s="101"/>
      <c r="D2134" s="696"/>
      <c r="E2134" s="697"/>
      <c r="F2134" s="1036">
        <f t="shared" si="30"/>
        <v>0</v>
      </c>
      <c r="G2134" s="247"/>
      <c r="H2134" s="517"/>
      <c r="I2134" s="814"/>
      <c r="J2134" s="519"/>
    </row>
    <row r="2135" spans="1:10" ht="15.75" hidden="1" thickBot="1" x14ac:dyDescent="0.3">
      <c r="A2135" s="518"/>
      <c r="B2135" s="1114"/>
      <c r="C2135" s="101"/>
      <c r="D2135" s="696"/>
      <c r="E2135" s="697"/>
      <c r="F2135" s="1036">
        <f t="shared" si="30"/>
        <v>0</v>
      </c>
      <c r="G2135" s="247"/>
      <c r="H2135" s="517"/>
      <c r="I2135" s="814"/>
      <c r="J2135" s="519"/>
    </row>
    <row r="2136" spans="1:10" ht="15.75" hidden="1" thickBot="1" x14ac:dyDescent="0.3">
      <c r="A2136" s="518"/>
      <c r="B2136" s="1114"/>
      <c r="C2136" s="101"/>
      <c r="D2136" s="696"/>
      <c r="E2136" s="697"/>
      <c r="F2136" s="1036">
        <f t="shared" si="30"/>
        <v>0</v>
      </c>
      <c r="G2136" s="247"/>
      <c r="H2136" s="517"/>
      <c r="I2136" s="814"/>
      <c r="J2136" s="519"/>
    </row>
    <row r="2137" spans="1:10" ht="15.75" hidden="1" thickBot="1" x14ac:dyDescent="0.3">
      <c r="A2137" s="518"/>
      <c r="B2137" s="1114"/>
      <c r="C2137" s="534"/>
      <c r="D2137" s="696"/>
      <c r="E2137" s="697"/>
      <c r="F2137" s="1036">
        <f t="shared" si="30"/>
        <v>0</v>
      </c>
      <c r="G2137" s="247"/>
      <c r="H2137" s="517"/>
      <c r="I2137" s="814"/>
      <c r="J2137" s="512"/>
    </row>
    <row r="2138" spans="1:10" ht="15" customHeight="1" thickBot="1" x14ac:dyDescent="0.35">
      <c r="A2138" s="518"/>
      <c r="B2138" s="1114"/>
      <c r="C2138" s="128" t="s">
        <v>1924</v>
      </c>
      <c r="D2138" s="1127">
        <f>SUM(D2139:D2238)</f>
        <v>0</v>
      </c>
      <c r="E2138" s="1127">
        <f>SUM(E2139:E2238)</f>
        <v>0</v>
      </c>
      <c r="F2138" s="1036">
        <f t="shared" si="30"/>
        <v>0</v>
      </c>
      <c r="G2138" s="247"/>
      <c r="H2138" s="517" t="s">
        <v>979</v>
      </c>
      <c r="I2138" s="815">
        <f>Form3!G53+Form3!H53</f>
        <v>0</v>
      </c>
      <c r="J2138" s="524"/>
    </row>
    <row r="2139" spans="1:10" ht="15" customHeight="1" x14ac:dyDescent="0.3">
      <c r="A2139" s="518"/>
      <c r="B2139" s="1114"/>
      <c r="C2139" s="1694"/>
      <c r="D2139" s="696"/>
      <c r="E2139" s="697"/>
      <c r="F2139" s="1036">
        <f t="shared" si="30"/>
        <v>0</v>
      </c>
      <c r="G2139" s="247"/>
      <c r="H2139" s="517"/>
      <c r="I2139" s="814"/>
      <c r="J2139" s="524"/>
    </row>
    <row r="2140" spans="1:10" ht="15" customHeight="1" x14ac:dyDescent="0.3">
      <c r="A2140" s="518"/>
      <c r="B2140" s="1114"/>
      <c r="C2140" s="1694"/>
      <c r="D2140" s="696"/>
      <c r="E2140" s="697"/>
      <c r="F2140" s="1036">
        <f t="shared" si="30"/>
        <v>0</v>
      </c>
      <c r="G2140" s="247"/>
      <c r="H2140" s="517"/>
      <c r="I2140" s="814"/>
      <c r="J2140" s="524"/>
    </row>
    <row r="2141" spans="1:10" ht="15" customHeight="1" x14ac:dyDescent="0.3">
      <c r="A2141" s="518"/>
      <c r="B2141" s="1114"/>
      <c r="C2141" s="1694"/>
      <c r="D2141" s="696"/>
      <c r="E2141" s="697"/>
      <c r="F2141" s="1036">
        <f t="shared" si="30"/>
        <v>0</v>
      </c>
      <c r="G2141" s="247"/>
      <c r="H2141" s="517"/>
      <c r="I2141" s="814"/>
      <c r="J2141" s="524"/>
    </row>
    <row r="2142" spans="1:10" ht="15" customHeight="1" x14ac:dyDescent="0.3">
      <c r="A2142" s="518"/>
      <c r="B2142" s="1114"/>
      <c r="C2142" s="1694"/>
      <c r="D2142" s="696"/>
      <c r="E2142" s="697"/>
      <c r="F2142" s="1036">
        <f t="shared" si="30"/>
        <v>0</v>
      </c>
      <c r="G2142" s="247"/>
      <c r="H2142" s="517"/>
      <c r="I2142" s="814"/>
      <c r="J2142" s="524"/>
    </row>
    <row r="2143" spans="1:10" ht="15" customHeight="1" x14ac:dyDescent="0.3">
      <c r="A2143" s="518"/>
      <c r="B2143" s="1114"/>
      <c r="C2143" s="1694"/>
      <c r="D2143" s="696"/>
      <c r="E2143" s="697"/>
      <c r="F2143" s="1036">
        <f t="shared" si="30"/>
        <v>0</v>
      </c>
      <c r="G2143" s="247"/>
      <c r="H2143" s="517"/>
      <c r="I2143" s="814"/>
      <c r="J2143" s="524"/>
    </row>
    <row r="2144" spans="1:10" ht="15" customHeight="1" x14ac:dyDescent="0.3">
      <c r="A2144" s="518"/>
      <c r="B2144" s="1114"/>
      <c r="C2144" s="1694"/>
      <c r="D2144" s="696"/>
      <c r="E2144" s="697"/>
      <c r="F2144" s="1036">
        <f t="shared" si="30"/>
        <v>0</v>
      </c>
      <c r="G2144" s="247"/>
      <c r="H2144" s="517"/>
      <c r="I2144" s="814"/>
      <c r="J2144" s="524"/>
    </row>
    <row r="2145" spans="1:10" ht="15" customHeight="1" x14ac:dyDescent="0.3">
      <c r="A2145" s="518"/>
      <c r="B2145" s="1114"/>
      <c r="C2145" s="1694"/>
      <c r="D2145" s="696"/>
      <c r="E2145" s="697"/>
      <c r="F2145" s="1036">
        <f t="shared" si="30"/>
        <v>0</v>
      </c>
      <c r="G2145" s="247"/>
      <c r="H2145" s="517"/>
      <c r="I2145" s="814"/>
      <c r="J2145" s="524"/>
    </row>
    <row r="2146" spans="1:10" ht="15" customHeight="1" x14ac:dyDescent="0.3">
      <c r="A2146" s="518"/>
      <c r="B2146" s="1114"/>
      <c r="C2146" s="1694"/>
      <c r="D2146" s="696"/>
      <c r="E2146" s="697"/>
      <c r="F2146" s="1036">
        <f t="shared" si="30"/>
        <v>0</v>
      </c>
      <c r="G2146" s="247"/>
      <c r="H2146" s="517"/>
      <c r="I2146" s="814"/>
      <c r="J2146" s="524"/>
    </row>
    <row r="2147" spans="1:10" ht="15" customHeight="1" x14ac:dyDescent="0.3">
      <c r="A2147" s="518"/>
      <c r="B2147" s="1114"/>
      <c r="C2147" s="1694"/>
      <c r="D2147" s="696"/>
      <c r="E2147" s="697"/>
      <c r="F2147" s="1036">
        <f t="shared" si="30"/>
        <v>0</v>
      </c>
      <c r="G2147" s="247"/>
      <c r="H2147" s="517"/>
      <c r="I2147" s="814"/>
      <c r="J2147" s="524"/>
    </row>
    <row r="2148" spans="1:10" ht="15" customHeight="1" thickBot="1" x14ac:dyDescent="0.35">
      <c r="A2148" s="518"/>
      <c r="B2148" s="1114"/>
      <c r="C2148" s="1694"/>
      <c r="D2148" s="696"/>
      <c r="E2148" s="697"/>
      <c r="F2148" s="1036">
        <f t="shared" si="30"/>
        <v>0</v>
      </c>
      <c r="G2148" s="247"/>
      <c r="H2148" s="517"/>
      <c r="I2148" s="814"/>
      <c r="J2148" s="524"/>
    </row>
    <row r="2149" spans="1:10" ht="15.75" hidden="1" thickBot="1" x14ac:dyDescent="0.3">
      <c r="A2149" s="518"/>
      <c r="B2149" s="1114"/>
      <c r="C2149" s="246"/>
      <c r="D2149" s="696"/>
      <c r="E2149" s="697"/>
      <c r="F2149" s="1036">
        <f t="shared" si="30"/>
        <v>0</v>
      </c>
      <c r="G2149" s="247"/>
      <c r="H2149" s="517"/>
      <c r="I2149" s="814"/>
      <c r="J2149" s="524"/>
    </row>
    <row r="2150" spans="1:10" ht="15.75" hidden="1" thickBot="1" x14ac:dyDescent="0.3">
      <c r="A2150" s="518"/>
      <c r="B2150" s="1114"/>
      <c r="C2150" s="246"/>
      <c r="D2150" s="696"/>
      <c r="E2150" s="697"/>
      <c r="F2150" s="1036">
        <f t="shared" si="30"/>
        <v>0</v>
      </c>
      <c r="G2150" s="247"/>
      <c r="H2150" s="517"/>
      <c r="I2150" s="814"/>
      <c r="J2150" s="524"/>
    </row>
    <row r="2151" spans="1:10" ht="15.75" hidden="1" thickBot="1" x14ac:dyDescent="0.3">
      <c r="A2151" s="518"/>
      <c r="B2151" s="1114"/>
      <c r="C2151" s="246"/>
      <c r="D2151" s="696"/>
      <c r="E2151" s="697"/>
      <c r="F2151" s="1036">
        <f t="shared" si="30"/>
        <v>0</v>
      </c>
      <c r="G2151" s="247"/>
      <c r="H2151" s="517"/>
      <c r="I2151" s="814"/>
      <c r="J2151" s="524"/>
    </row>
    <row r="2152" spans="1:10" ht="15.75" hidden="1" thickBot="1" x14ac:dyDescent="0.3">
      <c r="A2152" s="518"/>
      <c r="B2152" s="1114"/>
      <c r="C2152" s="246"/>
      <c r="D2152" s="696"/>
      <c r="E2152" s="697"/>
      <c r="F2152" s="1036">
        <f t="shared" si="30"/>
        <v>0</v>
      </c>
      <c r="G2152" s="247"/>
      <c r="H2152" s="517"/>
      <c r="I2152" s="814"/>
      <c r="J2152" s="524"/>
    </row>
    <row r="2153" spans="1:10" ht="15.75" hidden="1" thickBot="1" x14ac:dyDescent="0.3">
      <c r="A2153" s="518"/>
      <c r="B2153" s="1114"/>
      <c r="C2153" s="246"/>
      <c r="D2153" s="696"/>
      <c r="E2153" s="697"/>
      <c r="F2153" s="1036">
        <f t="shared" si="30"/>
        <v>0</v>
      </c>
      <c r="G2153" s="247"/>
      <c r="H2153" s="517"/>
      <c r="I2153" s="814"/>
      <c r="J2153" s="524"/>
    </row>
    <row r="2154" spans="1:10" ht="15.75" hidden="1" thickBot="1" x14ac:dyDescent="0.3">
      <c r="A2154" s="518"/>
      <c r="B2154" s="1114"/>
      <c r="C2154" s="246"/>
      <c r="D2154" s="696"/>
      <c r="E2154" s="697"/>
      <c r="F2154" s="1036">
        <f t="shared" si="30"/>
        <v>0</v>
      </c>
      <c r="G2154" s="247"/>
      <c r="H2154" s="517"/>
      <c r="I2154" s="814"/>
      <c r="J2154" s="524"/>
    </row>
    <row r="2155" spans="1:10" ht="15.75" hidden="1" thickBot="1" x14ac:dyDescent="0.3">
      <c r="A2155" s="518"/>
      <c r="B2155" s="1114"/>
      <c r="C2155" s="246"/>
      <c r="D2155" s="696"/>
      <c r="E2155" s="697"/>
      <c r="F2155" s="1036">
        <f t="shared" si="30"/>
        <v>0</v>
      </c>
      <c r="G2155" s="247"/>
      <c r="H2155" s="517"/>
      <c r="I2155" s="814"/>
      <c r="J2155" s="524"/>
    </row>
    <row r="2156" spans="1:10" ht="15.75" hidden="1" thickBot="1" x14ac:dyDescent="0.3">
      <c r="A2156" s="518"/>
      <c r="B2156" s="1114"/>
      <c r="C2156" s="246"/>
      <c r="D2156" s="696"/>
      <c r="E2156" s="697"/>
      <c r="F2156" s="1036">
        <f t="shared" si="30"/>
        <v>0</v>
      </c>
      <c r="G2156" s="247"/>
      <c r="H2156" s="517"/>
      <c r="I2156" s="814"/>
      <c r="J2156" s="524"/>
    </row>
    <row r="2157" spans="1:10" ht="15.75" hidden="1" thickBot="1" x14ac:dyDescent="0.3">
      <c r="A2157" s="518"/>
      <c r="B2157" s="1114"/>
      <c r="C2157" s="246"/>
      <c r="D2157" s="696"/>
      <c r="E2157" s="697"/>
      <c r="F2157" s="1036">
        <f t="shared" si="30"/>
        <v>0</v>
      </c>
      <c r="G2157" s="247"/>
      <c r="H2157" s="517"/>
      <c r="I2157" s="814"/>
      <c r="J2157" s="524"/>
    </row>
    <row r="2158" spans="1:10" ht="15.75" hidden="1" thickBot="1" x14ac:dyDescent="0.3">
      <c r="A2158" s="518"/>
      <c r="B2158" s="1114"/>
      <c r="C2158" s="246"/>
      <c r="D2158" s="696"/>
      <c r="E2158" s="697"/>
      <c r="F2158" s="1036">
        <f t="shared" si="30"/>
        <v>0</v>
      </c>
      <c r="G2158" s="247"/>
      <c r="H2158" s="517"/>
      <c r="I2158" s="814"/>
      <c r="J2158" s="524"/>
    </row>
    <row r="2159" spans="1:10" ht="15.75" hidden="1" thickBot="1" x14ac:dyDescent="0.3">
      <c r="A2159" s="518"/>
      <c r="B2159" s="1114"/>
      <c r="C2159" s="246"/>
      <c r="D2159" s="696"/>
      <c r="E2159" s="697"/>
      <c r="F2159" s="1036">
        <f t="shared" si="30"/>
        <v>0</v>
      </c>
      <c r="G2159" s="247"/>
      <c r="H2159" s="517"/>
      <c r="I2159" s="814"/>
      <c r="J2159" s="524"/>
    </row>
    <row r="2160" spans="1:10" ht="15.75" hidden="1" thickBot="1" x14ac:dyDescent="0.3">
      <c r="A2160" s="518"/>
      <c r="B2160" s="1114"/>
      <c r="C2160" s="246"/>
      <c r="D2160" s="696"/>
      <c r="E2160" s="697"/>
      <c r="F2160" s="1036">
        <f t="shared" si="30"/>
        <v>0</v>
      </c>
      <c r="G2160" s="247"/>
      <c r="H2160" s="517"/>
      <c r="I2160" s="814"/>
      <c r="J2160" s="524"/>
    </row>
    <row r="2161" spans="1:10" ht="15.75" hidden="1" thickBot="1" x14ac:dyDescent="0.3">
      <c r="A2161" s="518"/>
      <c r="B2161" s="1114"/>
      <c r="C2161" s="246"/>
      <c r="D2161" s="696"/>
      <c r="E2161" s="697"/>
      <c r="F2161" s="1036">
        <f t="shared" si="30"/>
        <v>0</v>
      </c>
      <c r="G2161" s="247"/>
      <c r="H2161" s="517"/>
      <c r="I2161" s="814"/>
      <c r="J2161" s="524"/>
    </row>
    <row r="2162" spans="1:10" ht="15.75" hidden="1" thickBot="1" x14ac:dyDescent="0.3">
      <c r="A2162" s="518"/>
      <c r="B2162" s="1114"/>
      <c r="C2162" s="246"/>
      <c r="D2162" s="696"/>
      <c r="E2162" s="697"/>
      <c r="F2162" s="1036">
        <f t="shared" si="30"/>
        <v>0</v>
      </c>
      <c r="G2162" s="247"/>
      <c r="H2162" s="517"/>
      <c r="I2162" s="814"/>
      <c r="J2162" s="524"/>
    </row>
    <row r="2163" spans="1:10" ht="15.75" hidden="1" thickBot="1" x14ac:dyDescent="0.3">
      <c r="A2163" s="518"/>
      <c r="B2163" s="1114"/>
      <c r="C2163" s="246"/>
      <c r="D2163" s="696"/>
      <c r="E2163" s="697"/>
      <c r="F2163" s="1036">
        <f t="shared" si="30"/>
        <v>0</v>
      </c>
      <c r="G2163" s="247"/>
      <c r="H2163" s="517"/>
      <c r="I2163" s="814"/>
      <c r="J2163" s="524"/>
    </row>
    <row r="2164" spans="1:10" ht="15.75" hidden="1" thickBot="1" x14ac:dyDescent="0.3">
      <c r="A2164" s="518"/>
      <c r="B2164" s="1114"/>
      <c r="C2164" s="246"/>
      <c r="D2164" s="696"/>
      <c r="E2164" s="697"/>
      <c r="F2164" s="1036">
        <f t="shared" ref="F2164:F2227" si="31">D2164+E2164</f>
        <v>0</v>
      </c>
      <c r="G2164" s="247"/>
      <c r="H2164" s="517"/>
      <c r="I2164" s="814"/>
      <c r="J2164" s="524"/>
    </row>
    <row r="2165" spans="1:10" ht="15.75" hidden="1" thickBot="1" x14ac:dyDescent="0.3">
      <c r="A2165" s="518"/>
      <c r="B2165" s="1114"/>
      <c r="C2165" s="246"/>
      <c r="D2165" s="696"/>
      <c r="E2165" s="697"/>
      <c r="F2165" s="1036">
        <f t="shared" si="31"/>
        <v>0</v>
      </c>
      <c r="G2165" s="247"/>
      <c r="H2165" s="517"/>
      <c r="I2165" s="814"/>
      <c r="J2165" s="524"/>
    </row>
    <row r="2166" spans="1:10" ht="15.75" hidden="1" thickBot="1" x14ac:dyDescent="0.3">
      <c r="A2166" s="518"/>
      <c r="B2166" s="1114"/>
      <c r="C2166" s="246"/>
      <c r="D2166" s="696"/>
      <c r="E2166" s="697"/>
      <c r="F2166" s="1036">
        <f t="shared" si="31"/>
        <v>0</v>
      </c>
      <c r="G2166" s="247"/>
      <c r="H2166" s="517"/>
      <c r="I2166" s="814"/>
      <c r="J2166" s="524"/>
    </row>
    <row r="2167" spans="1:10" ht="15.75" hidden="1" thickBot="1" x14ac:dyDescent="0.3">
      <c r="A2167" s="518"/>
      <c r="B2167" s="1114"/>
      <c r="C2167" s="246"/>
      <c r="D2167" s="696"/>
      <c r="E2167" s="697"/>
      <c r="F2167" s="1036">
        <f t="shared" si="31"/>
        <v>0</v>
      </c>
      <c r="G2167" s="247"/>
      <c r="H2167" s="517"/>
      <c r="I2167" s="814"/>
      <c r="J2167" s="524"/>
    </row>
    <row r="2168" spans="1:10" ht="15.75" hidden="1" thickBot="1" x14ac:dyDescent="0.3">
      <c r="A2168" s="518"/>
      <c r="B2168" s="1114"/>
      <c r="C2168" s="246"/>
      <c r="D2168" s="696"/>
      <c r="E2168" s="697"/>
      <c r="F2168" s="1036">
        <f t="shared" si="31"/>
        <v>0</v>
      </c>
      <c r="G2168" s="247"/>
      <c r="H2168" s="517"/>
      <c r="I2168" s="814"/>
      <c r="J2168" s="524"/>
    </row>
    <row r="2169" spans="1:10" ht="15.75" hidden="1" thickBot="1" x14ac:dyDescent="0.3">
      <c r="A2169" s="518"/>
      <c r="B2169" s="1114"/>
      <c r="C2169" s="246"/>
      <c r="D2169" s="696"/>
      <c r="E2169" s="697"/>
      <c r="F2169" s="1036">
        <f t="shared" si="31"/>
        <v>0</v>
      </c>
      <c r="G2169" s="247"/>
      <c r="H2169" s="517"/>
      <c r="I2169" s="814"/>
      <c r="J2169" s="524"/>
    </row>
    <row r="2170" spans="1:10" ht="15.75" hidden="1" thickBot="1" x14ac:dyDescent="0.3">
      <c r="A2170" s="518"/>
      <c r="B2170" s="1114"/>
      <c r="C2170" s="246"/>
      <c r="D2170" s="696"/>
      <c r="E2170" s="697"/>
      <c r="F2170" s="1036">
        <f t="shared" si="31"/>
        <v>0</v>
      </c>
      <c r="G2170" s="247"/>
      <c r="H2170" s="517"/>
      <c r="I2170" s="814"/>
      <c r="J2170" s="524"/>
    </row>
    <row r="2171" spans="1:10" ht="15.75" hidden="1" thickBot="1" x14ac:dyDescent="0.3">
      <c r="A2171" s="518"/>
      <c r="B2171" s="1114"/>
      <c r="C2171" s="246"/>
      <c r="D2171" s="696"/>
      <c r="E2171" s="697"/>
      <c r="F2171" s="1036">
        <f t="shared" si="31"/>
        <v>0</v>
      </c>
      <c r="G2171" s="247"/>
      <c r="H2171" s="517"/>
      <c r="I2171" s="814"/>
      <c r="J2171" s="524"/>
    </row>
    <row r="2172" spans="1:10" ht="15.75" hidden="1" thickBot="1" x14ac:dyDescent="0.3">
      <c r="A2172" s="518"/>
      <c r="B2172" s="1114"/>
      <c r="C2172" s="246"/>
      <c r="D2172" s="696"/>
      <c r="E2172" s="697"/>
      <c r="F2172" s="1036">
        <f t="shared" si="31"/>
        <v>0</v>
      </c>
      <c r="G2172" s="247"/>
      <c r="H2172" s="517"/>
      <c r="I2172" s="814"/>
      <c r="J2172" s="524"/>
    </row>
    <row r="2173" spans="1:10" ht="15.75" hidden="1" thickBot="1" x14ac:dyDescent="0.3">
      <c r="A2173" s="518"/>
      <c r="B2173" s="1114"/>
      <c r="C2173" s="246"/>
      <c r="D2173" s="696"/>
      <c r="E2173" s="697"/>
      <c r="F2173" s="1036">
        <f t="shared" si="31"/>
        <v>0</v>
      </c>
      <c r="G2173" s="247"/>
      <c r="H2173" s="517"/>
      <c r="I2173" s="814"/>
      <c r="J2173" s="524"/>
    </row>
    <row r="2174" spans="1:10" ht="15.75" hidden="1" thickBot="1" x14ac:dyDescent="0.3">
      <c r="A2174" s="518"/>
      <c r="B2174" s="1114"/>
      <c r="C2174" s="246"/>
      <c r="D2174" s="696"/>
      <c r="E2174" s="697"/>
      <c r="F2174" s="1036">
        <f t="shared" si="31"/>
        <v>0</v>
      </c>
      <c r="G2174" s="247"/>
      <c r="H2174" s="517"/>
      <c r="I2174" s="814"/>
      <c r="J2174" s="524"/>
    </row>
    <row r="2175" spans="1:10" ht="15.75" hidden="1" thickBot="1" x14ac:dyDescent="0.3">
      <c r="A2175" s="518"/>
      <c r="B2175" s="1114"/>
      <c r="C2175" s="246"/>
      <c r="D2175" s="696"/>
      <c r="E2175" s="697"/>
      <c r="F2175" s="1036">
        <f t="shared" si="31"/>
        <v>0</v>
      </c>
      <c r="G2175" s="247"/>
      <c r="H2175" s="517"/>
      <c r="I2175" s="814"/>
      <c r="J2175" s="524"/>
    </row>
    <row r="2176" spans="1:10" ht="15.75" hidden="1" thickBot="1" x14ac:dyDescent="0.3">
      <c r="A2176" s="518"/>
      <c r="B2176" s="1114"/>
      <c r="C2176" s="246"/>
      <c r="D2176" s="696"/>
      <c r="E2176" s="697"/>
      <c r="F2176" s="1036">
        <f t="shared" si="31"/>
        <v>0</v>
      </c>
      <c r="G2176" s="247"/>
      <c r="H2176" s="517"/>
      <c r="I2176" s="814"/>
      <c r="J2176" s="524"/>
    </row>
    <row r="2177" spans="1:10" ht="15.75" hidden="1" thickBot="1" x14ac:dyDescent="0.3">
      <c r="A2177" s="518"/>
      <c r="B2177" s="1114"/>
      <c r="C2177" s="246"/>
      <c r="D2177" s="696"/>
      <c r="E2177" s="697"/>
      <c r="F2177" s="1036">
        <f t="shared" si="31"/>
        <v>0</v>
      </c>
      <c r="G2177" s="247"/>
      <c r="H2177" s="517"/>
      <c r="I2177" s="814"/>
      <c r="J2177" s="524"/>
    </row>
    <row r="2178" spans="1:10" ht="15.75" hidden="1" thickBot="1" x14ac:dyDescent="0.3">
      <c r="A2178" s="518"/>
      <c r="B2178" s="1114"/>
      <c r="C2178" s="246"/>
      <c r="D2178" s="696"/>
      <c r="E2178" s="697"/>
      <c r="F2178" s="1036">
        <f t="shared" si="31"/>
        <v>0</v>
      </c>
      <c r="G2178" s="247"/>
      <c r="H2178" s="517"/>
      <c r="I2178" s="814"/>
      <c r="J2178" s="524"/>
    </row>
    <row r="2179" spans="1:10" ht="15.75" hidden="1" thickBot="1" x14ac:dyDescent="0.3">
      <c r="A2179" s="518"/>
      <c r="B2179" s="1114"/>
      <c r="C2179" s="246"/>
      <c r="D2179" s="696"/>
      <c r="E2179" s="697"/>
      <c r="F2179" s="1036">
        <f t="shared" si="31"/>
        <v>0</v>
      </c>
      <c r="G2179" s="247"/>
      <c r="H2179" s="517"/>
      <c r="I2179" s="814"/>
      <c r="J2179" s="524"/>
    </row>
    <row r="2180" spans="1:10" ht="15.75" hidden="1" thickBot="1" x14ac:dyDescent="0.3">
      <c r="A2180" s="518"/>
      <c r="B2180" s="1114"/>
      <c r="C2180" s="246"/>
      <c r="D2180" s="696"/>
      <c r="E2180" s="697"/>
      <c r="F2180" s="1036">
        <f t="shared" si="31"/>
        <v>0</v>
      </c>
      <c r="G2180" s="247"/>
      <c r="H2180" s="517"/>
      <c r="I2180" s="814"/>
      <c r="J2180" s="524"/>
    </row>
    <row r="2181" spans="1:10" ht="15.75" hidden="1" thickBot="1" x14ac:dyDescent="0.3">
      <c r="A2181" s="518"/>
      <c r="B2181" s="1114"/>
      <c r="C2181" s="246"/>
      <c r="D2181" s="696"/>
      <c r="E2181" s="697"/>
      <c r="F2181" s="1036">
        <f t="shared" si="31"/>
        <v>0</v>
      </c>
      <c r="G2181" s="247"/>
      <c r="H2181" s="517"/>
      <c r="I2181" s="814"/>
      <c r="J2181" s="524"/>
    </row>
    <row r="2182" spans="1:10" ht="15.75" hidden="1" thickBot="1" x14ac:dyDescent="0.3">
      <c r="A2182" s="518"/>
      <c r="B2182" s="1114"/>
      <c r="C2182" s="246"/>
      <c r="D2182" s="696"/>
      <c r="E2182" s="697"/>
      <c r="F2182" s="1036">
        <f t="shared" si="31"/>
        <v>0</v>
      </c>
      <c r="G2182" s="247"/>
      <c r="H2182" s="517"/>
      <c r="I2182" s="814"/>
      <c r="J2182" s="524"/>
    </row>
    <row r="2183" spans="1:10" ht="15.75" hidden="1" thickBot="1" x14ac:dyDescent="0.3">
      <c r="A2183" s="518"/>
      <c r="B2183" s="1114"/>
      <c r="C2183" s="246"/>
      <c r="D2183" s="696"/>
      <c r="E2183" s="697"/>
      <c r="F2183" s="1036">
        <f t="shared" si="31"/>
        <v>0</v>
      </c>
      <c r="G2183" s="247"/>
      <c r="H2183" s="517"/>
      <c r="I2183" s="814"/>
      <c r="J2183" s="524"/>
    </row>
    <row r="2184" spans="1:10" ht="15.75" hidden="1" thickBot="1" x14ac:dyDescent="0.3">
      <c r="A2184" s="518"/>
      <c r="B2184" s="1114"/>
      <c r="C2184" s="246"/>
      <c r="D2184" s="696"/>
      <c r="E2184" s="697"/>
      <c r="F2184" s="1036">
        <f t="shared" si="31"/>
        <v>0</v>
      </c>
      <c r="G2184" s="247"/>
      <c r="H2184" s="517"/>
      <c r="I2184" s="814"/>
      <c r="J2184" s="524"/>
    </row>
    <row r="2185" spans="1:10" ht="15.75" hidden="1" thickBot="1" x14ac:dyDescent="0.3">
      <c r="A2185" s="518"/>
      <c r="B2185" s="1114"/>
      <c r="C2185" s="246"/>
      <c r="D2185" s="696"/>
      <c r="E2185" s="697"/>
      <c r="F2185" s="1036">
        <f t="shared" si="31"/>
        <v>0</v>
      </c>
      <c r="G2185" s="247"/>
      <c r="H2185" s="517"/>
      <c r="I2185" s="814"/>
      <c r="J2185" s="524"/>
    </row>
    <row r="2186" spans="1:10" ht="15.75" hidden="1" thickBot="1" x14ac:dyDescent="0.3">
      <c r="A2186" s="518"/>
      <c r="B2186" s="1114"/>
      <c r="C2186" s="246"/>
      <c r="D2186" s="696"/>
      <c r="E2186" s="697"/>
      <c r="F2186" s="1036">
        <f t="shared" si="31"/>
        <v>0</v>
      </c>
      <c r="G2186" s="247"/>
      <c r="H2186" s="517"/>
      <c r="I2186" s="814"/>
      <c r="J2186" s="524"/>
    </row>
    <row r="2187" spans="1:10" ht="15.75" hidden="1" thickBot="1" x14ac:dyDescent="0.3">
      <c r="A2187" s="518"/>
      <c r="B2187" s="1114"/>
      <c r="C2187" s="246"/>
      <c r="D2187" s="696"/>
      <c r="E2187" s="697"/>
      <c r="F2187" s="1036">
        <f t="shared" si="31"/>
        <v>0</v>
      </c>
      <c r="G2187" s="247"/>
      <c r="H2187" s="517"/>
      <c r="I2187" s="814"/>
      <c r="J2187" s="524"/>
    </row>
    <row r="2188" spans="1:10" ht="15.75" hidden="1" thickBot="1" x14ac:dyDescent="0.3">
      <c r="A2188" s="518"/>
      <c r="B2188" s="1114"/>
      <c r="C2188" s="246"/>
      <c r="D2188" s="696"/>
      <c r="E2188" s="697"/>
      <c r="F2188" s="1036">
        <f t="shared" si="31"/>
        <v>0</v>
      </c>
      <c r="G2188" s="247"/>
      <c r="H2188" s="517"/>
      <c r="I2188" s="814"/>
      <c r="J2188" s="524"/>
    </row>
    <row r="2189" spans="1:10" ht="15.75" hidden="1" thickBot="1" x14ac:dyDescent="0.3">
      <c r="A2189" s="518"/>
      <c r="B2189" s="1114"/>
      <c r="C2189" s="246"/>
      <c r="D2189" s="696"/>
      <c r="E2189" s="697"/>
      <c r="F2189" s="1036">
        <f t="shared" si="31"/>
        <v>0</v>
      </c>
      <c r="G2189" s="247"/>
      <c r="H2189" s="517"/>
      <c r="I2189" s="814"/>
      <c r="J2189" s="524"/>
    </row>
    <row r="2190" spans="1:10" ht="15.75" hidden="1" thickBot="1" x14ac:dyDescent="0.3">
      <c r="A2190" s="518"/>
      <c r="B2190" s="1114"/>
      <c r="C2190" s="246"/>
      <c r="D2190" s="696"/>
      <c r="E2190" s="697"/>
      <c r="F2190" s="1036">
        <f t="shared" si="31"/>
        <v>0</v>
      </c>
      <c r="G2190" s="247"/>
      <c r="H2190" s="517"/>
      <c r="I2190" s="814"/>
      <c r="J2190" s="524"/>
    </row>
    <row r="2191" spans="1:10" ht="15.75" hidden="1" thickBot="1" x14ac:dyDescent="0.3">
      <c r="A2191" s="518"/>
      <c r="B2191" s="1114"/>
      <c r="C2191" s="246"/>
      <c r="D2191" s="696"/>
      <c r="E2191" s="697"/>
      <c r="F2191" s="1036">
        <f t="shared" si="31"/>
        <v>0</v>
      </c>
      <c r="G2191" s="247"/>
      <c r="H2191" s="517"/>
      <c r="I2191" s="814"/>
      <c r="J2191" s="524"/>
    </row>
    <row r="2192" spans="1:10" ht="15.75" hidden="1" thickBot="1" x14ac:dyDescent="0.3">
      <c r="A2192" s="518"/>
      <c r="B2192" s="1114"/>
      <c r="C2192" s="246"/>
      <c r="D2192" s="696"/>
      <c r="E2192" s="697"/>
      <c r="F2192" s="1036">
        <f t="shared" si="31"/>
        <v>0</v>
      </c>
      <c r="G2192" s="247"/>
      <c r="H2192" s="517"/>
      <c r="I2192" s="814"/>
      <c r="J2192" s="524"/>
    </row>
    <row r="2193" spans="1:10" ht="15.75" hidden="1" thickBot="1" x14ac:dyDescent="0.3">
      <c r="A2193" s="518"/>
      <c r="B2193" s="1114"/>
      <c r="C2193" s="246"/>
      <c r="D2193" s="696"/>
      <c r="E2193" s="697"/>
      <c r="F2193" s="1036">
        <f t="shared" si="31"/>
        <v>0</v>
      </c>
      <c r="G2193" s="247"/>
      <c r="H2193" s="517"/>
      <c r="I2193" s="814"/>
      <c r="J2193" s="524"/>
    </row>
    <row r="2194" spans="1:10" ht="15.75" hidden="1" thickBot="1" x14ac:dyDescent="0.3">
      <c r="A2194" s="518"/>
      <c r="B2194" s="1114"/>
      <c r="C2194" s="246"/>
      <c r="D2194" s="696"/>
      <c r="E2194" s="697"/>
      <c r="F2194" s="1036">
        <f t="shared" si="31"/>
        <v>0</v>
      </c>
      <c r="G2194" s="247"/>
      <c r="H2194" s="517"/>
      <c r="I2194" s="814"/>
      <c r="J2194" s="524"/>
    </row>
    <row r="2195" spans="1:10" ht="15.75" hidden="1" thickBot="1" x14ac:dyDescent="0.3">
      <c r="A2195" s="518"/>
      <c r="B2195" s="1114"/>
      <c r="C2195" s="246"/>
      <c r="D2195" s="696"/>
      <c r="E2195" s="697"/>
      <c r="F2195" s="1036">
        <f t="shared" si="31"/>
        <v>0</v>
      </c>
      <c r="G2195" s="247"/>
      <c r="H2195" s="517"/>
      <c r="I2195" s="814"/>
      <c r="J2195" s="524"/>
    </row>
    <row r="2196" spans="1:10" ht="15.75" hidden="1" thickBot="1" x14ac:dyDescent="0.3">
      <c r="A2196" s="518"/>
      <c r="B2196" s="1114"/>
      <c r="C2196" s="246"/>
      <c r="D2196" s="696"/>
      <c r="E2196" s="697"/>
      <c r="F2196" s="1036">
        <f t="shared" si="31"/>
        <v>0</v>
      </c>
      <c r="G2196" s="247"/>
      <c r="H2196" s="517"/>
      <c r="I2196" s="814"/>
      <c r="J2196" s="524"/>
    </row>
    <row r="2197" spans="1:10" ht="15.75" hidden="1" thickBot="1" x14ac:dyDescent="0.3">
      <c r="A2197" s="518"/>
      <c r="B2197" s="1114"/>
      <c r="C2197" s="246"/>
      <c r="D2197" s="696"/>
      <c r="E2197" s="697"/>
      <c r="F2197" s="1036">
        <f t="shared" si="31"/>
        <v>0</v>
      </c>
      <c r="G2197" s="247"/>
      <c r="H2197" s="517"/>
      <c r="I2197" s="814"/>
      <c r="J2197" s="524"/>
    </row>
    <row r="2198" spans="1:10" ht="15.75" hidden="1" thickBot="1" x14ac:dyDescent="0.3">
      <c r="A2198" s="518"/>
      <c r="B2198" s="1114"/>
      <c r="C2198" s="246"/>
      <c r="D2198" s="696"/>
      <c r="E2198" s="697"/>
      <c r="F2198" s="1036">
        <f t="shared" si="31"/>
        <v>0</v>
      </c>
      <c r="G2198" s="247"/>
      <c r="H2198" s="517"/>
      <c r="I2198" s="814"/>
      <c r="J2198" s="524"/>
    </row>
    <row r="2199" spans="1:10" ht="15.75" hidden="1" thickBot="1" x14ac:dyDescent="0.3">
      <c r="A2199" s="518"/>
      <c r="B2199" s="1114"/>
      <c r="C2199" s="246"/>
      <c r="D2199" s="696"/>
      <c r="E2199" s="697"/>
      <c r="F2199" s="1036">
        <f t="shared" si="31"/>
        <v>0</v>
      </c>
      <c r="G2199" s="247"/>
      <c r="H2199" s="517"/>
      <c r="I2199" s="814"/>
      <c r="J2199" s="524"/>
    </row>
    <row r="2200" spans="1:10" ht="15.75" hidden="1" thickBot="1" x14ac:dyDescent="0.3">
      <c r="A2200" s="518"/>
      <c r="B2200" s="1114"/>
      <c r="C2200" s="246"/>
      <c r="D2200" s="696"/>
      <c r="E2200" s="697"/>
      <c r="F2200" s="1036">
        <f t="shared" si="31"/>
        <v>0</v>
      </c>
      <c r="G2200" s="247"/>
      <c r="H2200" s="517"/>
      <c r="I2200" s="814"/>
      <c r="J2200" s="524"/>
    </row>
    <row r="2201" spans="1:10" ht="15.75" hidden="1" thickBot="1" x14ac:dyDescent="0.3">
      <c r="A2201" s="518"/>
      <c r="B2201" s="1114"/>
      <c r="C2201" s="246"/>
      <c r="D2201" s="696"/>
      <c r="E2201" s="697"/>
      <c r="F2201" s="1036">
        <f t="shared" si="31"/>
        <v>0</v>
      </c>
      <c r="G2201" s="247"/>
      <c r="H2201" s="517"/>
      <c r="I2201" s="814"/>
      <c r="J2201" s="524"/>
    </row>
    <row r="2202" spans="1:10" ht="15.75" hidden="1" thickBot="1" x14ac:dyDescent="0.3">
      <c r="A2202" s="518"/>
      <c r="B2202" s="1114"/>
      <c r="C2202" s="246"/>
      <c r="D2202" s="696"/>
      <c r="E2202" s="697"/>
      <c r="F2202" s="1036">
        <f t="shared" si="31"/>
        <v>0</v>
      </c>
      <c r="G2202" s="247"/>
      <c r="H2202" s="517"/>
      <c r="I2202" s="814"/>
      <c r="J2202" s="524"/>
    </row>
    <row r="2203" spans="1:10" ht="15.75" hidden="1" thickBot="1" x14ac:dyDescent="0.3">
      <c r="A2203" s="518"/>
      <c r="B2203" s="1114"/>
      <c r="C2203" s="246"/>
      <c r="D2203" s="696"/>
      <c r="E2203" s="697"/>
      <c r="F2203" s="1036">
        <f t="shared" si="31"/>
        <v>0</v>
      </c>
      <c r="G2203" s="247"/>
      <c r="H2203" s="517"/>
      <c r="I2203" s="814"/>
      <c r="J2203" s="524"/>
    </row>
    <row r="2204" spans="1:10" ht="15.75" hidden="1" thickBot="1" x14ac:dyDescent="0.3">
      <c r="A2204" s="518"/>
      <c r="B2204" s="1114"/>
      <c r="C2204" s="246"/>
      <c r="D2204" s="696"/>
      <c r="E2204" s="697"/>
      <c r="F2204" s="1036">
        <f t="shared" si="31"/>
        <v>0</v>
      </c>
      <c r="G2204" s="247"/>
      <c r="H2204" s="517"/>
      <c r="I2204" s="814"/>
      <c r="J2204" s="524"/>
    </row>
    <row r="2205" spans="1:10" ht="15.75" hidden="1" thickBot="1" x14ac:dyDescent="0.3">
      <c r="A2205" s="518"/>
      <c r="B2205" s="1114"/>
      <c r="C2205" s="246"/>
      <c r="D2205" s="696"/>
      <c r="E2205" s="697"/>
      <c r="F2205" s="1036">
        <f t="shared" si="31"/>
        <v>0</v>
      </c>
      <c r="G2205" s="247"/>
      <c r="H2205" s="517"/>
      <c r="I2205" s="814"/>
      <c r="J2205" s="524"/>
    </row>
    <row r="2206" spans="1:10" ht="15.75" hidden="1" thickBot="1" x14ac:dyDescent="0.3">
      <c r="A2206" s="518"/>
      <c r="B2206" s="1114"/>
      <c r="C2206" s="246"/>
      <c r="D2206" s="696"/>
      <c r="E2206" s="697"/>
      <c r="F2206" s="1036">
        <f t="shared" si="31"/>
        <v>0</v>
      </c>
      <c r="G2206" s="247"/>
      <c r="H2206" s="517"/>
      <c r="I2206" s="814"/>
      <c r="J2206" s="524"/>
    </row>
    <row r="2207" spans="1:10" ht="15.75" hidden="1" thickBot="1" x14ac:dyDescent="0.3">
      <c r="A2207" s="518"/>
      <c r="B2207" s="1114"/>
      <c r="C2207" s="246"/>
      <c r="D2207" s="696"/>
      <c r="E2207" s="697"/>
      <c r="F2207" s="1036">
        <f t="shared" si="31"/>
        <v>0</v>
      </c>
      <c r="G2207" s="247"/>
      <c r="H2207" s="517"/>
      <c r="I2207" s="814"/>
      <c r="J2207" s="524"/>
    </row>
    <row r="2208" spans="1:10" ht="15.75" hidden="1" thickBot="1" x14ac:dyDescent="0.3">
      <c r="A2208" s="518"/>
      <c r="B2208" s="1114"/>
      <c r="C2208" s="246"/>
      <c r="D2208" s="696"/>
      <c r="E2208" s="697"/>
      <c r="F2208" s="1036">
        <f t="shared" si="31"/>
        <v>0</v>
      </c>
      <c r="G2208" s="247"/>
      <c r="H2208" s="517"/>
      <c r="I2208" s="814"/>
      <c r="J2208" s="524"/>
    </row>
    <row r="2209" spans="1:10" ht="15.75" hidden="1" thickBot="1" x14ac:dyDescent="0.3">
      <c r="A2209" s="518"/>
      <c r="B2209" s="1114"/>
      <c r="C2209" s="246"/>
      <c r="D2209" s="696"/>
      <c r="E2209" s="697"/>
      <c r="F2209" s="1036">
        <f t="shared" si="31"/>
        <v>0</v>
      </c>
      <c r="G2209" s="247"/>
      <c r="H2209" s="517"/>
      <c r="I2209" s="814"/>
      <c r="J2209" s="524"/>
    </row>
    <row r="2210" spans="1:10" ht="15.75" hidden="1" thickBot="1" x14ac:dyDescent="0.3">
      <c r="A2210" s="518"/>
      <c r="B2210" s="1114"/>
      <c r="C2210" s="246"/>
      <c r="D2210" s="696"/>
      <c r="E2210" s="697"/>
      <c r="F2210" s="1036">
        <f t="shared" si="31"/>
        <v>0</v>
      </c>
      <c r="G2210" s="247"/>
      <c r="H2210" s="517"/>
      <c r="I2210" s="814"/>
      <c r="J2210" s="524"/>
    </row>
    <row r="2211" spans="1:10" ht="15.75" hidden="1" thickBot="1" x14ac:dyDescent="0.3">
      <c r="A2211" s="518"/>
      <c r="B2211" s="1114"/>
      <c r="C2211" s="246"/>
      <c r="D2211" s="696"/>
      <c r="E2211" s="697"/>
      <c r="F2211" s="1036">
        <f t="shared" si="31"/>
        <v>0</v>
      </c>
      <c r="G2211" s="247"/>
      <c r="H2211" s="517"/>
      <c r="I2211" s="814"/>
      <c r="J2211" s="524"/>
    </row>
    <row r="2212" spans="1:10" ht="15.75" hidden="1" thickBot="1" x14ac:dyDescent="0.3">
      <c r="A2212" s="518"/>
      <c r="B2212" s="1114"/>
      <c r="C2212" s="246"/>
      <c r="D2212" s="696"/>
      <c r="E2212" s="697"/>
      <c r="F2212" s="1036">
        <f t="shared" si="31"/>
        <v>0</v>
      </c>
      <c r="G2212" s="247"/>
      <c r="H2212" s="517"/>
      <c r="I2212" s="814"/>
      <c r="J2212" s="524"/>
    </row>
    <row r="2213" spans="1:10" ht="15.75" hidden="1" thickBot="1" x14ac:dyDescent="0.3">
      <c r="A2213" s="518"/>
      <c r="B2213" s="1114"/>
      <c r="C2213" s="246"/>
      <c r="D2213" s="696"/>
      <c r="E2213" s="697"/>
      <c r="F2213" s="1036">
        <f t="shared" si="31"/>
        <v>0</v>
      </c>
      <c r="G2213" s="247"/>
      <c r="H2213" s="517"/>
      <c r="I2213" s="814"/>
      <c r="J2213" s="524"/>
    </row>
    <row r="2214" spans="1:10" ht="15.75" hidden="1" thickBot="1" x14ac:dyDescent="0.3">
      <c r="A2214" s="518"/>
      <c r="B2214" s="1114"/>
      <c r="C2214" s="246"/>
      <c r="D2214" s="696"/>
      <c r="E2214" s="697"/>
      <c r="F2214" s="1036">
        <f t="shared" si="31"/>
        <v>0</v>
      </c>
      <c r="G2214" s="247"/>
      <c r="H2214" s="517"/>
      <c r="I2214" s="814"/>
      <c r="J2214" s="524"/>
    </row>
    <row r="2215" spans="1:10" ht="15.75" hidden="1" thickBot="1" x14ac:dyDescent="0.3">
      <c r="A2215" s="518"/>
      <c r="B2215" s="1114"/>
      <c r="C2215" s="246"/>
      <c r="D2215" s="696"/>
      <c r="E2215" s="697"/>
      <c r="F2215" s="1036">
        <f t="shared" si="31"/>
        <v>0</v>
      </c>
      <c r="G2215" s="247"/>
      <c r="H2215" s="517"/>
      <c r="I2215" s="814"/>
      <c r="J2215" s="524"/>
    </row>
    <row r="2216" spans="1:10" ht="15.75" hidden="1" thickBot="1" x14ac:dyDescent="0.3">
      <c r="A2216" s="518"/>
      <c r="B2216" s="1114"/>
      <c r="C2216" s="246"/>
      <c r="D2216" s="696"/>
      <c r="E2216" s="697"/>
      <c r="F2216" s="1036">
        <f t="shared" si="31"/>
        <v>0</v>
      </c>
      <c r="G2216" s="247"/>
      <c r="H2216" s="517"/>
      <c r="I2216" s="814"/>
      <c r="J2216" s="524"/>
    </row>
    <row r="2217" spans="1:10" ht="15.75" hidden="1" thickBot="1" x14ac:dyDescent="0.3">
      <c r="A2217" s="518"/>
      <c r="B2217" s="1114"/>
      <c r="C2217" s="246"/>
      <c r="D2217" s="696"/>
      <c r="E2217" s="697"/>
      <c r="F2217" s="1036">
        <f t="shared" si="31"/>
        <v>0</v>
      </c>
      <c r="G2217" s="247"/>
      <c r="H2217" s="517"/>
      <c r="I2217" s="814"/>
      <c r="J2217" s="524"/>
    </row>
    <row r="2218" spans="1:10" ht="15.75" hidden="1" thickBot="1" x14ac:dyDescent="0.3">
      <c r="A2218" s="518"/>
      <c r="B2218" s="1114"/>
      <c r="C2218" s="246"/>
      <c r="D2218" s="696"/>
      <c r="E2218" s="697"/>
      <c r="F2218" s="1036">
        <f t="shared" si="31"/>
        <v>0</v>
      </c>
      <c r="G2218" s="247"/>
      <c r="H2218" s="517"/>
      <c r="I2218" s="814"/>
      <c r="J2218" s="524"/>
    </row>
    <row r="2219" spans="1:10" ht="15.75" hidden="1" thickBot="1" x14ac:dyDescent="0.3">
      <c r="A2219" s="518"/>
      <c r="B2219" s="1114"/>
      <c r="C2219" s="246"/>
      <c r="D2219" s="696"/>
      <c r="E2219" s="697"/>
      <c r="F2219" s="1036">
        <f t="shared" si="31"/>
        <v>0</v>
      </c>
      <c r="G2219" s="247"/>
      <c r="H2219" s="517"/>
      <c r="I2219" s="814"/>
      <c r="J2219" s="524"/>
    </row>
    <row r="2220" spans="1:10" ht="15.75" hidden="1" thickBot="1" x14ac:dyDescent="0.3">
      <c r="A2220" s="518"/>
      <c r="B2220" s="1114"/>
      <c r="C2220" s="246"/>
      <c r="D2220" s="696"/>
      <c r="E2220" s="697"/>
      <c r="F2220" s="1036">
        <f t="shared" si="31"/>
        <v>0</v>
      </c>
      <c r="G2220" s="247"/>
      <c r="H2220" s="517"/>
      <c r="I2220" s="814"/>
      <c r="J2220" s="524"/>
    </row>
    <row r="2221" spans="1:10" ht="15.75" hidden="1" thickBot="1" x14ac:dyDescent="0.3">
      <c r="A2221" s="518"/>
      <c r="B2221" s="1114"/>
      <c r="C2221" s="246"/>
      <c r="D2221" s="696"/>
      <c r="E2221" s="697"/>
      <c r="F2221" s="1036">
        <f t="shared" si="31"/>
        <v>0</v>
      </c>
      <c r="G2221" s="247"/>
      <c r="H2221" s="517"/>
      <c r="I2221" s="814"/>
      <c r="J2221" s="524"/>
    </row>
    <row r="2222" spans="1:10" ht="15.75" hidden="1" thickBot="1" x14ac:dyDescent="0.3">
      <c r="A2222" s="518"/>
      <c r="B2222" s="1114"/>
      <c r="C2222" s="246"/>
      <c r="D2222" s="696"/>
      <c r="E2222" s="697"/>
      <c r="F2222" s="1036">
        <f t="shared" si="31"/>
        <v>0</v>
      </c>
      <c r="G2222" s="247"/>
      <c r="H2222" s="517"/>
      <c r="I2222" s="814"/>
      <c r="J2222" s="524"/>
    </row>
    <row r="2223" spans="1:10" ht="15.75" hidden="1" thickBot="1" x14ac:dyDescent="0.3">
      <c r="A2223" s="518"/>
      <c r="B2223" s="1114"/>
      <c r="C2223" s="246"/>
      <c r="D2223" s="696"/>
      <c r="E2223" s="697"/>
      <c r="F2223" s="1036">
        <f t="shared" si="31"/>
        <v>0</v>
      </c>
      <c r="G2223" s="247"/>
      <c r="H2223" s="517"/>
      <c r="I2223" s="814"/>
      <c r="J2223" s="524"/>
    </row>
    <row r="2224" spans="1:10" ht="15.75" hidden="1" thickBot="1" x14ac:dyDescent="0.3">
      <c r="A2224" s="518"/>
      <c r="B2224" s="1114"/>
      <c r="C2224" s="246"/>
      <c r="D2224" s="696"/>
      <c r="E2224" s="697"/>
      <c r="F2224" s="1036">
        <f t="shared" si="31"/>
        <v>0</v>
      </c>
      <c r="G2224" s="247"/>
      <c r="H2224" s="517"/>
      <c r="I2224" s="814"/>
      <c r="J2224" s="524"/>
    </row>
    <row r="2225" spans="1:10" ht="15.75" hidden="1" thickBot="1" x14ac:dyDescent="0.3">
      <c r="A2225" s="518"/>
      <c r="B2225" s="1114"/>
      <c r="C2225" s="246"/>
      <c r="D2225" s="696"/>
      <c r="E2225" s="697"/>
      <c r="F2225" s="1036">
        <f t="shared" si="31"/>
        <v>0</v>
      </c>
      <c r="G2225" s="247"/>
      <c r="H2225" s="517"/>
      <c r="I2225" s="814"/>
      <c r="J2225" s="524"/>
    </row>
    <row r="2226" spans="1:10" ht="15.75" hidden="1" thickBot="1" x14ac:dyDescent="0.3">
      <c r="A2226" s="518"/>
      <c r="B2226" s="1114"/>
      <c r="C2226" s="246"/>
      <c r="D2226" s="696"/>
      <c r="E2226" s="697"/>
      <c r="F2226" s="1036">
        <f t="shared" si="31"/>
        <v>0</v>
      </c>
      <c r="G2226" s="247"/>
      <c r="H2226" s="517"/>
      <c r="I2226" s="814"/>
      <c r="J2226" s="524"/>
    </row>
    <row r="2227" spans="1:10" ht="15.75" hidden="1" thickBot="1" x14ac:dyDescent="0.3">
      <c r="A2227" s="518"/>
      <c r="B2227" s="1114"/>
      <c r="C2227" s="246"/>
      <c r="D2227" s="696"/>
      <c r="E2227" s="697"/>
      <c r="F2227" s="1036">
        <f t="shared" si="31"/>
        <v>0</v>
      </c>
      <c r="G2227" s="247"/>
      <c r="H2227" s="517"/>
      <c r="I2227" s="814"/>
      <c r="J2227" s="524"/>
    </row>
    <row r="2228" spans="1:10" ht="15.75" hidden="1" thickBot="1" x14ac:dyDescent="0.3">
      <c r="A2228" s="518"/>
      <c r="B2228" s="1114"/>
      <c r="C2228" s="246"/>
      <c r="D2228" s="696"/>
      <c r="E2228" s="697"/>
      <c r="F2228" s="1036">
        <f t="shared" ref="F2228:F2291" si="32">D2228+E2228</f>
        <v>0</v>
      </c>
      <c r="G2228" s="247"/>
      <c r="H2228" s="517"/>
      <c r="I2228" s="814"/>
      <c r="J2228" s="524"/>
    </row>
    <row r="2229" spans="1:10" ht="15.75" hidden="1" thickBot="1" x14ac:dyDescent="0.3">
      <c r="A2229" s="518"/>
      <c r="B2229" s="1114"/>
      <c r="C2229" s="246"/>
      <c r="D2229" s="696"/>
      <c r="E2229" s="697"/>
      <c r="F2229" s="1036">
        <f t="shared" si="32"/>
        <v>0</v>
      </c>
      <c r="G2229" s="247"/>
      <c r="H2229" s="517"/>
      <c r="I2229" s="814"/>
      <c r="J2229" s="524"/>
    </row>
    <row r="2230" spans="1:10" ht="15.75" hidden="1" thickBot="1" x14ac:dyDescent="0.3">
      <c r="A2230" s="518"/>
      <c r="B2230" s="1114"/>
      <c r="C2230" s="246"/>
      <c r="D2230" s="696"/>
      <c r="E2230" s="697"/>
      <c r="F2230" s="1036">
        <f t="shared" si="32"/>
        <v>0</v>
      </c>
      <c r="G2230" s="247"/>
      <c r="H2230" s="517"/>
      <c r="I2230" s="814"/>
      <c r="J2230" s="524"/>
    </row>
    <row r="2231" spans="1:10" ht="15.75" hidden="1" thickBot="1" x14ac:dyDescent="0.3">
      <c r="A2231" s="518"/>
      <c r="B2231" s="1114"/>
      <c r="C2231" s="246"/>
      <c r="D2231" s="696"/>
      <c r="E2231" s="697"/>
      <c r="F2231" s="1036">
        <f t="shared" si="32"/>
        <v>0</v>
      </c>
      <c r="G2231" s="247"/>
      <c r="H2231" s="517"/>
      <c r="I2231" s="814"/>
      <c r="J2231" s="524"/>
    </row>
    <row r="2232" spans="1:10" ht="15.75" hidden="1" thickBot="1" x14ac:dyDescent="0.3">
      <c r="A2232" s="518"/>
      <c r="B2232" s="1114"/>
      <c r="C2232" s="246"/>
      <c r="D2232" s="696"/>
      <c r="E2232" s="697"/>
      <c r="F2232" s="1036">
        <f t="shared" si="32"/>
        <v>0</v>
      </c>
      <c r="G2232" s="247"/>
      <c r="H2232" s="517"/>
      <c r="I2232" s="814"/>
      <c r="J2232" s="524"/>
    </row>
    <row r="2233" spans="1:10" ht="15.75" hidden="1" thickBot="1" x14ac:dyDescent="0.3">
      <c r="A2233" s="518"/>
      <c r="B2233" s="1114"/>
      <c r="C2233" s="246"/>
      <c r="D2233" s="696"/>
      <c r="E2233" s="697"/>
      <c r="F2233" s="1036">
        <f t="shared" si="32"/>
        <v>0</v>
      </c>
      <c r="G2233" s="247"/>
      <c r="H2233" s="517"/>
      <c r="I2233" s="814"/>
      <c r="J2233" s="524"/>
    </row>
    <row r="2234" spans="1:10" ht="15.75" hidden="1" thickBot="1" x14ac:dyDescent="0.3">
      <c r="A2234" s="518"/>
      <c r="B2234" s="1114"/>
      <c r="C2234" s="246"/>
      <c r="D2234" s="696"/>
      <c r="E2234" s="697"/>
      <c r="F2234" s="1036">
        <f t="shared" si="32"/>
        <v>0</v>
      </c>
      <c r="G2234" s="247"/>
      <c r="H2234" s="517"/>
      <c r="I2234" s="814"/>
      <c r="J2234" s="524"/>
    </row>
    <row r="2235" spans="1:10" ht="15.75" hidden="1" thickBot="1" x14ac:dyDescent="0.3">
      <c r="A2235" s="518"/>
      <c r="B2235" s="1114"/>
      <c r="C2235" s="246"/>
      <c r="D2235" s="696"/>
      <c r="E2235" s="697"/>
      <c r="F2235" s="1036">
        <f t="shared" si="32"/>
        <v>0</v>
      </c>
      <c r="G2235" s="247"/>
      <c r="H2235" s="517"/>
      <c r="I2235" s="814"/>
      <c r="J2235" s="524"/>
    </row>
    <row r="2236" spans="1:10" ht="15.75" hidden="1" thickBot="1" x14ac:dyDescent="0.3">
      <c r="A2236" s="518"/>
      <c r="B2236" s="1114"/>
      <c r="C2236" s="246"/>
      <c r="D2236" s="696"/>
      <c r="E2236" s="697"/>
      <c r="F2236" s="1036">
        <f t="shared" si="32"/>
        <v>0</v>
      </c>
      <c r="G2236" s="247"/>
      <c r="H2236" s="517"/>
      <c r="I2236" s="814"/>
      <c r="J2236" s="524"/>
    </row>
    <row r="2237" spans="1:10" ht="15.75" hidden="1" thickBot="1" x14ac:dyDescent="0.3">
      <c r="A2237" s="518"/>
      <c r="B2237" s="1114"/>
      <c r="C2237" s="246"/>
      <c r="D2237" s="696"/>
      <c r="E2237" s="697"/>
      <c r="F2237" s="1036">
        <f t="shared" si="32"/>
        <v>0</v>
      </c>
      <c r="G2237" s="247"/>
      <c r="H2237" s="517"/>
      <c r="I2237" s="814"/>
      <c r="J2237" s="524"/>
    </row>
    <row r="2238" spans="1:10" ht="15.75" hidden="1" thickBot="1" x14ac:dyDescent="0.3">
      <c r="A2238" s="518"/>
      <c r="B2238" s="1114"/>
      <c r="C2238" s="534"/>
      <c r="D2238" s="696"/>
      <c r="E2238" s="697"/>
      <c r="F2238" s="1036">
        <f t="shared" si="32"/>
        <v>0</v>
      </c>
      <c r="G2238" s="247"/>
      <c r="H2238" s="517"/>
      <c r="I2238" s="814"/>
      <c r="J2238" s="512"/>
    </row>
    <row r="2239" spans="1:10" ht="15" customHeight="1" thickBot="1" x14ac:dyDescent="0.35">
      <c r="A2239" s="518"/>
      <c r="B2239" s="1114"/>
      <c r="C2239" s="129" t="s">
        <v>1927</v>
      </c>
      <c r="D2239" s="1127">
        <f>SUM(D2240:D2339)</f>
        <v>0</v>
      </c>
      <c r="E2239" s="1127">
        <f>SUM(E2240:E2339)</f>
        <v>0</v>
      </c>
      <c r="F2239" s="1036">
        <f t="shared" si="32"/>
        <v>0</v>
      </c>
      <c r="G2239" s="247"/>
      <c r="H2239" s="517" t="s">
        <v>979</v>
      </c>
      <c r="I2239" s="815">
        <f>Form3!G54+Form3!H54</f>
        <v>0</v>
      </c>
      <c r="J2239" s="524"/>
    </row>
    <row r="2240" spans="1:10" ht="15" customHeight="1" x14ac:dyDescent="0.3">
      <c r="A2240" s="518"/>
      <c r="B2240" s="1114"/>
      <c r="C2240" s="1692"/>
      <c r="D2240" s="696"/>
      <c r="E2240" s="697"/>
      <c r="F2240" s="1036">
        <f t="shared" si="32"/>
        <v>0</v>
      </c>
      <c r="G2240" s="247"/>
      <c r="H2240" s="517"/>
      <c r="I2240" s="814"/>
      <c r="J2240" s="524"/>
    </row>
    <row r="2241" spans="1:10" ht="15" customHeight="1" x14ac:dyDescent="0.3">
      <c r="A2241" s="518"/>
      <c r="B2241" s="1114"/>
      <c r="C2241" s="1692"/>
      <c r="D2241" s="696"/>
      <c r="E2241" s="697"/>
      <c r="F2241" s="1036">
        <f t="shared" si="32"/>
        <v>0</v>
      </c>
      <c r="G2241" s="247"/>
      <c r="H2241" s="517"/>
      <c r="I2241" s="814"/>
      <c r="J2241" s="524"/>
    </row>
    <row r="2242" spans="1:10" ht="15" customHeight="1" x14ac:dyDescent="0.3">
      <c r="A2242" s="518"/>
      <c r="B2242" s="1114"/>
      <c r="C2242" s="1692"/>
      <c r="D2242" s="696"/>
      <c r="E2242" s="697"/>
      <c r="F2242" s="1036">
        <f t="shared" si="32"/>
        <v>0</v>
      </c>
      <c r="G2242" s="247"/>
      <c r="H2242" s="517"/>
      <c r="I2242" s="814"/>
      <c r="J2242" s="524"/>
    </row>
    <row r="2243" spans="1:10" ht="15" customHeight="1" x14ac:dyDescent="0.3">
      <c r="A2243" s="518"/>
      <c r="B2243" s="1114"/>
      <c r="C2243" s="1692"/>
      <c r="D2243" s="696"/>
      <c r="E2243" s="697"/>
      <c r="F2243" s="1036">
        <f t="shared" si="32"/>
        <v>0</v>
      </c>
      <c r="G2243" s="247"/>
      <c r="H2243" s="517"/>
      <c r="I2243" s="814"/>
      <c r="J2243" s="524"/>
    </row>
    <row r="2244" spans="1:10" ht="15" customHeight="1" x14ac:dyDescent="0.3">
      <c r="A2244" s="518"/>
      <c r="B2244" s="1114"/>
      <c r="C2244" s="1692"/>
      <c r="D2244" s="696"/>
      <c r="E2244" s="697"/>
      <c r="F2244" s="1036">
        <f t="shared" si="32"/>
        <v>0</v>
      </c>
      <c r="G2244" s="247"/>
      <c r="H2244" s="517"/>
      <c r="I2244" s="814"/>
      <c r="J2244" s="524"/>
    </row>
    <row r="2245" spans="1:10" ht="15" customHeight="1" x14ac:dyDescent="0.3">
      <c r="A2245" s="518"/>
      <c r="B2245" s="1114"/>
      <c r="C2245" s="1692"/>
      <c r="D2245" s="696"/>
      <c r="E2245" s="697"/>
      <c r="F2245" s="1036">
        <f t="shared" si="32"/>
        <v>0</v>
      </c>
      <c r="G2245" s="247"/>
      <c r="H2245" s="517"/>
      <c r="I2245" s="814"/>
      <c r="J2245" s="524"/>
    </row>
    <row r="2246" spans="1:10" ht="15" customHeight="1" x14ac:dyDescent="0.3">
      <c r="A2246" s="518"/>
      <c r="B2246" s="1114"/>
      <c r="C2246" s="1692"/>
      <c r="D2246" s="696"/>
      <c r="E2246" s="697"/>
      <c r="F2246" s="1036">
        <f t="shared" si="32"/>
        <v>0</v>
      </c>
      <c r="G2246" s="247"/>
      <c r="H2246" s="517"/>
      <c r="I2246" s="814"/>
      <c r="J2246" s="524"/>
    </row>
    <row r="2247" spans="1:10" ht="15" customHeight="1" x14ac:dyDescent="0.3">
      <c r="A2247" s="518"/>
      <c r="B2247" s="1114"/>
      <c r="C2247" s="1692"/>
      <c r="D2247" s="696"/>
      <c r="E2247" s="697"/>
      <c r="F2247" s="1036">
        <f t="shared" si="32"/>
        <v>0</v>
      </c>
      <c r="G2247" s="247"/>
      <c r="H2247" s="517"/>
      <c r="I2247" s="814"/>
      <c r="J2247" s="524"/>
    </row>
    <row r="2248" spans="1:10" ht="15" customHeight="1" x14ac:dyDescent="0.3">
      <c r="A2248" s="518"/>
      <c r="B2248" s="1114"/>
      <c r="C2248" s="1692"/>
      <c r="D2248" s="696"/>
      <c r="E2248" s="697"/>
      <c r="F2248" s="1036">
        <f t="shared" si="32"/>
        <v>0</v>
      </c>
      <c r="G2248" s="247"/>
      <c r="H2248" s="517"/>
      <c r="I2248" s="814"/>
      <c r="J2248" s="524"/>
    </row>
    <row r="2249" spans="1:10" ht="15" customHeight="1" thickBot="1" x14ac:dyDescent="0.35">
      <c r="A2249" s="518"/>
      <c r="B2249" s="1114"/>
      <c r="C2249" s="1692"/>
      <c r="D2249" s="696"/>
      <c r="E2249" s="697"/>
      <c r="F2249" s="1036">
        <f t="shared" si="32"/>
        <v>0</v>
      </c>
      <c r="G2249" s="247"/>
      <c r="H2249" s="517"/>
      <c r="I2249" s="814"/>
      <c r="J2249" s="524"/>
    </row>
    <row r="2250" spans="1:10" ht="15.75" hidden="1" thickBot="1" x14ac:dyDescent="0.3">
      <c r="A2250" s="518"/>
      <c r="B2250" s="1114"/>
      <c r="C2250" s="101"/>
      <c r="D2250" s="696"/>
      <c r="E2250" s="697"/>
      <c r="F2250" s="1036">
        <f t="shared" si="32"/>
        <v>0</v>
      </c>
      <c r="G2250" s="247"/>
      <c r="H2250" s="517"/>
      <c r="I2250" s="814"/>
      <c r="J2250" s="524"/>
    </row>
    <row r="2251" spans="1:10" ht="15.75" hidden="1" thickBot="1" x14ac:dyDescent="0.3">
      <c r="A2251" s="518"/>
      <c r="B2251" s="1114"/>
      <c r="C2251" s="101"/>
      <c r="D2251" s="696"/>
      <c r="E2251" s="697"/>
      <c r="F2251" s="1036">
        <f t="shared" si="32"/>
        <v>0</v>
      </c>
      <c r="G2251" s="247"/>
      <c r="H2251" s="517"/>
      <c r="I2251" s="814"/>
      <c r="J2251" s="524"/>
    </row>
    <row r="2252" spans="1:10" ht="15.75" hidden="1" thickBot="1" x14ac:dyDescent="0.3">
      <c r="A2252" s="518"/>
      <c r="B2252" s="1114"/>
      <c r="C2252" s="101"/>
      <c r="D2252" s="696"/>
      <c r="E2252" s="697"/>
      <c r="F2252" s="1036">
        <f t="shared" si="32"/>
        <v>0</v>
      </c>
      <c r="G2252" s="247"/>
      <c r="H2252" s="517"/>
      <c r="I2252" s="814"/>
      <c r="J2252" s="524"/>
    </row>
    <row r="2253" spans="1:10" ht="15.75" hidden="1" thickBot="1" x14ac:dyDescent="0.3">
      <c r="A2253" s="518"/>
      <c r="B2253" s="1114"/>
      <c r="C2253" s="101"/>
      <c r="D2253" s="696"/>
      <c r="E2253" s="697"/>
      <c r="F2253" s="1036">
        <f t="shared" si="32"/>
        <v>0</v>
      </c>
      <c r="G2253" s="247"/>
      <c r="H2253" s="517"/>
      <c r="I2253" s="814"/>
      <c r="J2253" s="524"/>
    </row>
    <row r="2254" spans="1:10" ht="15.75" hidden="1" thickBot="1" x14ac:dyDescent="0.3">
      <c r="A2254" s="518"/>
      <c r="B2254" s="1114"/>
      <c r="C2254" s="101"/>
      <c r="D2254" s="696"/>
      <c r="E2254" s="697"/>
      <c r="F2254" s="1036">
        <f t="shared" si="32"/>
        <v>0</v>
      </c>
      <c r="G2254" s="247"/>
      <c r="H2254" s="517"/>
      <c r="I2254" s="814"/>
      <c r="J2254" s="524"/>
    </row>
    <row r="2255" spans="1:10" ht="15.75" hidden="1" thickBot="1" x14ac:dyDescent="0.3">
      <c r="A2255" s="518"/>
      <c r="B2255" s="1114"/>
      <c r="C2255" s="101"/>
      <c r="D2255" s="696"/>
      <c r="E2255" s="697"/>
      <c r="F2255" s="1036">
        <f t="shared" si="32"/>
        <v>0</v>
      </c>
      <c r="G2255" s="247"/>
      <c r="H2255" s="517"/>
      <c r="I2255" s="814"/>
      <c r="J2255" s="524"/>
    </row>
    <row r="2256" spans="1:10" ht="15.75" hidden="1" thickBot="1" x14ac:dyDescent="0.3">
      <c r="A2256" s="518"/>
      <c r="B2256" s="1114"/>
      <c r="C2256" s="101"/>
      <c r="D2256" s="696"/>
      <c r="E2256" s="697"/>
      <c r="F2256" s="1036">
        <f t="shared" si="32"/>
        <v>0</v>
      </c>
      <c r="G2256" s="247"/>
      <c r="H2256" s="517"/>
      <c r="I2256" s="814"/>
      <c r="J2256" s="524"/>
    </row>
    <row r="2257" spans="1:10" ht="15.75" hidden="1" thickBot="1" x14ac:dyDescent="0.3">
      <c r="A2257" s="518"/>
      <c r="B2257" s="1114"/>
      <c r="C2257" s="101"/>
      <c r="D2257" s="696"/>
      <c r="E2257" s="697"/>
      <c r="F2257" s="1036">
        <f t="shared" si="32"/>
        <v>0</v>
      </c>
      <c r="G2257" s="247"/>
      <c r="H2257" s="517"/>
      <c r="I2257" s="814"/>
      <c r="J2257" s="524"/>
    </row>
    <row r="2258" spans="1:10" ht="15.75" hidden="1" thickBot="1" x14ac:dyDescent="0.3">
      <c r="A2258" s="518"/>
      <c r="B2258" s="1114"/>
      <c r="C2258" s="101"/>
      <c r="D2258" s="696"/>
      <c r="E2258" s="697"/>
      <c r="F2258" s="1036">
        <f t="shared" si="32"/>
        <v>0</v>
      </c>
      <c r="G2258" s="247"/>
      <c r="H2258" s="517"/>
      <c r="I2258" s="814"/>
      <c r="J2258" s="524"/>
    </row>
    <row r="2259" spans="1:10" ht="15.75" hidden="1" thickBot="1" x14ac:dyDescent="0.3">
      <c r="A2259" s="518"/>
      <c r="B2259" s="1114"/>
      <c r="C2259" s="101"/>
      <c r="D2259" s="696"/>
      <c r="E2259" s="697"/>
      <c r="F2259" s="1036">
        <f t="shared" si="32"/>
        <v>0</v>
      </c>
      <c r="G2259" s="247"/>
      <c r="H2259" s="517"/>
      <c r="I2259" s="814"/>
      <c r="J2259" s="524"/>
    </row>
    <row r="2260" spans="1:10" ht="15.75" hidden="1" thickBot="1" x14ac:dyDescent="0.3">
      <c r="A2260" s="518"/>
      <c r="B2260" s="1114"/>
      <c r="C2260" s="101"/>
      <c r="D2260" s="696"/>
      <c r="E2260" s="697"/>
      <c r="F2260" s="1036">
        <f t="shared" si="32"/>
        <v>0</v>
      </c>
      <c r="G2260" s="247"/>
      <c r="H2260" s="517"/>
      <c r="I2260" s="814"/>
      <c r="J2260" s="524"/>
    </row>
    <row r="2261" spans="1:10" ht="15.75" hidden="1" thickBot="1" x14ac:dyDescent="0.3">
      <c r="A2261" s="518"/>
      <c r="B2261" s="1114"/>
      <c r="C2261" s="101"/>
      <c r="D2261" s="696"/>
      <c r="E2261" s="697"/>
      <c r="F2261" s="1036">
        <f t="shared" si="32"/>
        <v>0</v>
      </c>
      <c r="G2261" s="247"/>
      <c r="H2261" s="517"/>
      <c r="I2261" s="814"/>
      <c r="J2261" s="524"/>
    </row>
    <row r="2262" spans="1:10" ht="15.75" hidden="1" thickBot="1" x14ac:dyDescent="0.3">
      <c r="A2262" s="518"/>
      <c r="B2262" s="1114"/>
      <c r="C2262" s="101"/>
      <c r="D2262" s="696"/>
      <c r="E2262" s="697"/>
      <c r="F2262" s="1036">
        <f t="shared" si="32"/>
        <v>0</v>
      </c>
      <c r="G2262" s="247"/>
      <c r="H2262" s="517"/>
      <c r="I2262" s="814"/>
      <c r="J2262" s="524"/>
    </row>
    <row r="2263" spans="1:10" ht="15.75" hidden="1" thickBot="1" x14ac:dyDescent="0.3">
      <c r="A2263" s="518"/>
      <c r="B2263" s="1114"/>
      <c r="C2263" s="101"/>
      <c r="D2263" s="696"/>
      <c r="E2263" s="697"/>
      <c r="F2263" s="1036">
        <f t="shared" si="32"/>
        <v>0</v>
      </c>
      <c r="G2263" s="247"/>
      <c r="H2263" s="517"/>
      <c r="I2263" s="814"/>
      <c r="J2263" s="524"/>
    </row>
    <row r="2264" spans="1:10" ht="15.75" hidden="1" thickBot="1" x14ac:dyDescent="0.3">
      <c r="A2264" s="518"/>
      <c r="B2264" s="1114"/>
      <c r="C2264" s="101"/>
      <c r="D2264" s="696"/>
      <c r="E2264" s="697"/>
      <c r="F2264" s="1036">
        <f t="shared" si="32"/>
        <v>0</v>
      </c>
      <c r="G2264" s="247"/>
      <c r="H2264" s="517"/>
      <c r="I2264" s="814"/>
      <c r="J2264" s="524"/>
    </row>
    <row r="2265" spans="1:10" ht="15.75" hidden="1" thickBot="1" x14ac:dyDescent="0.3">
      <c r="A2265" s="518"/>
      <c r="B2265" s="1114"/>
      <c r="C2265" s="101"/>
      <c r="D2265" s="696"/>
      <c r="E2265" s="697"/>
      <c r="F2265" s="1036">
        <f t="shared" si="32"/>
        <v>0</v>
      </c>
      <c r="G2265" s="247"/>
      <c r="H2265" s="517"/>
      <c r="I2265" s="814"/>
      <c r="J2265" s="524"/>
    </row>
    <row r="2266" spans="1:10" ht="15.75" hidden="1" thickBot="1" x14ac:dyDescent="0.3">
      <c r="A2266" s="518"/>
      <c r="B2266" s="1114"/>
      <c r="C2266" s="101"/>
      <c r="D2266" s="696"/>
      <c r="E2266" s="697"/>
      <c r="F2266" s="1036">
        <f t="shared" si="32"/>
        <v>0</v>
      </c>
      <c r="G2266" s="247"/>
      <c r="H2266" s="517"/>
      <c r="I2266" s="814"/>
      <c r="J2266" s="524"/>
    </row>
    <row r="2267" spans="1:10" ht="15.75" hidden="1" thickBot="1" x14ac:dyDescent="0.3">
      <c r="A2267" s="518"/>
      <c r="B2267" s="1114"/>
      <c r="C2267" s="101"/>
      <c r="D2267" s="696"/>
      <c r="E2267" s="697"/>
      <c r="F2267" s="1036">
        <f t="shared" si="32"/>
        <v>0</v>
      </c>
      <c r="G2267" s="247"/>
      <c r="H2267" s="517"/>
      <c r="I2267" s="814"/>
      <c r="J2267" s="524"/>
    </row>
    <row r="2268" spans="1:10" ht="15.75" hidden="1" thickBot="1" x14ac:dyDescent="0.3">
      <c r="A2268" s="518"/>
      <c r="B2268" s="1114"/>
      <c r="C2268" s="101"/>
      <c r="D2268" s="696"/>
      <c r="E2268" s="697"/>
      <c r="F2268" s="1036">
        <f t="shared" si="32"/>
        <v>0</v>
      </c>
      <c r="G2268" s="247"/>
      <c r="H2268" s="517"/>
      <c r="I2268" s="814"/>
      <c r="J2268" s="524"/>
    </row>
    <row r="2269" spans="1:10" ht="15.75" hidden="1" thickBot="1" x14ac:dyDescent="0.3">
      <c r="A2269" s="518"/>
      <c r="B2269" s="1114"/>
      <c r="C2269" s="101"/>
      <c r="D2269" s="696"/>
      <c r="E2269" s="697"/>
      <c r="F2269" s="1036">
        <f t="shared" si="32"/>
        <v>0</v>
      </c>
      <c r="G2269" s="247"/>
      <c r="H2269" s="517"/>
      <c r="I2269" s="814"/>
      <c r="J2269" s="524"/>
    </row>
    <row r="2270" spans="1:10" ht="15.75" hidden="1" thickBot="1" x14ac:dyDescent="0.3">
      <c r="A2270" s="518"/>
      <c r="B2270" s="1114"/>
      <c r="C2270" s="101"/>
      <c r="D2270" s="696"/>
      <c r="E2270" s="697"/>
      <c r="F2270" s="1036">
        <f t="shared" si="32"/>
        <v>0</v>
      </c>
      <c r="G2270" s="247"/>
      <c r="H2270" s="517"/>
      <c r="I2270" s="814"/>
      <c r="J2270" s="524"/>
    </row>
    <row r="2271" spans="1:10" ht="15.75" hidden="1" thickBot="1" x14ac:dyDescent="0.3">
      <c r="A2271" s="518"/>
      <c r="B2271" s="1114"/>
      <c r="C2271" s="101"/>
      <c r="D2271" s="696"/>
      <c r="E2271" s="697"/>
      <c r="F2271" s="1036">
        <f t="shared" si="32"/>
        <v>0</v>
      </c>
      <c r="G2271" s="247"/>
      <c r="H2271" s="517"/>
      <c r="I2271" s="814"/>
      <c r="J2271" s="524"/>
    </row>
    <row r="2272" spans="1:10" ht="15.75" hidden="1" thickBot="1" x14ac:dyDescent="0.3">
      <c r="A2272" s="518"/>
      <c r="B2272" s="1114"/>
      <c r="C2272" s="101"/>
      <c r="D2272" s="696"/>
      <c r="E2272" s="697"/>
      <c r="F2272" s="1036">
        <f t="shared" si="32"/>
        <v>0</v>
      </c>
      <c r="G2272" s="247"/>
      <c r="H2272" s="517"/>
      <c r="I2272" s="814"/>
      <c r="J2272" s="524"/>
    </row>
    <row r="2273" spans="1:10" ht="15.75" hidden="1" thickBot="1" x14ac:dyDescent="0.3">
      <c r="A2273" s="518"/>
      <c r="B2273" s="1114"/>
      <c r="C2273" s="101"/>
      <c r="D2273" s="696"/>
      <c r="E2273" s="697"/>
      <c r="F2273" s="1036">
        <f t="shared" si="32"/>
        <v>0</v>
      </c>
      <c r="G2273" s="247"/>
      <c r="H2273" s="517"/>
      <c r="I2273" s="814"/>
      <c r="J2273" s="524"/>
    </row>
    <row r="2274" spans="1:10" ht="15.75" hidden="1" thickBot="1" x14ac:dyDescent="0.3">
      <c r="A2274" s="518"/>
      <c r="B2274" s="1114"/>
      <c r="C2274" s="101"/>
      <c r="D2274" s="696"/>
      <c r="E2274" s="697"/>
      <c r="F2274" s="1036">
        <f t="shared" si="32"/>
        <v>0</v>
      </c>
      <c r="G2274" s="247"/>
      <c r="H2274" s="517"/>
      <c r="I2274" s="814"/>
      <c r="J2274" s="524"/>
    </row>
    <row r="2275" spans="1:10" ht="15.75" hidden="1" thickBot="1" x14ac:dyDescent="0.3">
      <c r="A2275" s="518"/>
      <c r="B2275" s="1114"/>
      <c r="C2275" s="101"/>
      <c r="D2275" s="696"/>
      <c r="E2275" s="697"/>
      <c r="F2275" s="1036">
        <f t="shared" si="32"/>
        <v>0</v>
      </c>
      <c r="G2275" s="247"/>
      <c r="H2275" s="517"/>
      <c r="I2275" s="814"/>
      <c r="J2275" s="524"/>
    </row>
    <row r="2276" spans="1:10" ht="15.75" hidden="1" thickBot="1" x14ac:dyDescent="0.3">
      <c r="A2276" s="518"/>
      <c r="B2276" s="1114"/>
      <c r="C2276" s="101"/>
      <c r="D2276" s="696"/>
      <c r="E2276" s="697"/>
      <c r="F2276" s="1036">
        <f t="shared" si="32"/>
        <v>0</v>
      </c>
      <c r="G2276" s="247"/>
      <c r="H2276" s="517"/>
      <c r="I2276" s="814"/>
      <c r="J2276" s="524"/>
    </row>
    <row r="2277" spans="1:10" ht="15.75" hidden="1" thickBot="1" x14ac:dyDescent="0.3">
      <c r="A2277" s="518"/>
      <c r="B2277" s="1114"/>
      <c r="C2277" s="101"/>
      <c r="D2277" s="696"/>
      <c r="E2277" s="697"/>
      <c r="F2277" s="1036">
        <f t="shared" si="32"/>
        <v>0</v>
      </c>
      <c r="G2277" s="247"/>
      <c r="H2277" s="517"/>
      <c r="I2277" s="814"/>
      <c r="J2277" s="524"/>
    </row>
    <row r="2278" spans="1:10" ht="15.75" hidden="1" thickBot="1" x14ac:dyDescent="0.3">
      <c r="A2278" s="518"/>
      <c r="B2278" s="1114"/>
      <c r="C2278" s="101"/>
      <c r="D2278" s="696"/>
      <c r="E2278" s="697"/>
      <c r="F2278" s="1036">
        <f t="shared" si="32"/>
        <v>0</v>
      </c>
      <c r="G2278" s="247"/>
      <c r="H2278" s="517"/>
      <c r="I2278" s="814"/>
      <c r="J2278" s="524"/>
    </row>
    <row r="2279" spans="1:10" ht="15.75" hidden="1" thickBot="1" x14ac:dyDescent="0.3">
      <c r="A2279" s="518"/>
      <c r="B2279" s="1114"/>
      <c r="C2279" s="101"/>
      <c r="D2279" s="696"/>
      <c r="E2279" s="697"/>
      <c r="F2279" s="1036">
        <f t="shared" si="32"/>
        <v>0</v>
      </c>
      <c r="G2279" s="247"/>
      <c r="H2279" s="517"/>
      <c r="I2279" s="814"/>
      <c r="J2279" s="524"/>
    </row>
    <row r="2280" spans="1:10" ht="15.75" hidden="1" thickBot="1" x14ac:dyDescent="0.3">
      <c r="A2280" s="518"/>
      <c r="B2280" s="1114"/>
      <c r="C2280" s="101"/>
      <c r="D2280" s="696"/>
      <c r="E2280" s="697"/>
      <c r="F2280" s="1036">
        <f t="shared" si="32"/>
        <v>0</v>
      </c>
      <c r="G2280" s="247"/>
      <c r="H2280" s="517"/>
      <c r="I2280" s="814"/>
      <c r="J2280" s="524"/>
    </row>
    <row r="2281" spans="1:10" ht="15.75" hidden="1" thickBot="1" x14ac:dyDescent="0.3">
      <c r="A2281" s="518"/>
      <c r="B2281" s="1114"/>
      <c r="C2281" s="101"/>
      <c r="D2281" s="696"/>
      <c r="E2281" s="697"/>
      <c r="F2281" s="1036">
        <f t="shared" si="32"/>
        <v>0</v>
      </c>
      <c r="G2281" s="247"/>
      <c r="H2281" s="517"/>
      <c r="I2281" s="814"/>
      <c r="J2281" s="524"/>
    </row>
    <row r="2282" spans="1:10" ht="15.75" hidden="1" thickBot="1" x14ac:dyDescent="0.3">
      <c r="A2282" s="518"/>
      <c r="B2282" s="1114"/>
      <c r="C2282" s="101"/>
      <c r="D2282" s="696"/>
      <c r="E2282" s="697"/>
      <c r="F2282" s="1036">
        <f t="shared" si="32"/>
        <v>0</v>
      </c>
      <c r="G2282" s="247"/>
      <c r="H2282" s="517"/>
      <c r="I2282" s="814"/>
      <c r="J2282" s="524"/>
    </row>
    <row r="2283" spans="1:10" ht="15.75" hidden="1" thickBot="1" x14ac:dyDescent="0.3">
      <c r="A2283" s="518"/>
      <c r="B2283" s="1114"/>
      <c r="C2283" s="101"/>
      <c r="D2283" s="696"/>
      <c r="E2283" s="697"/>
      <c r="F2283" s="1036">
        <f t="shared" si="32"/>
        <v>0</v>
      </c>
      <c r="G2283" s="247"/>
      <c r="H2283" s="517"/>
      <c r="I2283" s="814"/>
      <c r="J2283" s="524"/>
    </row>
    <row r="2284" spans="1:10" ht="15.75" hidden="1" thickBot="1" x14ac:dyDescent="0.3">
      <c r="A2284" s="518"/>
      <c r="B2284" s="1114"/>
      <c r="C2284" s="101"/>
      <c r="D2284" s="696"/>
      <c r="E2284" s="697"/>
      <c r="F2284" s="1036">
        <f t="shared" si="32"/>
        <v>0</v>
      </c>
      <c r="G2284" s="247"/>
      <c r="H2284" s="517"/>
      <c r="I2284" s="814"/>
      <c r="J2284" s="524"/>
    </row>
    <row r="2285" spans="1:10" ht="15.75" hidden="1" thickBot="1" x14ac:dyDescent="0.3">
      <c r="A2285" s="518"/>
      <c r="B2285" s="1114"/>
      <c r="C2285" s="101"/>
      <c r="D2285" s="696"/>
      <c r="E2285" s="697"/>
      <c r="F2285" s="1036">
        <f t="shared" si="32"/>
        <v>0</v>
      </c>
      <c r="G2285" s="247"/>
      <c r="H2285" s="517"/>
      <c r="I2285" s="814"/>
      <c r="J2285" s="524"/>
    </row>
    <row r="2286" spans="1:10" ht="15.75" hidden="1" thickBot="1" x14ac:dyDescent="0.3">
      <c r="A2286" s="518"/>
      <c r="B2286" s="1114"/>
      <c r="C2286" s="101"/>
      <c r="D2286" s="696"/>
      <c r="E2286" s="697"/>
      <c r="F2286" s="1036">
        <f t="shared" si="32"/>
        <v>0</v>
      </c>
      <c r="G2286" s="247"/>
      <c r="H2286" s="517"/>
      <c r="I2286" s="814"/>
      <c r="J2286" s="524"/>
    </row>
    <row r="2287" spans="1:10" ht="15.75" hidden="1" thickBot="1" x14ac:dyDescent="0.3">
      <c r="A2287" s="518"/>
      <c r="B2287" s="1114"/>
      <c r="C2287" s="101"/>
      <c r="D2287" s="696"/>
      <c r="E2287" s="697"/>
      <c r="F2287" s="1036">
        <f t="shared" si="32"/>
        <v>0</v>
      </c>
      <c r="G2287" s="247"/>
      <c r="H2287" s="517"/>
      <c r="I2287" s="814"/>
      <c r="J2287" s="524"/>
    </row>
    <row r="2288" spans="1:10" ht="15.75" hidden="1" thickBot="1" x14ac:dyDescent="0.3">
      <c r="A2288" s="518"/>
      <c r="B2288" s="1114"/>
      <c r="C2288" s="101"/>
      <c r="D2288" s="696"/>
      <c r="E2288" s="697"/>
      <c r="F2288" s="1036">
        <f t="shared" si="32"/>
        <v>0</v>
      </c>
      <c r="G2288" s="247"/>
      <c r="H2288" s="517"/>
      <c r="I2288" s="814"/>
      <c r="J2288" s="524"/>
    </row>
    <row r="2289" spans="1:10" ht="15.75" hidden="1" thickBot="1" x14ac:dyDescent="0.3">
      <c r="A2289" s="518"/>
      <c r="B2289" s="1114"/>
      <c r="C2289" s="101"/>
      <c r="D2289" s="696"/>
      <c r="E2289" s="697"/>
      <c r="F2289" s="1036">
        <f t="shared" si="32"/>
        <v>0</v>
      </c>
      <c r="G2289" s="247"/>
      <c r="H2289" s="517"/>
      <c r="I2289" s="814"/>
      <c r="J2289" s="524"/>
    </row>
    <row r="2290" spans="1:10" ht="15.75" hidden="1" thickBot="1" x14ac:dyDescent="0.3">
      <c r="A2290" s="518"/>
      <c r="B2290" s="1114"/>
      <c r="C2290" s="101"/>
      <c r="D2290" s="696"/>
      <c r="E2290" s="697"/>
      <c r="F2290" s="1036">
        <f t="shared" si="32"/>
        <v>0</v>
      </c>
      <c r="G2290" s="247"/>
      <c r="H2290" s="517"/>
      <c r="I2290" s="814"/>
      <c r="J2290" s="524"/>
    </row>
    <row r="2291" spans="1:10" ht="15.75" hidden="1" thickBot="1" x14ac:dyDescent="0.3">
      <c r="A2291" s="518"/>
      <c r="B2291" s="1114"/>
      <c r="C2291" s="101"/>
      <c r="D2291" s="696"/>
      <c r="E2291" s="697"/>
      <c r="F2291" s="1036">
        <f t="shared" si="32"/>
        <v>0</v>
      </c>
      <c r="G2291" s="247"/>
      <c r="H2291" s="517"/>
      <c r="I2291" s="814"/>
      <c r="J2291" s="524"/>
    </row>
    <row r="2292" spans="1:10" ht="15.75" hidden="1" thickBot="1" x14ac:dyDescent="0.3">
      <c r="A2292" s="518"/>
      <c r="B2292" s="1114"/>
      <c r="C2292" s="101"/>
      <c r="D2292" s="696"/>
      <c r="E2292" s="697"/>
      <c r="F2292" s="1036">
        <f t="shared" ref="F2292:F2355" si="33">D2292+E2292</f>
        <v>0</v>
      </c>
      <c r="G2292" s="247"/>
      <c r="H2292" s="517"/>
      <c r="I2292" s="814"/>
      <c r="J2292" s="524"/>
    </row>
    <row r="2293" spans="1:10" ht="15.75" hidden="1" thickBot="1" x14ac:dyDescent="0.3">
      <c r="A2293" s="518"/>
      <c r="B2293" s="1114"/>
      <c r="C2293" s="101"/>
      <c r="D2293" s="696"/>
      <c r="E2293" s="697"/>
      <c r="F2293" s="1036">
        <f t="shared" si="33"/>
        <v>0</v>
      </c>
      <c r="G2293" s="247"/>
      <c r="H2293" s="517"/>
      <c r="I2293" s="814"/>
      <c r="J2293" s="524"/>
    </row>
    <row r="2294" spans="1:10" ht="15.75" hidden="1" thickBot="1" x14ac:dyDescent="0.3">
      <c r="A2294" s="518"/>
      <c r="B2294" s="1114"/>
      <c r="C2294" s="101"/>
      <c r="D2294" s="696"/>
      <c r="E2294" s="697"/>
      <c r="F2294" s="1036">
        <f t="shared" si="33"/>
        <v>0</v>
      </c>
      <c r="G2294" s="247"/>
      <c r="H2294" s="517"/>
      <c r="I2294" s="814"/>
      <c r="J2294" s="524"/>
    </row>
    <row r="2295" spans="1:10" ht="15.75" hidden="1" thickBot="1" x14ac:dyDescent="0.3">
      <c r="A2295" s="518"/>
      <c r="B2295" s="1114"/>
      <c r="C2295" s="101"/>
      <c r="D2295" s="696"/>
      <c r="E2295" s="697"/>
      <c r="F2295" s="1036">
        <f t="shared" si="33"/>
        <v>0</v>
      </c>
      <c r="G2295" s="247"/>
      <c r="H2295" s="517"/>
      <c r="I2295" s="814"/>
      <c r="J2295" s="524"/>
    </row>
    <row r="2296" spans="1:10" ht="15.75" hidden="1" thickBot="1" x14ac:dyDescent="0.3">
      <c r="A2296" s="518"/>
      <c r="B2296" s="1114"/>
      <c r="C2296" s="101"/>
      <c r="D2296" s="696"/>
      <c r="E2296" s="697"/>
      <c r="F2296" s="1036">
        <f t="shared" si="33"/>
        <v>0</v>
      </c>
      <c r="G2296" s="247"/>
      <c r="H2296" s="517"/>
      <c r="I2296" s="814"/>
      <c r="J2296" s="524"/>
    </row>
    <row r="2297" spans="1:10" ht="15.75" hidden="1" thickBot="1" x14ac:dyDescent="0.3">
      <c r="A2297" s="518"/>
      <c r="B2297" s="1114"/>
      <c r="C2297" s="101"/>
      <c r="D2297" s="696"/>
      <c r="E2297" s="697"/>
      <c r="F2297" s="1036">
        <f t="shared" si="33"/>
        <v>0</v>
      </c>
      <c r="G2297" s="247"/>
      <c r="H2297" s="517"/>
      <c r="I2297" s="814"/>
      <c r="J2297" s="524"/>
    </row>
    <row r="2298" spans="1:10" ht="15.75" hidden="1" thickBot="1" x14ac:dyDescent="0.3">
      <c r="A2298" s="518"/>
      <c r="B2298" s="1114"/>
      <c r="C2298" s="101"/>
      <c r="D2298" s="696"/>
      <c r="E2298" s="697"/>
      <c r="F2298" s="1036">
        <f t="shared" si="33"/>
        <v>0</v>
      </c>
      <c r="G2298" s="247"/>
      <c r="H2298" s="517"/>
      <c r="I2298" s="814"/>
      <c r="J2298" s="524"/>
    </row>
    <row r="2299" spans="1:10" ht="15.75" hidden="1" thickBot="1" x14ac:dyDescent="0.3">
      <c r="A2299" s="518"/>
      <c r="B2299" s="1114"/>
      <c r="C2299" s="101"/>
      <c r="D2299" s="696"/>
      <c r="E2299" s="697"/>
      <c r="F2299" s="1036">
        <f t="shared" si="33"/>
        <v>0</v>
      </c>
      <c r="G2299" s="247"/>
      <c r="H2299" s="517"/>
      <c r="I2299" s="814"/>
      <c r="J2299" s="524"/>
    </row>
    <row r="2300" spans="1:10" ht="15.75" hidden="1" thickBot="1" x14ac:dyDescent="0.3">
      <c r="A2300" s="518"/>
      <c r="B2300" s="1114"/>
      <c r="C2300" s="101"/>
      <c r="D2300" s="696"/>
      <c r="E2300" s="697"/>
      <c r="F2300" s="1036">
        <f t="shared" si="33"/>
        <v>0</v>
      </c>
      <c r="G2300" s="247"/>
      <c r="H2300" s="517"/>
      <c r="I2300" s="814"/>
      <c r="J2300" s="524"/>
    </row>
    <row r="2301" spans="1:10" ht="15.75" hidden="1" thickBot="1" x14ac:dyDescent="0.3">
      <c r="A2301" s="518"/>
      <c r="B2301" s="1114"/>
      <c r="C2301" s="101"/>
      <c r="D2301" s="696"/>
      <c r="E2301" s="697"/>
      <c r="F2301" s="1036">
        <f t="shared" si="33"/>
        <v>0</v>
      </c>
      <c r="G2301" s="247"/>
      <c r="H2301" s="517"/>
      <c r="I2301" s="814"/>
      <c r="J2301" s="524"/>
    </row>
    <row r="2302" spans="1:10" ht="15.75" hidden="1" thickBot="1" x14ac:dyDescent="0.3">
      <c r="A2302" s="518"/>
      <c r="B2302" s="1114"/>
      <c r="C2302" s="101"/>
      <c r="D2302" s="696"/>
      <c r="E2302" s="697"/>
      <c r="F2302" s="1036">
        <f t="shared" si="33"/>
        <v>0</v>
      </c>
      <c r="G2302" s="247"/>
      <c r="H2302" s="517"/>
      <c r="I2302" s="814"/>
      <c r="J2302" s="524"/>
    </row>
    <row r="2303" spans="1:10" ht="15.75" hidden="1" thickBot="1" x14ac:dyDescent="0.3">
      <c r="A2303" s="518"/>
      <c r="B2303" s="1114"/>
      <c r="C2303" s="101"/>
      <c r="D2303" s="696"/>
      <c r="E2303" s="697"/>
      <c r="F2303" s="1036">
        <f t="shared" si="33"/>
        <v>0</v>
      </c>
      <c r="G2303" s="247"/>
      <c r="H2303" s="517"/>
      <c r="I2303" s="814"/>
      <c r="J2303" s="524"/>
    </row>
    <row r="2304" spans="1:10" ht="15.75" hidden="1" thickBot="1" x14ac:dyDescent="0.3">
      <c r="A2304" s="518"/>
      <c r="B2304" s="1114"/>
      <c r="C2304" s="101"/>
      <c r="D2304" s="696"/>
      <c r="E2304" s="697"/>
      <c r="F2304" s="1036">
        <f t="shared" si="33"/>
        <v>0</v>
      </c>
      <c r="G2304" s="247"/>
      <c r="H2304" s="517"/>
      <c r="I2304" s="814"/>
      <c r="J2304" s="524"/>
    </row>
    <row r="2305" spans="1:10" ht="15.75" hidden="1" thickBot="1" x14ac:dyDescent="0.3">
      <c r="A2305" s="518"/>
      <c r="B2305" s="1114"/>
      <c r="C2305" s="101"/>
      <c r="D2305" s="696"/>
      <c r="E2305" s="697"/>
      <c r="F2305" s="1036">
        <f t="shared" si="33"/>
        <v>0</v>
      </c>
      <c r="G2305" s="247"/>
      <c r="H2305" s="517"/>
      <c r="I2305" s="814"/>
      <c r="J2305" s="524"/>
    </row>
    <row r="2306" spans="1:10" ht="15.75" hidden="1" thickBot="1" x14ac:dyDescent="0.3">
      <c r="A2306" s="518"/>
      <c r="B2306" s="1114"/>
      <c r="C2306" s="101"/>
      <c r="D2306" s="696"/>
      <c r="E2306" s="697"/>
      <c r="F2306" s="1036">
        <f t="shared" si="33"/>
        <v>0</v>
      </c>
      <c r="G2306" s="247"/>
      <c r="H2306" s="517"/>
      <c r="I2306" s="814"/>
      <c r="J2306" s="524"/>
    </row>
    <row r="2307" spans="1:10" ht="15.75" hidden="1" thickBot="1" x14ac:dyDescent="0.3">
      <c r="A2307" s="518"/>
      <c r="B2307" s="1114"/>
      <c r="C2307" s="101"/>
      <c r="D2307" s="696"/>
      <c r="E2307" s="697"/>
      <c r="F2307" s="1036">
        <f t="shared" si="33"/>
        <v>0</v>
      </c>
      <c r="G2307" s="247"/>
      <c r="H2307" s="517"/>
      <c r="I2307" s="814"/>
      <c r="J2307" s="524"/>
    </row>
    <row r="2308" spans="1:10" ht="15.75" hidden="1" thickBot="1" x14ac:dyDescent="0.3">
      <c r="A2308" s="518"/>
      <c r="B2308" s="1114"/>
      <c r="C2308" s="101"/>
      <c r="D2308" s="696"/>
      <c r="E2308" s="697"/>
      <c r="F2308" s="1036">
        <f t="shared" si="33"/>
        <v>0</v>
      </c>
      <c r="G2308" s="247"/>
      <c r="H2308" s="517"/>
      <c r="I2308" s="814"/>
      <c r="J2308" s="524"/>
    </row>
    <row r="2309" spans="1:10" ht="15.75" hidden="1" thickBot="1" x14ac:dyDescent="0.3">
      <c r="A2309" s="518"/>
      <c r="B2309" s="1114"/>
      <c r="C2309" s="101"/>
      <c r="D2309" s="696"/>
      <c r="E2309" s="697"/>
      <c r="F2309" s="1036">
        <f t="shared" si="33"/>
        <v>0</v>
      </c>
      <c r="G2309" s="247"/>
      <c r="H2309" s="517"/>
      <c r="I2309" s="814"/>
      <c r="J2309" s="524"/>
    </row>
    <row r="2310" spans="1:10" ht="15.75" hidden="1" thickBot="1" x14ac:dyDescent="0.3">
      <c r="A2310" s="518"/>
      <c r="B2310" s="1114"/>
      <c r="C2310" s="101"/>
      <c r="D2310" s="696"/>
      <c r="E2310" s="697"/>
      <c r="F2310" s="1036">
        <f t="shared" si="33"/>
        <v>0</v>
      </c>
      <c r="G2310" s="247"/>
      <c r="H2310" s="517"/>
      <c r="I2310" s="814"/>
      <c r="J2310" s="524"/>
    </row>
    <row r="2311" spans="1:10" ht="15.75" hidden="1" thickBot="1" x14ac:dyDescent="0.3">
      <c r="A2311" s="518"/>
      <c r="B2311" s="1114"/>
      <c r="C2311" s="101"/>
      <c r="D2311" s="696"/>
      <c r="E2311" s="697"/>
      <c r="F2311" s="1036">
        <f t="shared" si="33"/>
        <v>0</v>
      </c>
      <c r="G2311" s="247"/>
      <c r="H2311" s="517"/>
      <c r="I2311" s="814"/>
      <c r="J2311" s="524"/>
    </row>
    <row r="2312" spans="1:10" ht="15.75" hidden="1" thickBot="1" x14ac:dyDescent="0.3">
      <c r="A2312" s="518"/>
      <c r="B2312" s="1114"/>
      <c r="C2312" s="101"/>
      <c r="D2312" s="696"/>
      <c r="E2312" s="697"/>
      <c r="F2312" s="1036">
        <f t="shared" si="33"/>
        <v>0</v>
      </c>
      <c r="G2312" s="247"/>
      <c r="H2312" s="517"/>
      <c r="I2312" s="814"/>
      <c r="J2312" s="524"/>
    </row>
    <row r="2313" spans="1:10" ht="15.75" hidden="1" thickBot="1" x14ac:dyDescent="0.3">
      <c r="A2313" s="518"/>
      <c r="B2313" s="1114"/>
      <c r="C2313" s="101"/>
      <c r="D2313" s="696"/>
      <c r="E2313" s="697"/>
      <c r="F2313" s="1036">
        <f t="shared" si="33"/>
        <v>0</v>
      </c>
      <c r="G2313" s="247"/>
      <c r="H2313" s="517"/>
      <c r="I2313" s="814"/>
      <c r="J2313" s="524"/>
    </row>
    <row r="2314" spans="1:10" ht="15.75" hidden="1" thickBot="1" x14ac:dyDescent="0.3">
      <c r="A2314" s="518"/>
      <c r="B2314" s="1114"/>
      <c r="C2314" s="101"/>
      <c r="D2314" s="696"/>
      <c r="E2314" s="697"/>
      <c r="F2314" s="1036">
        <f t="shared" si="33"/>
        <v>0</v>
      </c>
      <c r="G2314" s="247"/>
      <c r="H2314" s="517"/>
      <c r="I2314" s="814"/>
      <c r="J2314" s="524"/>
    </row>
    <row r="2315" spans="1:10" ht="15.75" hidden="1" thickBot="1" x14ac:dyDescent="0.3">
      <c r="A2315" s="518"/>
      <c r="B2315" s="1114"/>
      <c r="C2315" s="101"/>
      <c r="D2315" s="696"/>
      <c r="E2315" s="697"/>
      <c r="F2315" s="1036">
        <f t="shared" si="33"/>
        <v>0</v>
      </c>
      <c r="G2315" s="247"/>
      <c r="H2315" s="517"/>
      <c r="I2315" s="814"/>
      <c r="J2315" s="524"/>
    </row>
    <row r="2316" spans="1:10" ht="15.75" hidden="1" thickBot="1" x14ac:dyDescent="0.3">
      <c r="A2316" s="518"/>
      <c r="B2316" s="1114"/>
      <c r="C2316" s="101"/>
      <c r="D2316" s="696"/>
      <c r="E2316" s="697"/>
      <c r="F2316" s="1036">
        <f t="shared" si="33"/>
        <v>0</v>
      </c>
      <c r="G2316" s="247"/>
      <c r="H2316" s="517"/>
      <c r="I2316" s="814"/>
      <c r="J2316" s="524"/>
    </row>
    <row r="2317" spans="1:10" ht="15.75" hidden="1" thickBot="1" x14ac:dyDescent="0.3">
      <c r="A2317" s="518"/>
      <c r="B2317" s="1114"/>
      <c r="C2317" s="101"/>
      <c r="D2317" s="696"/>
      <c r="E2317" s="697"/>
      <c r="F2317" s="1036">
        <f t="shared" si="33"/>
        <v>0</v>
      </c>
      <c r="G2317" s="247"/>
      <c r="H2317" s="517"/>
      <c r="I2317" s="814"/>
      <c r="J2317" s="524"/>
    </row>
    <row r="2318" spans="1:10" ht="15.75" hidden="1" thickBot="1" x14ac:dyDescent="0.3">
      <c r="A2318" s="518"/>
      <c r="B2318" s="1114"/>
      <c r="C2318" s="101"/>
      <c r="D2318" s="696"/>
      <c r="E2318" s="697"/>
      <c r="F2318" s="1036">
        <f t="shared" si="33"/>
        <v>0</v>
      </c>
      <c r="G2318" s="247"/>
      <c r="H2318" s="517"/>
      <c r="I2318" s="814"/>
      <c r="J2318" s="524"/>
    </row>
    <row r="2319" spans="1:10" ht="15.75" hidden="1" thickBot="1" x14ac:dyDescent="0.3">
      <c r="A2319" s="518"/>
      <c r="B2319" s="1114"/>
      <c r="C2319" s="101"/>
      <c r="D2319" s="696"/>
      <c r="E2319" s="697"/>
      <c r="F2319" s="1036">
        <f t="shared" si="33"/>
        <v>0</v>
      </c>
      <c r="G2319" s="247"/>
      <c r="H2319" s="517"/>
      <c r="I2319" s="814"/>
      <c r="J2319" s="524"/>
    </row>
    <row r="2320" spans="1:10" ht="15.75" hidden="1" thickBot="1" x14ac:dyDescent="0.3">
      <c r="A2320" s="518"/>
      <c r="B2320" s="1114"/>
      <c r="C2320" s="101"/>
      <c r="D2320" s="696"/>
      <c r="E2320" s="697"/>
      <c r="F2320" s="1036">
        <f t="shared" si="33"/>
        <v>0</v>
      </c>
      <c r="G2320" s="247"/>
      <c r="H2320" s="517"/>
      <c r="I2320" s="814"/>
      <c r="J2320" s="524"/>
    </row>
    <row r="2321" spans="1:10" ht="15.75" hidden="1" thickBot="1" x14ac:dyDescent="0.3">
      <c r="A2321" s="518"/>
      <c r="B2321" s="1114"/>
      <c r="C2321" s="101"/>
      <c r="D2321" s="696"/>
      <c r="E2321" s="697"/>
      <c r="F2321" s="1036">
        <f t="shared" si="33"/>
        <v>0</v>
      </c>
      <c r="G2321" s="247"/>
      <c r="H2321" s="517"/>
      <c r="I2321" s="814"/>
      <c r="J2321" s="524"/>
    </row>
    <row r="2322" spans="1:10" ht="15.75" hidden="1" thickBot="1" x14ac:dyDescent="0.3">
      <c r="A2322" s="518"/>
      <c r="B2322" s="1114"/>
      <c r="C2322" s="101"/>
      <c r="D2322" s="696"/>
      <c r="E2322" s="697"/>
      <c r="F2322" s="1036">
        <f t="shared" si="33"/>
        <v>0</v>
      </c>
      <c r="G2322" s="247"/>
      <c r="H2322" s="517"/>
      <c r="I2322" s="814"/>
      <c r="J2322" s="524"/>
    </row>
    <row r="2323" spans="1:10" ht="15.75" hidden="1" thickBot="1" x14ac:dyDescent="0.3">
      <c r="A2323" s="518"/>
      <c r="B2323" s="1114"/>
      <c r="C2323" s="101"/>
      <c r="D2323" s="696"/>
      <c r="E2323" s="697"/>
      <c r="F2323" s="1036">
        <f t="shared" si="33"/>
        <v>0</v>
      </c>
      <c r="G2323" s="247"/>
      <c r="H2323" s="517"/>
      <c r="I2323" s="814"/>
      <c r="J2323" s="524"/>
    </row>
    <row r="2324" spans="1:10" ht="15.75" hidden="1" thickBot="1" x14ac:dyDescent="0.3">
      <c r="A2324" s="518"/>
      <c r="B2324" s="1114"/>
      <c r="C2324" s="101"/>
      <c r="D2324" s="696"/>
      <c r="E2324" s="697"/>
      <c r="F2324" s="1036">
        <f t="shared" si="33"/>
        <v>0</v>
      </c>
      <c r="G2324" s="247"/>
      <c r="H2324" s="517"/>
      <c r="I2324" s="814"/>
      <c r="J2324" s="524"/>
    </row>
    <row r="2325" spans="1:10" ht="15.75" hidden="1" thickBot="1" x14ac:dyDescent="0.3">
      <c r="A2325" s="518"/>
      <c r="B2325" s="1114"/>
      <c r="C2325" s="101"/>
      <c r="D2325" s="696"/>
      <c r="E2325" s="697"/>
      <c r="F2325" s="1036">
        <f t="shared" si="33"/>
        <v>0</v>
      </c>
      <c r="G2325" s="247"/>
      <c r="H2325" s="517"/>
      <c r="I2325" s="814"/>
      <c r="J2325" s="524"/>
    </row>
    <row r="2326" spans="1:10" ht="15.75" hidden="1" thickBot="1" x14ac:dyDescent="0.3">
      <c r="A2326" s="518"/>
      <c r="B2326" s="1114"/>
      <c r="C2326" s="101"/>
      <c r="D2326" s="696"/>
      <c r="E2326" s="697"/>
      <c r="F2326" s="1036">
        <f t="shared" si="33"/>
        <v>0</v>
      </c>
      <c r="G2326" s="247"/>
      <c r="H2326" s="517"/>
      <c r="I2326" s="814"/>
      <c r="J2326" s="524"/>
    </row>
    <row r="2327" spans="1:10" ht="15.75" hidden="1" thickBot="1" x14ac:dyDescent="0.3">
      <c r="A2327" s="518"/>
      <c r="B2327" s="1114"/>
      <c r="C2327" s="101"/>
      <c r="D2327" s="696"/>
      <c r="E2327" s="697"/>
      <c r="F2327" s="1036">
        <f t="shared" si="33"/>
        <v>0</v>
      </c>
      <c r="G2327" s="247"/>
      <c r="H2327" s="517"/>
      <c r="I2327" s="814"/>
      <c r="J2327" s="524"/>
    </row>
    <row r="2328" spans="1:10" ht="15.75" hidden="1" thickBot="1" x14ac:dyDescent="0.3">
      <c r="A2328" s="518"/>
      <c r="B2328" s="1114"/>
      <c r="C2328" s="101"/>
      <c r="D2328" s="696"/>
      <c r="E2328" s="697"/>
      <c r="F2328" s="1036">
        <f t="shared" si="33"/>
        <v>0</v>
      </c>
      <c r="G2328" s="247"/>
      <c r="H2328" s="517"/>
      <c r="I2328" s="814"/>
      <c r="J2328" s="524"/>
    </row>
    <row r="2329" spans="1:10" ht="15.75" hidden="1" thickBot="1" x14ac:dyDescent="0.3">
      <c r="A2329" s="518"/>
      <c r="B2329" s="1114"/>
      <c r="C2329" s="101"/>
      <c r="D2329" s="696"/>
      <c r="E2329" s="697"/>
      <c r="F2329" s="1036">
        <f t="shared" si="33"/>
        <v>0</v>
      </c>
      <c r="G2329" s="247"/>
      <c r="H2329" s="517"/>
      <c r="I2329" s="814"/>
      <c r="J2329" s="524"/>
    </row>
    <row r="2330" spans="1:10" ht="15.75" hidden="1" thickBot="1" x14ac:dyDescent="0.3">
      <c r="A2330" s="518"/>
      <c r="B2330" s="1114"/>
      <c r="C2330" s="101"/>
      <c r="D2330" s="696"/>
      <c r="E2330" s="697"/>
      <c r="F2330" s="1036">
        <f t="shared" si="33"/>
        <v>0</v>
      </c>
      <c r="G2330" s="247"/>
      <c r="H2330" s="517"/>
      <c r="I2330" s="814"/>
      <c r="J2330" s="524"/>
    </row>
    <row r="2331" spans="1:10" ht="15.75" hidden="1" thickBot="1" x14ac:dyDescent="0.3">
      <c r="A2331" s="518"/>
      <c r="B2331" s="1114"/>
      <c r="C2331" s="101"/>
      <c r="D2331" s="696"/>
      <c r="E2331" s="697"/>
      <c r="F2331" s="1036">
        <f t="shared" si="33"/>
        <v>0</v>
      </c>
      <c r="G2331" s="247"/>
      <c r="H2331" s="517"/>
      <c r="I2331" s="814"/>
      <c r="J2331" s="524"/>
    </row>
    <row r="2332" spans="1:10" ht="15.75" hidden="1" thickBot="1" x14ac:dyDescent="0.3">
      <c r="A2332" s="518"/>
      <c r="B2332" s="1114"/>
      <c r="C2332" s="101"/>
      <c r="D2332" s="696"/>
      <c r="E2332" s="697"/>
      <c r="F2332" s="1036">
        <f t="shared" si="33"/>
        <v>0</v>
      </c>
      <c r="G2332" s="247"/>
      <c r="H2332" s="517"/>
      <c r="I2332" s="814"/>
      <c r="J2332" s="524"/>
    </row>
    <row r="2333" spans="1:10" ht="15.75" hidden="1" thickBot="1" x14ac:dyDescent="0.3">
      <c r="A2333" s="518"/>
      <c r="B2333" s="1114"/>
      <c r="C2333" s="101"/>
      <c r="D2333" s="696"/>
      <c r="E2333" s="697"/>
      <c r="F2333" s="1036">
        <f t="shared" si="33"/>
        <v>0</v>
      </c>
      <c r="G2333" s="247"/>
      <c r="H2333" s="517"/>
      <c r="I2333" s="814"/>
      <c r="J2333" s="524"/>
    </row>
    <row r="2334" spans="1:10" ht="15.75" hidden="1" thickBot="1" x14ac:dyDescent="0.3">
      <c r="A2334" s="518"/>
      <c r="B2334" s="1114"/>
      <c r="C2334" s="101"/>
      <c r="D2334" s="696"/>
      <c r="E2334" s="697"/>
      <c r="F2334" s="1036">
        <f t="shared" si="33"/>
        <v>0</v>
      </c>
      <c r="G2334" s="247"/>
      <c r="H2334" s="517"/>
      <c r="I2334" s="814"/>
      <c r="J2334" s="524"/>
    </row>
    <row r="2335" spans="1:10" ht="15.75" hidden="1" thickBot="1" x14ac:dyDescent="0.3">
      <c r="A2335" s="518"/>
      <c r="B2335" s="1114"/>
      <c r="C2335" s="101"/>
      <c r="D2335" s="696"/>
      <c r="E2335" s="697"/>
      <c r="F2335" s="1036">
        <f t="shared" si="33"/>
        <v>0</v>
      </c>
      <c r="G2335" s="247"/>
      <c r="H2335" s="517"/>
      <c r="I2335" s="814"/>
      <c r="J2335" s="524"/>
    </row>
    <row r="2336" spans="1:10" ht="15.75" hidden="1" thickBot="1" x14ac:dyDescent="0.3">
      <c r="A2336" s="518"/>
      <c r="B2336" s="1114"/>
      <c r="C2336" s="101"/>
      <c r="D2336" s="696"/>
      <c r="E2336" s="697"/>
      <c r="F2336" s="1036">
        <f t="shared" si="33"/>
        <v>0</v>
      </c>
      <c r="G2336" s="247"/>
      <c r="H2336" s="517"/>
      <c r="I2336" s="814"/>
      <c r="J2336" s="524"/>
    </row>
    <row r="2337" spans="1:10" ht="15.75" hidden="1" thickBot="1" x14ac:dyDescent="0.3">
      <c r="A2337" s="518"/>
      <c r="B2337" s="1114"/>
      <c r="C2337" s="101"/>
      <c r="D2337" s="696"/>
      <c r="E2337" s="697"/>
      <c r="F2337" s="1036">
        <f t="shared" si="33"/>
        <v>0</v>
      </c>
      <c r="G2337" s="247"/>
      <c r="H2337" s="517"/>
      <c r="I2337" s="814"/>
      <c r="J2337" s="524"/>
    </row>
    <row r="2338" spans="1:10" ht="15.75" hidden="1" thickBot="1" x14ac:dyDescent="0.3">
      <c r="A2338" s="518"/>
      <c r="B2338" s="1114"/>
      <c r="C2338" s="101"/>
      <c r="D2338" s="696"/>
      <c r="E2338" s="697"/>
      <c r="F2338" s="1036">
        <f t="shared" si="33"/>
        <v>0</v>
      </c>
      <c r="G2338" s="247"/>
      <c r="H2338" s="517"/>
      <c r="I2338" s="814"/>
      <c r="J2338" s="524"/>
    </row>
    <row r="2339" spans="1:10" ht="15.75" hidden="1" thickBot="1" x14ac:dyDescent="0.3">
      <c r="A2339" s="518"/>
      <c r="B2339" s="1114"/>
      <c r="C2339" s="534"/>
      <c r="D2339" s="696"/>
      <c r="E2339" s="697"/>
      <c r="F2339" s="1036">
        <f t="shared" si="33"/>
        <v>0</v>
      </c>
      <c r="G2339" s="247"/>
      <c r="H2339" s="517"/>
      <c r="I2339" s="814"/>
      <c r="J2339" s="512"/>
    </row>
    <row r="2340" spans="1:10" ht="15" customHeight="1" thickBot="1" x14ac:dyDescent="0.35">
      <c r="A2340" s="518"/>
      <c r="B2340" s="1114"/>
      <c r="C2340" s="129" t="s">
        <v>1926</v>
      </c>
      <c r="D2340" s="1127">
        <f>SUM(D2341:D2440)</f>
        <v>0</v>
      </c>
      <c r="E2340" s="1127">
        <f>SUM(E2341:E2440)</f>
        <v>0</v>
      </c>
      <c r="F2340" s="1036">
        <f t="shared" si="33"/>
        <v>0</v>
      </c>
      <c r="G2340" s="247"/>
      <c r="H2340" s="517" t="s">
        <v>979</v>
      </c>
      <c r="I2340" s="815">
        <f>Form3!G55+Form3!H55</f>
        <v>0</v>
      </c>
      <c r="J2340" s="524"/>
    </row>
    <row r="2341" spans="1:10" ht="15" customHeight="1" x14ac:dyDescent="0.3">
      <c r="A2341" s="518"/>
      <c r="B2341" s="1114"/>
      <c r="C2341" s="1692"/>
      <c r="D2341" s="696"/>
      <c r="E2341" s="697"/>
      <c r="F2341" s="1036">
        <f t="shared" si="33"/>
        <v>0</v>
      </c>
      <c r="G2341" s="247"/>
      <c r="H2341" s="517"/>
      <c r="I2341" s="814"/>
      <c r="J2341" s="524"/>
    </row>
    <row r="2342" spans="1:10" ht="15" customHeight="1" x14ac:dyDescent="0.3">
      <c r="A2342" s="518"/>
      <c r="B2342" s="1114"/>
      <c r="C2342" s="1692"/>
      <c r="D2342" s="696"/>
      <c r="E2342" s="697"/>
      <c r="F2342" s="1036">
        <f t="shared" si="33"/>
        <v>0</v>
      </c>
      <c r="G2342" s="247"/>
      <c r="H2342" s="517"/>
      <c r="I2342" s="814"/>
      <c r="J2342" s="524"/>
    </row>
    <row r="2343" spans="1:10" ht="15" customHeight="1" x14ac:dyDescent="0.3">
      <c r="A2343" s="518"/>
      <c r="B2343" s="1114"/>
      <c r="C2343" s="1692"/>
      <c r="D2343" s="696"/>
      <c r="E2343" s="697"/>
      <c r="F2343" s="1036">
        <f t="shared" si="33"/>
        <v>0</v>
      </c>
      <c r="G2343" s="247"/>
      <c r="H2343" s="517"/>
      <c r="I2343" s="814"/>
      <c r="J2343" s="524"/>
    </row>
    <row r="2344" spans="1:10" ht="15" customHeight="1" x14ac:dyDescent="0.3">
      <c r="A2344" s="518"/>
      <c r="B2344" s="1114"/>
      <c r="C2344" s="1692"/>
      <c r="D2344" s="696"/>
      <c r="E2344" s="697"/>
      <c r="F2344" s="1036">
        <f t="shared" si="33"/>
        <v>0</v>
      </c>
      <c r="G2344" s="247"/>
      <c r="H2344" s="517"/>
      <c r="I2344" s="814"/>
      <c r="J2344" s="524"/>
    </row>
    <row r="2345" spans="1:10" ht="15" customHeight="1" x14ac:dyDescent="0.3">
      <c r="A2345" s="518"/>
      <c r="B2345" s="1114"/>
      <c r="C2345" s="1692"/>
      <c r="D2345" s="696"/>
      <c r="E2345" s="697"/>
      <c r="F2345" s="1036">
        <f t="shared" si="33"/>
        <v>0</v>
      </c>
      <c r="G2345" s="247"/>
      <c r="H2345" s="517"/>
      <c r="I2345" s="814"/>
      <c r="J2345" s="524"/>
    </row>
    <row r="2346" spans="1:10" ht="15" customHeight="1" x14ac:dyDescent="0.3">
      <c r="A2346" s="518"/>
      <c r="B2346" s="1114"/>
      <c r="C2346" s="1692"/>
      <c r="D2346" s="696"/>
      <c r="E2346" s="697"/>
      <c r="F2346" s="1036">
        <f t="shared" si="33"/>
        <v>0</v>
      </c>
      <c r="G2346" s="247"/>
      <c r="H2346" s="517"/>
      <c r="I2346" s="814"/>
      <c r="J2346" s="524"/>
    </row>
    <row r="2347" spans="1:10" ht="15" customHeight="1" x14ac:dyDescent="0.3">
      <c r="A2347" s="518"/>
      <c r="B2347" s="1114"/>
      <c r="C2347" s="1692"/>
      <c r="D2347" s="696"/>
      <c r="E2347" s="697"/>
      <c r="F2347" s="1036">
        <f t="shared" si="33"/>
        <v>0</v>
      </c>
      <c r="G2347" s="247"/>
      <c r="H2347" s="517"/>
      <c r="I2347" s="814"/>
      <c r="J2347" s="524"/>
    </row>
    <row r="2348" spans="1:10" ht="15" customHeight="1" x14ac:dyDescent="0.3">
      <c r="A2348" s="518"/>
      <c r="B2348" s="1114"/>
      <c r="C2348" s="1692"/>
      <c r="D2348" s="696"/>
      <c r="E2348" s="697"/>
      <c r="F2348" s="1036">
        <f t="shared" si="33"/>
        <v>0</v>
      </c>
      <c r="G2348" s="247"/>
      <c r="H2348" s="517"/>
      <c r="I2348" s="814"/>
      <c r="J2348" s="524"/>
    </row>
    <row r="2349" spans="1:10" ht="15" customHeight="1" x14ac:dyDescent="0.3">
      <c r="A2349" s="518"/>
      <c r="B2349" s="1114"/>
      <c r="C2349" s="1692"/>
      <c r="D2349" s="696"/>
      <c r="E2349" s="697"/>
      <c r="F2349" s="1036">
        <f t="shared" si="33"/>
        <v>0</v>
      </c>
      <c r="G2349" s="247"/>
      <c r="H2349" s="517"/>
      <c r="I2349" s="814"/>
      <c r="J2349" s="524"/>
    </row>
    <row r="2350" spans="1:10" ht="15" customHeight="1" thickBot="1" x14ac:dyDescent="0.35">
      <c r="A2350" s="518"/>
      <c r="B2350" s="1114"/>
      <c r="C2350" s="1692"/>
      <c r="D2350" s="696"/>
      <c r="E2350" s="697"/>
      <c r="F2350" s="1036">
        <f t="shared" si="33"/>
        <v>0</v>
      </c>
      <c r="G2350" s="247"/>
      <c r="H2350" s="517"/>
      <c r="I2350" s="814"/>
      <c r="J2350" s="524"/>
    </row>
    <row r="2351" spans="1:10" ht="15.75" hidden="1" thickBot="1" x14ac:dyDescent="0.3">
      <c r="A2351" s="518"/>
      <c r="B2351" s="1114"/>
      <c r="C2351" s="101"/>
      <c r="D2351" s="696"/>
      <c r="E2351" s="697"/>
      <c r="F2351" s="1036">
        <f t="shared" si="33"/>
        <v>0</v>
      </c>
      <c r="G2351" s="247"/>
      <c r="H2351" s="517"/>
      <c r="I2351" s="814"/>
      <c r="J2351" s="524"/>
    </row>
    <row r="2352" spans="1:10" ht="15.75" hidden="1" thickBot="1" x14ac:dyDescent="0.3">
      <c r="A2352" s="518"/>
      <c r="B2352" s="1114"/>
      <c r="C2352" s="101"/>
      <c r="D2352" s="696"/>
      <c r="E2352" s="697"/>
      <c r="F2352" s="1036">
        <f t="shared" si="33"/>
        <v>0</v>
      </c>
      <c r="G2352" s="247"/>
      <c r="H2352" s="517"/>
      <c r="I2352" s="814"/>
      <c r="J2352" s="524"/>
    </row>
    <row r="2353" spans="1:10" ht="15.75" hidden="1" thickBot="1" x14ac:dyDescent="0.3">
      <c r="A2353" s="518"/>
      <c r="B2353" s="1114"/>
      <c r="C2353" s="101"/>
      <c r="D2353" s="696"/>
      <c r="E2353" s="697"/>
      <c r="F2353" s="1036">
        <f t="shared" si="33"/>
        <v>0</v>
      </c>
      <c r="G2353" s="247"/>
      <c r="H2353" s="517"/>
      <c r="I2353" s="814"/>
      <c r="J2353" s="524"/>
    </row>
    <row r="2354" spans="1:10" ht="15.75" hidden="1" thickBot="1" x14ac:dyDescent="0.3">
      <c r="A2354" s="518"/>
      <c r="B2354" s="1114"/>
      <c r="C2354" s="101"/>
      <c r="D2354" s="696"/>
      <c r="E2354" s="697"/>
      <c r="F2354" s="1036">
        <f t="shared" si="33"/>
        <v>0</v>
      </c>
      <c r="G2354" s="247"/>
      <c r="H2354" s="517"/>
      <c r="I2354" s="814"/>
      <c r="J2354" s="524"/>
    </row>
    <row r="2355" spans="1:10" ht="15.75" hidden="1" thickBot="1" x14ac:dyDescent="0.3">
      <c r="A2355" s="518"/>
      <c r="B2355" s="1114"/>
      <c r="C2355" s="101"/>
      <c r="D2355" s="696"/>
      <c r="E2355" s="697"/>
      <c r="F2355" s="1036">
        <f t="shared" si="33"/>
        <v>0</v>
      </c>
      <c r="G2355" s="247"/>
      <c r="H2355" s="517"/>
      <c r="I2355" s="814"/>
      <c r="J2355" s="524"/>
    </row>
    <row r="2356" spans="1:10" ht="15.75" hidden="1" thickBot="1" x14ac:dyDescent="0.3">
      <c r="A2356" s="518"/>
      <c r="B2356" s="1114"/>
      <c r="C2356" s="101"/>
      <c r="D2356" s="696"/>
      <c r="E2356" s="697"/>
      <c r="F2356" s="1036">
        <f t="shared" ref="F2356:F2419" si="34">D2356+E2356</f>
        <v>0</v>
      </c>
      <c r="G2356" s="247"/>
      <c r="H2356" s="517"/>
      <c r="I2356" s="814"/>
      <c r="J2356" s="524"/>
    </row>
    <row r="2357" spans="1:10" ht="15.75" hidden="1" thickBot="1" x14ac:dyDescent="0.3">
      <c r="A2357" s="518"/>
      <c r="B2357" s="1114"/>
      <c r="C2357" s="101"/>
      <c r="D2357" s="696"/>
      <c r="E2357" s="697"/>
      <c r="F2357" s="1036">
        <f t="shared" si="34"/>
        <v>0</v>
      </c>
      <c r="G2357" s="247"/>
      <c r="H2357" s="517"/>
      <c r="I2357" s="814"/>
      <c r="J2357" s="524"/>
    </row>
    <row r="2358" spans="1:10" ht="15.75" hidden="1" thickBot="1" x14ac:dyDescent="0.3">
      <c r="A2358" s="518"/>
      <c r="B2358" s="1114"/>
      <c r="C2358" s="101"/>
      <c r="D2358" s="696"/>
      <c r="E2358" s="697"/>
      <c r="F2358" s="1036">
        <f t="shared" si="34"/>
        <v>0</v>
      </c>
      <c r="G2358" s="247"/>
      <c r="H2358" s="517"/>
      <c r="I2358" s="814"/>
      <c r="J2358" s="524"/>
    </row>
    <row r="2359" spans="1:10" ht="15.75" hidden="1" thickBot="1" x14ac:dyDescent="0.3">
      <c r="A2359" s="518"/>
      <c r="B2359" s="1114"/>
      <c r="C2359" s="101"/>
      <c r="D2359" s="696"/>
      <c r="E2359" s="697"/>
      <c r="F2359" s="1036">
        <f t="shared" si="34"/>
        <v>0</v>
      </c>
      <c r="G2359" s="247"/>
      <c r="H2359" s="517"/>
      <c r="I2359" s="814"/>
      <c r="J2359" s="524"/>
    </row>
    <row r="2360" spans="1:10" ht="15.75" hidden="1" thickBot="1" x14ac:dyDescent="0.3">
      <c r="A2360" s="518"/>
      <c r="B2360" s="1114"/>
      <c r="C2360" s="101"/>
      <c r="D2360" s="696"/>
      <c r="E2360" s="697"/>
      <c r="F2360" s="1036">
        <f t="shared" si="34"/>
        <v>0</v>
      </c>
      <c r="G2360" s="247"/>
      <c r="H2360" s="517"/>
      <c r="I2360" s="814"/>
      <c r="J2360" s="524"/>
    </row>
    <row r="2361" spans="1:10" ht="15.75" hidden="1" thickBot="1" x14ac:dyDescent="0.3">
      <c r="A2361" s="518"/>
      <c r="B2361" s="1114"/>
      <c r="C2361" s="101"/>
      <c r="D2361" s="696"/>
      <c r="E2361" s="697"/>
      <c r="F2361" s="1036">
        <f t="shared" si="34"/>
        <v>0</v>
      </c>
      <c r="G2361" s="247"/>
      <c r="H2361" s="517"/>
      <c r="I2361" s="814"/>
      <c r="J2361" s="524"/>
    </row>
    <row r="2362" spans="1:10" ht="15.75" hidden="1" thickBot="1" x14ac:dyDescent="0.3">
      <c r="A2362" s="518"/>
      <c r="B2362" s="1114"/>
      <c r="C2362" s="101"/>
      <c r="D2362" s="696"/>
      <c r="E2362" s="697"/>
      <c r="F2362" s="1036">
        <f t="shared" si="34"/>
        <v>0</v>
      </c>
      <c r="G2362" s="247"/>
      <c r="H2362" s="517"/>
      <c r="I2362" s="814"/>
      <c r="J2362" s="524"/>
    </row>
    <row r="2363" spans="1:10" ht="15.75" hidden="1" thickBot="1" x14ac:dyDescent="0.3">
      <c r="A2363" s="518"/>
      <c r="B2363" s="1114"/>
      <c r="C2363" s="101"/>
      <c r="D2363" s="696"/>
      <c r="E2363" s="697"/>
      <c r="F2363" s="1036">
        <f t="shared" si="34"/>
        <v>0</v>
      </c>
      <c r="G2363" s="247"/>
      <c r="H2363" s="517"/>
      <c r="I2363" s="814"/>
      <c r="J2363" s="524"/>
    </row>
    <row r="2364" spans="1:10" ht="15.75" hidden="1" thickBot="1" x14ac:dyDescent="0.3">
      <c r="A2364" s="518"/>
      <c r="B2364" s="1114"/>
      <c r="C2364" s="101"/>
      <c r="D2364" s="696"/>
      <c r="E2364" s="697"/>
      <c r="F2364" s="1036">
        <f t="shared" si="34"/>
        <v>0</v>
      </c>
      <c r="G2364" s="247"/>
      <c r="H2364" s="517"/>
      <c r="I2364" s="814"/>
      <c r="J2364" s="524"/>
    </row>
    <row r="2365" spans="1:10" ht="15.75" hidden="1" thickBot="1" x14ac:dyDescent="0.3">
      <c r="A2365" s="518"/>
      <c r="B2365" s="1114"/>
      <c r="C2365" s="101"/>
      <c r="D2365" s="696"/>
      <c r="E2365" s="697"/>
      <c r="F2365" s="1036">
        <f t="shared" si="34"/>
        <v>0</v>
      </c>
      <c r="G2365" s="247"/>
      <c r="H2365" s="517"/>
      <c r="I2365" s="814"/>
      <c r="J2365" s="524"/>
    </row>
    <row r="2366" spans="1:10" ht="15.75" hidden="1" thickBot="1" x14ac:dyDescent="0.3">
      <c r="A2366" s="518"/>
      <c r="B2366" s="1114"/>
      <c r="C2366" s="101"/>
      <c r="D2366" s="696"/>
      <c r="E2366" s="697"/>
      <c r="F2366" s="1036">
        <f t="shared" si="34"/>
        <v>0</v>
      </c>
      <c r="G2366" s="247"/>
      <c r="H2366" s="517"/>
      <c r="I2366" s="814"/>
      <c r="J2366" s="524"/>
    </row>
    <row r="2367" spans="1:10" ht="15.75" hidden="1" thickBot="1" x14ac:dyDescent="0.3">
      <c r="A2367" s="518"/>
      <c r="B2367" s="1114"/>
      <c r="C2367" s="101"/>
      <c r="D2367" s="696"/>
      <c r="E2367" s="697"/>
      <c r="F2367" s="1036">
        <f t="shared" si="34"/>
        <v>0</v>
      </c>
      <c r="G2367" s="247"/>
      <c r="H2367" s="517"/>
      <c r="I2367" s="814"/>
      <c r="J2367" s="524"/>
    </row>
    <row r="2368" spans="1:10" ht="15.75" hidden="1" thickBot="1" x14ac:dyDescent="0.3">
      <c r="A2368" s="518"/>
      <c r="B2368" s="1114"/>
      <c r="C2368" s="101"/>
      <c r="D2368" s="696"/>
      <c r="E2368" s="697"/>
      <c r="F2368" s="1036">
        <f t="shared" si="34"/>
        <v>0</v>
      </c>
      <c r="G2368" s="247"/>
      <c r="H2368" s="517"/>
      <c r="I2368" s="814"/>
      <c r="J2368" s="524"/>
    </row>
    <row r="2369" spans="1:10" ht="15.75" hidden="1" thickBot="1" x14ac:dyDescent="0.3">
      <c r="A2369" s="518"/>
      <c r="B2369" s="1114"/>
      <c r="C2369" s="101"/>
      <c r="D2369" s="696"/>
      <c r="E2369" s="697"/>
      <c r="F2369" s="1036">
        <f t="shared" si="34"/>
        <v>0</v>
      </c>
      <c r="G2369" s="247"/>
      <c r="H2369" s="517"/>
      <c r="I2369" s="814"/>
      <c r="J2369" s="524"/>
    </row>
    <row r="2370" spans="1:10" ht="15.75" hidden="1" thickBot="1" x14ac:dyDescent="0.3">
      <c r="A2370" s="518"/>
      <c r="B2370" s="1114"/>
      <c r="C2370" s="101"/>
      <c r="D2370" s="696"/>
      <c r="E2370" s="697"/>
      <c r="F2370" s="1036">
        <f t="shared" si="34"/>
        <v>0</v>
      </c>
      <c r="G2370" s="247"/>
      <c r="H2370" s="517"/>
      <c r="I2370" s="814"/>
      <c r="J2370" s="524"/>
    </row>
    <row r="2371" spans="1:10" ht="15.75" hidden="1" thickBot="1" x14ac:dyDescent="0.3">
      <c r="A2371" s="518"/>
      <c r="B2371" s="1114"/>
      <c r="C2371" s="101"/>
      <c r="D2371" s="696"/>
      <c r="E2371" s="697"/>
      <c r="F2371" s="1036">
        <f t="shared" si="34"/>
        <v>0</v>
      </c>
      <c r="G2371" s="247"/>
      <c r="H2371" s="517"/>
      <c r="I2371" s="814"/>
      <c r="J2371" s="524"/>
    </row>
    <row r="2372" spans="1:10" ht="15.75" hidden="1" thickBot="1" x14ac:dyDescent="0.3">
      <c r="A2372" s="518"/>
      <c r="B2372" s="1114"/>
      <c r="C2372" s="101"/>
      <c r="D2372" s="696"/>
      <c r="E2372" s="697"/>
      <c r="F2372" s="1036">
        <f t="shared" si="34"/>
        <v>0</v>
      </c>
      <c r="G2372" s="247"/>
      <c r="H2372" s="517"/>
      <c r="I2372" s="814"/>
      <c r="J2372" s="524"/>
    </row>
    <row r="2373" spans="1:10" ht="15.75" hidden="1" thickBot="1" x14ac:dyDescent="0.3">
      <c r="A2373" s="518"/>
      <c r="B2373" s="1114"/>
      <c r="C2373" s="101"/>
      <c r="D2373" s="696"/>
      <c r="E2373" s="697"/>
      <c r="F2373" s="1036">
        <f t="shared" si="34"/>
        <v>0</v>
      </c>
      <c r="G2373" s="247"/>
      <c r="H2373" s="517"/>
      <c r="I2373" s="814"/>
      <c r="J2373" s="524"/>
    </row>
    <row r="2374" spans="1:10" ht="15.75" hidden="1" thickBot="1" x14ac:dyDescent="0.3">
      <c r="A2374" s="518"/>
      <c r="B2374" s="1114"/>
      <c r="C2374" s="101"/>
      <c r="D2374" s="696"/>
      <c r="E2374" s="697"/>
      <c r="F2374" s="1036">
        <f t="shared" si="34"/>
        <v>0</v>
      </c>
      <c r="G2374" s="247"/>
      <c r="H2374" s="517"/>
      <c r="I2374" s="814"/>
      <c r="J2374" s="524"/>
    </row>
    <row r="2375" spans="1:10" ht="15.75" hidden="1" thickBot="1" x14ac:dyDescent="0.3">
      <c r="A2375" s="518"/>
      <c r="B2375" s="1114"/>
      <c r="C2375" s="101"/>
      <c r="D2375" s="696"/>
      <c r="E2375" s="697"/>
      <c r="F2375" s="1036">
        <f t="shared" si="34"/>
        <v>0</v>
      </c>
      <c r="G2375" s="247"/>
      <c r="H2375" s="517"/>
      <c r="I2375" s="814"/>
      <c r="J2375" s="524"/>
    </row>
    <row r="2376" spans="1:10" ht="15.75" hidden="1" thickBot="1" x14ac:dyDescent="0.3">
      <c r="A2376" s="518"/>
      <c r="B2376" s="1114"/>
      <c r="C2376" s="101"/>
      <c r="D2376" s="696"/>
      <c r="E2376" s="697"/>
      <c r="F2376" s="1036">
        <f t="shared" si="34"/>
        <v>0</v>
      </c>
      <c r="G2376" s="247"/>
      <c r="H2376" s="517"/>
      <c r="I2376" s="814"/>
      <c r="J2376" s="524"/>
    </row>
    <row r="2377" spans="1:10" ht="15.75" hidden="1" thickBot="1" x14ac:dyDescent="0.3">
      <c r="A2377" s="518"/>
      <c r="B2377" s="1114"/>
      <c r="C2377" s="101"/>
      <c r="D2377" s="696"/>
      <c r="E2377" s="697"/>
      <c r="F2377" s="1036">
        <f t="shared" si="34"/>
        <v>0</v>
      </c>
      <c r="G2377" s="247"/>
      <c r="H2377" s="517"/>
      <c r="I2377" s="814"/>
      <c r="J2377" s="524"/>
    </row>
    <row r="2378" spans="1:10" ht="15.75" hidden="1" thickBot="1" x14ac:dyDescent="0.3">
      <c r="A2378" s="518"/>
      <c r="B2378" s="1114"/>
      <c r="C2378" s="101"/>
      <c r="D2378" s="696"/>
      <c r="E2378" s="697"/>
      <c r="F2378" s="1036">
        <f t="shared" si="34"/>
        <v>0</v>
      </c>
      <c r="G2378" s="247"/>
      <c r="H2378" s="517"/>
      <c r="I2378" s="814"/>
      <c r="J2378" s="524"/>
    </row>
    <row r="2379" spans="1:10" ht="15.75" hidden="1" thickBot="1" x14ac:dyDescent="0.3">
      <c r="A2379" s="518"/>
      <c r="B2379" s="1114"/>
      <c r="C2379" s="101"/>
      <c r="D2379" s="696"/>
      <c r="E2379" s="697"/>
      <c r="F2379" s="1036">
        <f t="shared" si="34"/>
        <v>0</v>
      </c>
      <c r="G2379" s="247"/>
      <c r="H2379" s="517"/>
      <c r="I2379" s="814"/>
      <c r="J2379" s="524"/>
    </row>
    <row r="2380" spans="1:10" ht="15.75" hidden="1" thickBot="1" x14ac:dyDescent="0.3">
      <c r="A2380" s="518"/>
      <c r="B2380" s="1114"/>
      <c r="C2380" s="101"/>
      <c r="D2380" s="696"/>
      <c r="E2380" s="697"/>
      <c r="F2380" s="1036">
        <f t="shared" si="34"/>
        <v>0</v>
      </c>
      <c r="G2380" s="247"/>
      <c r="H2380" s="517"/>
      <c r="I2380" s="814"/>
      <c r="J2380" s="524"/>
    </row>
    <row r="2381" spans="1:10" ht="15.75" hidden="1" thickBot="1" x14ac:dyDescent="0.3">
      <c r="A2381" s="518"/>
      <c r="B2381" s="1114"/>
      <c r="C2381" s="101"/>
      <c r="D2381" s="696"/>
      <c r="E2381" s="697"/>
      <c r="F2381" s="1036">
        <f t="shared" si="34"/>
        <v>0</v>
      </c>
      <c r="G2381" s="247"/>
      <c r="H2381" s="517"/>
      <c r="I2381" s="814"/>
      <c r="J2381" s="524"/>
    </row>
    <row r="2382" spans="1:10" ht="15.75" hidden="1" thickBot="1" x14ac:dyDescent="0.3">
      <c r="A2382" s="518"/>
      <c r="B2382" s="1114"/>
      <c r="C2382" s="101"/>
      <c r="D2382" s="696"/>
      <c r="E2382" s="697"/>
      <c r="F2382" s="1036">
        <f t="shared" si="34"/>
        <v>0</v>
      </c>
      <c r="G2382" s="247"/>
      <c r="H2382" s="517"/>
      <c r="I2382" s="814"/>
      <c r="J2382" s="524"/>
    </row>
    <row r="2383" spans="1:10" ht="15.75" hidden="1" thickBot="1" x14ac:dyDescent="0.3">
      <c r="A2383" s="518"/>
      <c r="B2383" s="1114"/>
      <c r="C2383" s="101"/>
      <c r="D2383" s="696"/>
      <c r="E2383" s="697"/>
      <c r="F2383" s="1036">
        <f t="shared" si="34"/>
        <v>0</v>
      </c>
      <c r="G2383" s="247"/>
      <c r="H2383" s="517"/>
      <c r="I2383" s="814"/>
      <c r="J2383" s="524"/>
    </row>
    <row r="2384" spans="1:10" ht="15.75" hidden="1" thickBot="1" x14ac:dyDescent="0.3">
      <c r="A2384" s="518"/>
      <c r="B2384" s="1114"/>
      <c r="C2384" s="101"/>
      <c r="D2384" s="696"/>
      <c r="E2384" s="697"/>
      <c r="F2384" s="1036">
        <f t="shared" si="34"/>
        <v>0</v>
      </c>
      <c r="G2384" s="247"/>
      <c r="H2384" s="517"/>
      <c r="I2384" s="814"/>
      <c r="J2384" s="524"/>
    </row>
    <row r="2385" spans="1:10" ht="15.75" hidden="1" thickBot="1" x14ac:dyDescent="0.3">
      <c r="A2385" s="518"/>
      <c r="B2385" s="1114"/>
      <c r="C2385" s="101"/>
      <c r="D2385" s="696"/>
      <c r="E2385" s="697"/>
      <c r="F2385" s="1036">
        <f t="shared" si="34"/>
        <v>0</v>
      </c>
      <c r="G2385" s="247"/>
      <c r="H2385" s="517"/>
      <c r="I2385" s="814"/>
      <c r="J2385" s="524"/>
    </row>
    <row r="2386" spans="1:10" ht="15.75" hidden="1" thickBot="1" x14ac:dyDescent="0.3">
      <c r="A2386" s="518"/>
      <c r="B2386" s="1114"/>
      <c r="C2386" s="101"/>
      <c r="D2386" s="696"/>
      <c r="E2386" s="697"/>
      <c r="F2386" s="1036">
        <f t="shared" si="34"/>
        <v>0</v>
      </c>
      <c r="G2386" s="247"/>
      <c r="H2386" s="517"/>
      <c r="I2386" s="814"/>
      <c r="J2386" s="524"/>
    </row>
    <row r="2387" spans="1:10" ht="15.75" hidden="1" thickBot="1" x14ac:dyDescent="0.3">
      <c r="A2387" s="518"/>
      <c r="B2387" s="1114"/>
      <c r="C2387" s="101"/>
      <c r="D2387" s="696"/>
      <c r="E2387" s="697"/>
      <c r="F2387" s="1036">
        <f t="shared" si="34"/>
        <v>0</v>
      </c>
      <c r="G2387" s="247"/>
      <c r="H2387" s="517"/>
      <c r="I2387" s="814"/>
      <c r="J2387" s="524"/>
    </row>
    <row r="2388" spans="1:10" ht="15.75" hidden="1" thickBot="1" x14ac:dyDescent="0.3">
      <c r="A2388" s="518"/>
      <c r="B2388" s="1114"/>
      <c r="C2388" s="101"/>
      <c r="D2388" s="696"/>
      <c r="E2388" s="697"/>
      <c r="F2388" s="1036">
        <f t="shared" si="34"/>
        <v>0</v>
      </c>
      <c r="G2388" s="247"/>
      <c r="H2388" s="517"/>
      <c r="I2388" s="814"/>
      <c r="J2388" s="524"/>
    </row>
    <row r="2389" spans="1:10" ht="15.75" hidden="1" thickBot="1" x14ac:dyDescent="0.3">
      <c r="A2389" s="518"/>
      <c r="B2389" s="1114"/>
      <c r="C2389" s="101"/>
      <c r="D2389" s="696"/>
      <c r="E2389" s="697"/>
      <c r="F2389" s="1036">
        <f t="shared" si="34"/>
        <v>0</v>
      </c>
      <c r="G2389" s="247"/>
      <c r="H2389" s="517"/>
      <c r="I2389" s="814"/>
      <c r="J2389" s="524"/>
    </row>
    <row r="2390" spans="1:10" ht="15.75" hidden="1" thickBot="1" x14ac:dyDescent="0.3">
      <c r="A2390" s="518"/>
      <c r="B2390" s="1114"/>
      <c r="C2390" s="101"/>
      <c r="D2390" s="696"/>
      <c r="E2390" s="697"/>
      <c r="F2390" s="1036">
        <f t="shared" si="34"/>
        <v>0</v>
      </c>
      <c r="G2390" s="247"/>
      <c r="H2390" s="517"/>
      <c r="I2390" s="814"/>
      <c r="J2390" s="524"/>
    </row>
    <row r="2391" spans="1:10" ht="15.75" hidden="1" thickBot="1" x14ac:dyDescent="0.3">
      <c r="A2391" s="518"/>
      <c r="B2391" s="1114"/>
      <c r="C2391" s="101"/>
      <c r="D2391" s="696"/>
      <c r="E2391" s="697"/>
      <c r="F2391" s="1036">
        <f t="shared" si="34"/>
        <v>0</v>
      </c>
      <c r="G2391" s="247"/>
      <c r="H2391" s="517"/>
      <c r="I2391" s="814"/>
      <c r="J2391" s="524"/>
    </row>
    <row r="2392" spans="1:10" ht="15.75" hidden="1" thickBot="1" x14ac:dyDescent="0.3">
      <c r="A2392" s="518"/>
      <c r="B2392" s="1114"/>
      <c r="C2392" s="101"/>
      <c r="D2392" s="696"/>
      <c r="E2392" s="697"/>
      <c r="F2392" s="1036">
        <f t="shared" si="34"/>
        <v>0</v>
      </c>
      <c r="G2392" s="247"/>
      <c r="H2392" s="517"/>
      <c r="I2392" s="814"/>
      <c r="J2392" s="524"/>
    </row>
    <row r="2393" spans="1:10" ht="15.75" hidden="1" thickBot="1" x14ac:dyDescent="0.3">
      <c r="A2393" s="518"/>
      <c r="B2393" s="1114"/>
      <c r="C2393" s="101"/>
      <c r="D2393" s="696"/>
      <c r="E2393" s="697"/>
      <c r="F2393" s="1036">
        <f t="shared" si="34"/>
        <v>0</v>
      </c>
      <c r="G2393" s="247"/>
      <c r="H2393" s="517"/>
      <c r="I2393" s="814"/>
      <c r="J2393" s="524"/>
    </row>
    <row r="2394" spans="1:10" ht="15.75" hidden="1" thickBot="1" x14ac:dyDescent="0.3">
      <c r="A2394" s="518"/>
      <c r="B2394" s="1114"/>
      <c r="C2394" s="101"/>
      <c r="D2394" s="696"/>
      <c r="E2394" s="697"/>
      <c r="F2394" s="1036">
        <f t="shared" si="34"/>
        <v>0</v>
      </c>
      <c r="G2394" s="247"/>
      <c r="H2394" s="517"/>
      <c r="I2394" s="814"/>
      <c r="J2394" s="524"/>
    </row>
    <row r="2395" spans="1:10" ht="15.75" hidden="1" thickBot="1" x14ac:dyDescent="0.3">
      <c r="A2395" s="518"/>
      <c r="B2395" s="1114"/>
      <c r="C2395" s="101"/>
      <c r="D2395" s="696"/>
      <c r="E2395" s="697"/>
      <c r="F2395" s="1036">
        <f t="shared" si="34"/>
        <v>0</v>
      </c>
      <c r="G2395" s="247"/>
      <c r="H2395" s="517"/>
      <c r="I2395" s="814"/>
      <c r="J2395" s="524"/>
    </row>
    <row r="2396" spans="1:10" ht="15.75" hidden="1" thickBot="1" x14ac:dyDescent="0.3">
      <c r="A2396" s="518"/>
      <c r="B2396" s="1114"/>
      <c r="C2396" s="101"/>
      <c r="D2396" s="696"/>
      <c r="E2396" s="697"/>
      <c r="F2396" s="1036">
        <f t="shared" si="34"/>
        <v>0</v>
      </c>
      <c r="G2396" s="247"/>
      <c r="H2396" s="517"/>
      <c r="I2396" s="814"/>
      <c r="J2396" s="524"/>
    </row>
    <row r="2397" spans="1:10" ht="15.75" hidden="1" thickBot="1" x14ac:dyDescent="0.3">
      <c r="A2397" s="518"/>
      <c r="B2397" s="1114"/>
      <c r="C2397" s="101"/>
      <c r="D2397" s="696"/>
      <c r="E2397" s="697"/>
      <c r="F2397" s="1036">
        <f t="shared" si="34"/>
        <v>0</v>
      </c>
      <c r="G2397" s="247"/>
      <c r="H2397" s="517"/>
      <c r="I2397" s="814"/>
      <c r="J2397" s="524"/>
    </row>
    <row r="2398" spans="1:10" ht="15.75" hidden="1" thickBot="1" x14ac:dyDescent="0.3">
      <c r="A2398" s="518"/>
      <c r="B2398" s="1114"/>
      <c r="C2398" s="101"/>
      <c r="D2398" s="696"/>
      <c r="E2398" s="697"/>
      <c r="F2398" s="1036">
        <f t="shared" si="34"/>
        <v>0</v>
      </c>
      <c r="G2398" s="247"/>
      <c r="H2398" s="517"/>
      <c r="I2398" s="814"/>
      <c r="J2398" s="524"/>
    </row>
    <row r="2399" spans="1:10" ht="15.75" hidden="1" thickBot="1" x14ac:dyDescent="0.3">
      <c r="A2399" s="518"/>
      <c r="B2399" s="1114"/>
      <c r="C2399" s="101"/>
      <c r="D2399" s="696"/>
      <c r="E2399" s="697"/>
      <c r="F2399" s="1036">
        <f t="shared" si="34"/>
        <v>0</v>
      </c>
      <c r="G2399" s="247"/>
      <c r="H2399" s="517"/>
      <c r="I2399" s="814"/>
      <c r="J2399" s="524"/>
    </row>
    <row r="2400" spans="1:10" ht="15.75" hidden="1" thickBot="1" x14ac:dyDescent="0.3">
      <c r="A2400" s="518"/>
      <c r="B2400" s="1114"/>
      <c r="C2400" s="101"/>
      <c r="D2400" s="696"/>
      <c r="E2400" s="697"/>
      <c r="F2400" s="1036">
        <f t="shared" si="34"/>
        <v>0</v>
      </c>
      <c r="G2400" s="247"/>
      <c r="H2400" s="517"/>
      <c r="I2400" s="814"/>
      <c r="J2400" s="524"/>
    </row>
    <row r="2401" spans="1:10" ht="15.75" hidden="1" thickBot="1" x14ac:dyDescent="0.3">
      <c r="A2401" s="518"/>
      <c r="B2401" s="1114"/>
      <c r="C2401" s="101"/>
      <c r="D2401" s="696"/>
      <c r="E2401" s="697"/>
      <c r="F2401" s="1036">
        <f t="shared" si="34"/>
        <v>0</v>
      </c>
      <c r="G2401" s="247"/>
      <c r="H2401" s="517"/>
      <c r="I2401" s="814"/>
      <c r="J2401" s="524"/>
    </row>
    <row r="2402" spans="1:10" ht="15.75" hidden="1" thickBot="1" x14ac:dyDescent="0.3">
      <c r="A2402" s="518"/>
      <c r="B2402" s="1114"/>
      <c r="C2402" s="101"/>
      <c r="D2402" s="696"/>
      <c r="E2402" s="697"/>
      <c r="F2402" s="1036">
        <f t="shared" si="34"/>
        <v>0</v>
      </c>
      <c r="G2402" s="247"/>
      <c r="H2402" s="517"/>
      <c r="I2402" s="814"/>
      <c r="J2402" s="524"/>
    </row>
    <row r="2403" spans="1:10" ht="15.75" hidden="1" thickBot="1" x14ac:dyDescent="0.3">
      <c r="A2403" s="518"/>
      <c r="B2403" s="1114"/>
      <c r="C2403" s="101"/>
      <c r="D2403" s="696"/>
      <c r="E2403" s="697"/>
      <c r="F2403" s="1036">
        <f t="shared" si="34"/>
        <v>0</v>
      </c>
      <c r="G2403" s="247"/>
      <c r="H2403" s="517"/>
      <c r="I2403" s="814"/>
      <c r="J2403" s="524"/>
    </row>
    <row r="2404" spans="1:10" ht="15.75" hidden="1" thickBot="1" x14ac:dyDescent="0.3">
      <c r="A2404" s="518"/>
      <c r="B2404" s="1114"/>
      <c r="C2404" s="101"/>
      <c r="D2404" s="696"/>
      <c r="E2404" s="697"/>
      <c r="F2404" s="1036">
        <f t="shared" si="34"/>
        <v>0</v>
      </c>
      <c r="G2404" s="247"/>
      <c r="H2404" s="517"/>
      <c r="I2404" s="814"/>
      <c r="J2404" s="524"/>
    </row>
    <row r="2405" spans="1:10" ht="15.75" hidden="1" thickBot="1" x14ac:dyDescent="0.3">
      <c r="A2405" s="518"/>
      <c r="B2405" s="1114"/>
      <c r="C2405" s="101"/>
      <c r="D2405" s="696"/>
      <c r="E2405" s="697"/>
      <c r="F2405" s="1036">
        <f t="shared" si="34"/>
        <v>0</v>
      </c>
      <c r="G2405" s="247"/>
      <c r="H2405" s="517"/>
      <c r="I2405" s="814"/>
      <c r="J2405" s="524"/>
    </row>
    <row r="2406" spans="1:10" ht="15.75" hidden="1" thickBot="1" x14ac:dyDescent="0.3">
      <c r="A2406" s="518"/>
      <c r="B2406" s="1114"/>
      <c r="C2406" s="101"/>
      <c r="D2406" s="696"/>
      <c r="E2406" s="697"/>
      <c r="F2406" s="1036">
        <f t="shared" si="34"/>
        <v>0</v>
      </c>
      <c r="G2406" s="247"/>
      <c r="H2406" s="517"/>
      <c r="I2406" s="814"/>
      <c r="J2406" s="524"/>
    </row>
    <row r="2407" spans="1:10" ht="15.75" hidden="1" thickBot="1" x14ac:dyDescent="0.3">
      <c r="A2407" s="518"/>
      <c r="B2407" s="1114"/>
      <c r="C2407" s="101"/>
      <c r="D2407" s="696"/>
      <c r="E2407" s="697"/>
      <c r="F2407" s="1036">
        <f t="shared" si="34"/>
        <v>0</v>
      </c>
      <c r="G2407" s="247"/>
      <c r="H2407" s="517"/>
      <c r="I2407" s="814"/>
      <c r="J2407" s="524"/>
    </row>
    <row r="2408" spans="1:10" ht="15.75" hidden="1" thickBot="1" x14ac:dyDescent="0.3">
      <c r="A2408" s="518"/>
      <c r="B2408" s="1114"/>
      <c r="C2408" s="101"/>
      <c r="D2408" s="696"/>
      <c r="E2408" s="697"/>
      <c r="F2408" s="1036">
        <f t="shared" si="34"/>
        <v>0</v>
      </c>
      <c r="G2408" s="247"/>
      <c r="H2408" s="517"/>
      <c r="I2408" s="814"/>
      <c r="J2408" s="524"/>
    </row>
    <row r="2409" spans="1:10" ht="15.75" hidden="1" thickBot="1" x14ac:dyDescent="0.3">
      <c r="A2409" s="518"/>
      <c r="B2409" s="1114"/>
      <c r="C2409" s="101"/>
      <c r="D2409" s="696"/>
      <c r="E2409" s="697"/>
      <c r="F2409" s="1036">
        <f t="shared" si="34"/>
        <v>0</v>
      </c>
      <c r="G2409" s="247"/>
      <c r="H2409" s="517"/>
      <c r="I2409" s="814"/>
      <c r="J2409" s="524"/>
    </row>
    <row r="2410" spans="1:10" ht="15.75" hidden="1" thickBot="1" x14ac:dyDescent="0.3">
      <c r="A2410" s="518"/>
      <c r="B2410" s="1114"/>
      <c r="C2410" s="101"/>
      <c r="D2410" s="696"/>
      <c r="E2410" s="697"/>
      <c r="F2410" s="1036">
        <f t="shared" si="34"/>
        <v>0</v>
      </c>
      <c r="G2410" s="247"/>
      <c r="H2410" s="517"/>
      <c r="I2410" s="814"/>
      <c r="J2410" s="524"/>
    </row>
    <row r="2411" spans="1:10" ht="15.75" hidden="1" thickBot="1" x14ac:dyDescent="0.3">
      <c r="A2411" s="518"/>
      <c r="B2411" s="1114"/>
      <c r="C2411" s="101"/>
      <c r="D2411" s="696"/>
      <c r="E2411" s="697"/>
      <c r="F2411" s="1036">
        <f t="shared" si="34"/>
        <v>0</v>
      </c>
      <c r="G2411" s="247"/>
      <c r="H2411" s="517"/>
      <c r="I2411" s="814"/>
      <c r="J2411" s="524"/>
    </row>
    <row r="2412" spans="1:10" ht="15.75" hidden="1" thickBot="1" x14ac:dyDescent="0.3">
      <c r="A2412" s="518"/>
      <c r="B2412" s="1114"/>
      <c r="C2412" s="101"/>
      <c r="D2412" s="696"/>
      <c r="E2412" s="697"/>
      <c r="F2412" s="1036">
        <f t="shared" si="34"/>
        <v>0</v>
      </c>
      <c r="G2412" s="247"/>
      <c r="H2412" s="517"/>
      <c r="I2412" s="814"/>
      <c r="J2412" s="524"/>
    </row>
    <row r="2413" spans="1:10" ht="15.75" hidden="1" thickBot="1" x14ac:dyDescent="0.3">
      <c r="A2413" s="518"/>
      <c r="B2413" s="1114"/>
      <c r="C2413" s="101"/>
      <c r="D2413" s="696"/>
      <c r="E2413" s="697"/>
      <c r="F2413" s="1036">
        <f t="shared" si="34"/>
        <v>0</v>
      </c>
      <c r="G2413" s="247"/>
      <c r="H2413" s="517"/>
      <c r="I2413" s="814"/>
      <c r="J2413" s="524"/>
    </row>
    <row r="2414" spans="1:10" ht="15.75" hidden="1" thickBot="1" x14ac:dyDescent="0.3">
      <c r="A2414" s="518"/>
      <c r="B2414" s="1114"/>
      <c r="C2414" s="101"/>
      <c r="D2414" s="696"/>
      <c r="E2414" s="697"/>
      <c r="F2414" s="1036">
        <f t="shared" si="34"/>
        <v>0</v>
      </c>
      <c r="G2414" s="247"/>
      <c r="H2414" s="517"/>
      <c r="I2414" s="814"/>
      <c r="J2414" s="524"/>
    </row>
    <row r="2415" spans="1:10" ht="15.75" hidden="1" thickBot="1" x14ac:dyDescent="0.3">
      <c r="A2415" s="518"/>
      <c r="B2415" s="1114"/>
      <c r="C2415" s="101"/>
      <c r="D2415" s="696"/>
      <c r="E2415" s="697"/>
      <c r="F2415" s="1036">
        <f t="shared" si="34"/>
        <v>0</v>
      </c>
      <c r="G2415" s="247"/>
      <c r="H2415" s="517"/>
      <c r="I2415" s="814"/>
      <c r="J2415" s="524"/>
    </row>
    <row r="2416" spans="1:10" ht="15.75" hidden="1" thickBot="1" x14ac:dyDescent="0.3">
      <c r="A2416" s="518"/>
      <c r="B2416" s="1114"/>
      <c r="C2416" s="101"/>
      <c r="D2416" s="696"/>
      <c r="E2416" s="697"/>
      <c r="F2416" s="1036">
        <f t="shared" si="34"/>
        <v>0</v>
      </c>
      <c r="G2416" s="247"/>
      <c r="H2416" s="517"/>
      <c r="I2416" s="814"/>
      <c r="J2416" s="524"/>
    </row>
    <row r="2417" spans="1:10" ht="15.75" hidden="1" thickBot="1" x14ac:dyDescent="0.3">
      <c r="A2417" s="518"/>
      <c r="B2417" s="1114"/>
      <c r="C2417" s="101"/>
      <c r="D2417" s="696"/>
      <c r="E2417" s="697"/>
      <c r="F2417" s="1036">
        <f t="shared" si="34"/>
        <v>0</v>
      </c>
      <c r="G2417" s="247"/>
      <c r="H2417" s="517"/>
      <c r="I2417" s="814"/>
      <c r="J2417" s="524"/>
    </row>
    <row r="2418" spans="1:10" ht="15.75" hidden="1" thickBot="1" x14ac:dyDescent="0.3">
      <c r="A2418" s="518"/>
      <c r="B2418" s="1114"/>
      <c r="C2418" s="101"/>
      <c r="D2418" s="696"/>
      <c r="E2418" s="697"/>
      <c r="F2418" s="1036">
        <f t="shared" si="34"/>
        <v>0</v>
      </c>
      <c r="G2418" s="247"/>
      <c r="H2418" s="517"/>
      <c r="I2418" s="814"/>
      <c r="J2418" s="524"/>
    </row>
    <row r="2419" spans="1:10" ht="15.75" hidden="1" thickBot="1" x14ac:dyDescent="0.3">
      <c r="A2419" s="518"/>
      <c r="B2419" s="1114"/>
      <c r="C2419" s="101"/>
      <c r="D2419" s="696"/>
      <c r="E2419" s="697"/>
      <c r="F2419" s="1036">
        <f t="shared" si="34"/>
        <v>0</v>
      </c>
      <c r="G2419" s="247"/>
      <c r="H2419" s="517"/>
      <c r="I2419" s="814"/>
      <c r="J2419" s="524"/>
    </row>
    <row r="2420" spans="1:10" ht="15.75" hidden="1" thickBot="1" x14ac:dyDescent="0.3">
      <c r="A2420" s="518"/>
      <c r="B2420" s="1114"/>
      <c r="C2420" s="101"/>
      <c r="D2420" s="696"/>
      <c r="E2420" s="697"/>
      <c r="F2420" s="1036">
        <f t="shared" ref="F2420:F2483" si="35">D2420+E2420</f>
        <v>0</v>
      </c>
      <c r="G2420" s="247"/>
      <c r="H2420" s="517"/>
      <c r="I2420" s="814"/>
      <c r="J2420" s="524"/>
    </row>
    <row r="2421" spans="1:10" ht="15.75" hidden="1" thickBot="1" x14ac:dyDescent="0.3">
      <c r="A2421" s="518"/>
      <c r="B2421" s="1114"/>
      <c r="C2421" s="101"/>
      <c r="D2421" s="696"/>
      <c r="E2421" s="697"/>
      <c r="F2421" s="1036">
        <f t="shared" si="35"/>
        <v>0</v>
      </c>
      <c r="G2421" s="247"/>
      <c r="H2421" s="517"/>
      <c r="I2421" s="814"/>
      <c r="J2421" s="524"/>
    </row>
    <row r="2422" spans="1:10" ht="15.75" hidden="1" thickBot="1" x14ac:dyDescent="0.3">
      <c r="A2422" s="518"/>
      <c r="B2422" s="1114"/>
      <c r="C2422" s="101"/>
      <c r="D2422" s="696"/>
      <c r="E2422" s="697"/>
      <c r="F2422" s="1036">
        <f t="shared" si="35"/>
        <v>0</v>
      </c>
      <c r="G2422" s="247"/>
      <c r="H2422" s="517"/>
      <c r="I2422" s="814"/>
      <c r="J2422" s="524"/>
    </row>
    <row r="2423" spans="1:10" ht="15.75" hidden="1" thickBot="1" x14ac:dyDescent="0.3">
      <c r="A2423" s="518"/>
      <c r="B2423" s="1114"/>
      <c r="C2423" s="101"/>
      <c r="D2423" s="696"/>
      <c r="E2423" s="697"/>
      <c r="F2423" s="1036">
        <f t="shared" si="35"/>
        <v>0</v>
      </c>
      <c r="G2423" s="247"/>
      <c r="H2423" s="517"/>
      <c r="I2423" s="814"/>
      <c r="J2423" s="524"/>
    </row>
    <row r="2424" spans="1:10" ht="15.75" hidden="1" thickBot="1" x14ac:dyDescent="0.3">
      <c r="A2424" s="518"/>
      <c r="B2424" s="1114"/>
      <c r="C2424" s="101"/>
      <c r="D2424" s="696"/>
      <c r="E2424" s="697"/>
      <c r="F2424" s="1036">
        <f t="shared" si="35"/>
        <v>0</v>
      </c>
      <c r="G2424" s="247"/>
      <c r="H2424" s="517"/>
      <c r="I2424" s="814"/>
      <c r="J2424" s="524"/>
    </row>
    <row r="2425" spans="1:10" ht="15.75" hidden="1" thickBot="1" x14ac:dyDescent="0.3">
      <c r="A2425" s="518"/>
      <c r="B2425" s="1114"/>
      <c r="C2425" s="101"/>
      <c r="D2425" s="696"/>
      <c r="E2425" s="697"/>
      <c r="F2425" s="1036">
        <f t="shared" si="35"/>
        <v>0</v>
      </c>
      <c r="G2425" s="247"/>
      <c r="H2425" s="517"/>
      <c r="I2425" s="814"/>
      <c r="J2425" s="524"/>
    </row>
    <row r="2426" spans="1:10" ht="15.75" hidden="1" thickBot="1" x14ac:dyDescent="0.3">
      <c r="A2426" s="518"/>
      <c r="B2426" s="1114"/>
      <c r="C2426" s="101"/>
      <c r="D2426" s="696"/>
      <c r="E2426" s="697"/>
      <c r="F2426" s="1036">
        <f t="shared" si="35"/>
        <v>0</v>
      </c>
      <c r="G2426" s="247"/>
      <c r="H2426" s="517"/>
      <c r="I2426" s="814"/>
      <c r="J2426" s="524"/>
    </row>
    <row r="2427" spans="1:10" ht="15.75" hidden="1" thickBot="1" x14ac:dyDescent="0.3">
      <c r="A2427" s="518"/>
      <c r="B2427" s="1114"/>
      <c r="C2427" s="101"/>
      <c r="D2427" s="696"/>
      <c r="E2427" s="697"/>
      <c r="F2427" s="1036">
        <f t="shared" si="35"/>
        <v>0</v>
      </c>
      <c r="G2427" s="247"/>
      <c r="H2427" s="517"/>
      <c r="I2427" s="814"/>
      <c r="J2427" s="524"/>
    </row>
    <row r="2428" spans="1:10" ht="15.75" hidden="1" thickBot="1" x14ac:dyDescent="0.3">
      <c r="A2428" s="518"/>
      <c r="B2428" s="1114"/>
      <c r="C2428" s="101"/>
      <c r="D2428" s="696"/>
      <c r="E2428" s="697"/>
      <c r="F2428" s="1036">
        <f t="shared" si="35"/>
        <v>0</v>
      </c>
      <c r="G2428" s="247"/>
      <c r="H2428" s="517"/>
      <c r="I2428" s="814"/>
      <c r="J2428" s="524"/>
    </row>
    <row r="2429" spans="1:10" ht="15.75" hidden="1" thickBot="1" x14ac:dyDescent="0.3">
      <c r="A2429" s="518"/>
      <c r="B2429" s="1114"/>
      <c r="C2429" s="101"/>
      <c r="D2429" s="696"/>
      <c r="E2429" s="697"/>
      <c r="F2429" s="1036">
        <f t="shared" si="35"/>
        <v>0</v>
      </c>
      <c r="G2429" s="247"/>
      <c r="H2429" s="517"/>
      <c r="I2429" s="814"/>
      <c r="J2429" s="524"/>
    </row>
    <row r="2430" spans="1:10" ht="15.75" hidden="1" thickBot="1" x14ac:dyDescent="0.3">
      <c r="A2430" s="518"/>
      <c r="B2430" s="1114"/>
      <c r="C2430" s="101"/>
      <c r="D2430" s="696"/>
      <c r="E2430" s="697"/>
      <c r="F2430" s="1036">
        <f t="shared" si="35"/>
        <v>0</v>
      </c>
      <c r="G2430" s="247"/>
      <c r="H2430" s="517"/>
      <c r="I2430" s="814"/>
      <c r="J2430" s="524"/>
    </row>
    <row r="2431" spans="1:10" ht="15.75" hidden="1" thickBot="1" x14ac:dyDescent="0.3">
      <c r="A2431" s="518"/>
      <c r="B2431" s="1114"/>
      <c r="C2431" s="101"/>
      <c r="D2431" s="696"/>
      <c r="E2431" s="697"/>
      <c r="F2431" s="1036">
        <f t="shared" si="35"/>
        <v>0</v>
      </c>
      <c r="G2431" s="247"/>
      <c r="H2431" s="517"/>
      <c r="I2431" s="814"/>
      <c r="J2431" s="524"/>
    </row>
    <row r="2432" spans="1:10" ht="15.75" hidden="1" thickBot="1" x14ac:dyDescent="0.3">
      <c r="A2432" s="518"/>
      <c r="B2432" s="1114"/>
      <c r="C2432" s="101"/>
      <c r="D2432" s="696"/>
      <c r="E2432" s="697"/>
      <c r="F2432" s="1036">
        <f t="shared" si="35"/>
        <v>0</v>
      </c>
      <c r="G2432" s="247"/>
      <c r="H2432" s="517"/>
      <c r="I2432" s="814"/>
      <c r="J2432" s="524"/>
    </row>
    <row r="2433" spans="1:10" ht="15.75" hidden="1" thickBot="1" x14ac:dyDescent="0.3">
      <c r="A2433" s="518"/>
      <c r="B2433" s="1114"/>
      <c r="C2433" s="101"/>
      <c r="D2433" s="696"/>
      <c r="E2433" s="697"/>
      <c r="F2433" s="1036">
        <f t="shared" si="35"/>
        <v>0</v>
      </c>
      <c r="G2433" s="247"/>
      <c r="H2433" s="517"/>
      <c r="I2433" s="814"/>
      <c r="J2433" s="524"/>
    </row>
    <row r="2434" spans="1:10" ht="15.75" hidden="1" thickBot="1" x14ac:dyDescent="0.3">
      <c r="A2434" s="518"/>
      <c r="B2434" s="1114"/>
      <c r="C2434" s="101"/>
      <c r="D2434" s="696"/>
      <c r="E2434" s="697"/>
      <c r="F2434" s="1036">
        <f t="shared" si="35"/>
        <v>0</v>
      </c>
      <c r="G2434" s="247"/>
      <c r="H2434" s="517"/>
      <c r="I2434" s="814"/>
      <c r="J2434" s="524"/>
    </row>
    <row r="2435" spans="1:10" ht="15.75" hidden="1" thickBot="1" x14ac:dyDescent="0.3">
      <c r="A2435" s="518"/>
      <c r="B2435" s="1114"/>
      <c r="C2435" s="101"/>
      <c r="D2435" s="696"/>
      <c r="E2435" s="697"/>
      <c r="F2435" s="1036">
        <f t="shared" si="35"/>
        <v>0</v>
      </c>
      <c r="G2435" s="247"/>
      <c r="H2435" s="517"/>
      <c r="I2435" s="814"/>
      <c r="J2435" s="524"/>
    </row>
    <row r="2436" spans="1:10" ht="15.75" hidden="1" thickBot="1" x14ac:dyDescent="0.3">
      <c r="A2436" s="518"/>
      <c r="B2436" s="1114"/>
      <c r="C2436" s="101"/>
      <c r="D2436" s="696"/>
      <c r="E2436" s="697"/>
      <c r="F2436" s="1036">
        <f t="shared" si="35"/>
        <v>0</v>
      </c>
      <c r="G2436" s="247"/>
      <c r="H2436" s="517"/>
      <c r="I2436" s="814"/>
      <c r="J2436" s="524"/>
    </row>
    <row r="2437" spans="1:10" ht="15.75" hidden="1" thickBot="1" x14ac:dyDescent="0.3">
      <c r="A2437" s="518"/>
      <c r="B2437" s="1114"/>
      <c r="C2437" s="101"/>
      <c r="D2437" s="696"/>
      <c r="E2437" s="697"/>
      <c r="F2437" s="1036">
        <f t="shared" si="35"/>
        <v>0</v>
      </c>
      <c r="G2437" s="247"/>
      <c r="H2437" s="517"/>
      <c r="I2437" s="814"/>
      <c r="J2437" s="524"/>
    </row>
    <row r="2438" spans="1:10" ht="15.75" hidden="1" thickBot="1" x14ac:dyDescent="0.3">
      <c r="A2438" s="518"/>
      <c r="B2438" s="1114"/>
      <c r="C2438" s="101"/>
      <c r="D2438" s="696"/>
      <c r="E2438" s="697"/>
      <c r="F2438" s="1036">
        <f t="shared" si="35"/>
        <v>0</v>
      </c>
      <c r="G2438" s="247"/>
      <c r="H2438" s="517"/>
      <c r="I2438" s="814"/>
      <c r="J2438" s="524"/>
    </row>
    <row r="2439" spans="1:10" ht="15.75" hidden="1" thickBot="1" x14ac:dyDescent="0.3">
      <c r="A2439" s="518"/>
      <c r="B2439" s="1114"/>
      <c r="C2439" s="101"/>
      <c r="D2439" s="696"/>
      <c r="E2439" s="697"/>
      <c r="F2439" s="1036">
        <f t="shared" si="35"/>
        <v>0</v>
      </c>
      <c r="G2439" s="247"/>
      <c r="H2439" s="517"/>
      <c r="I2439" s="814"/>
      <c r="J2439" s="524"/>
    </row>
    <row r="2440" spans="1:10" ht="15.75" hidden="1" thickBot="1" x14ac:dyDescent="0.3">
      <c r="A2440" s="518"/>
      <c r="B2440" s="1114"/>
      <c r="C2440" s="534"/>
      <c r="D2440" s="696"/>
      <c r="E2440" s="697"/>
      <c r="F2440" s="1036">
        <f t="shared" si="35"/>
        <v>0</v>
      </c>
      <c r="G2440" s="247"/>
      <c r="H2440" s="517"/>
      <c r="I2440" s="814"/>
      <c r="J2440" s="512"/>
    </row>
    <row r="2441" spans="1:10" ht="15" customHeight="1" thickBot="1" x14ac:dyDescent="0.35">
      <c r="A2441" s="518"/>
      <c r="B2441" s="1114"/>
      <c r="C2441" s="129" t="s">
        <v>1923</v>
      </c>
      <c r="D2441" s="1127">
        <f>SUM(D2442:D2541)</f>
        <v>0</v>
      </c>
      <c r="E2441" s="1127">
        <f>SUM(E2442:E2541)</f>
        <v>0</v>
      </c>
      <c r="F2441" s="1036">
        <f t="shared" si="35"/>
        <v>0</v>
      </c>
      <c r="G2441" s="247"/>
      <c r="H2441" s="517" t="s">
        <v>979</v>
      </c>
      <c r="I2441" s="815">
        <f>Form3!G56+Form3!H56</f>
        <v>0</v>
      </c>
      <c r="J2441" s="524"/>
    </row>
    <row r="2442" spans="1:10" ht="15" customHeight="1" x14ac:dyDescent="0.3">
      <c r="A2442" s="518"/>
      <c r="B2442" s="1114"/>
      <c r="C2442" s="1692"/>
      <c r="D2442" s="696"/>
      <c r="E2442" s="697"/>
      <c r="F2442" s="1036">
        <f t="shared" si="35"/>
        <v>0</v>
      </c>
      <c r="G2442" s="247"/>
      <c r="H2442" s="517"/>
      <c r="I2442" s="814"/>
      <c r="J2442" s="524"/>
    </row>
    <row r="2443" spans="1:10" ht="15" customHeight="1" x14ac:dyDescent="0.3">
      <c r="A2443" s="518"/>
      <c r="B2443" s="1114"/>
      <c r="C2443" s="1692"/>
      <c r="D2443" s="696"/>
      <c r="E2443" s="697"/>
      <c r="F2443" s="1036">
        <f t="shared" si="35"/>
        <v>0</v>
      </c>
      <c r="G2443" s="247"/>
      <c r="H2443" s="517"/>
      <c r="I2443" s="814"/>
      <c r="J2443" s="524"/>
    </row>
    <row r="2444" spans="1:10" ht="15" customHeight="1" x14ac:dyDescent="0.3">
      <c r="A2444" s="518"/>
      <c r="B2444" s="1114"/>
      <c r="C2444" s="1692"/>
      <c r="D2444" s="696"/>
      <c r="E2444" s="697"/>
      <c r="F2444" s="1036">
        <f t="shared" si="35"/>
        <v>0</v>
      </c>
      <c r="G2444" s="247"/>
      <c r="H2444" s="517"/>
      <c r="I2444" s="814"/>
      <c r="J2444" s="524"/>
    </row>
    <row r="2445" spans="1:10" ht="15" customHeight="1" x14ac:dyDescent="0.3">
      <c r="A2445" s="518"/>
      <c r="B2445" s="1114"/>
      <c r="C2445" s="1692"/>
      <c r="D2445" s="696"/>
      <c r="E2445" s="697"/>
      <c r="F2445" s="1036">
        <f t="shared" si="35"/>
        <v>0</v>
      </c>
      <c r="G2445" s="247"/>
      <c r="H2445" s="517"/>
      <c r="I2445" s="814"/>
      <c r="J2445" s="524"/>
    </row>
    <row r="2446" spans="1:10" ht="15" customHeight="1" x14ac:dyDescent="0.3">
      <c r="A2446" s="518"/>
      <c r="B2446" s="1114"/>
      <c r="C2446" s="1692"/>
      <c r="D2446" s="696"/>
      <c r="E2446" s="697"/>
      <c r="F2446" s="1036">
        <f t="shared" si="35"/>
        <v>0</v>
      </c>
      <c r="G2446" s="247"/>
      <c r="H2446" s="517"/>
      <c r="I2446" s="814"/>
      <c r="J2446" s="524"/>
    </row>
    <row r="2447" spans="1:10" ht="15" customHeight="1" x14ac:dyDescent="0.3">
      <c r="A2447" s="518"/>
      <c r="B2447" s="1114"/>
      <c r="C2447" s="1692"/>
      <c r="D2447" s="696"/>
      <c r="E2447" s="697"/>
      <c r="F2447" s="1036">
        <f t="shared" si="35"/>
        <v>0</v>
      </c>
      <c r="G2447" s="247"/>
      <c r="H2447" s="517"/>
      <c r="I2447" s="814"/>
      <c r="J2447" s="524"/>
    </row>
    <row r="2448" spans="1:10" ht="15" customHeight="1" x14ac:dyDescent="0.3">
      <c r="A2448" s="518"/>
      <c r="B2448" s="1114"/>
      <c r="C2448" s="1692"/>
      <c r="D2448" s="696"/>
      <c r="E2448" s="697"/>
      <c r="F2448" s="1036">
        <f t="shared" si="35"/>
        <v>0</v>
      </c>
      <c r="G2448" s="247"/>
      <c r="H2448" s="517"/>
      <c r="I2448" s="814"/>
      <c r="J2448" s="524"/>
    </row>
    <row r="2449" spans="1:10" ht="15" customHeight="1" x14ac:dyDescent="0.3">
      <c r="A2449" s="518"/>
      <c r="B2449" s="1114"/>
      <c r="C2449" s="1692"/>
      <c r="D2449" s="696"/>
      <c r="E2449" s="697"/>
      <c r="F2449" s="1036">
        <f t="shared" si="35"/>
        <v>0</v>
      </c>
      <c r="G2449" s="247"/>
      <c r="H2449" s="517"/>
      <c r="I2449" s="814"/>
      <c r="J2449" s="524"/>
    </row>
    <row r="2450" spans="1:10" ht="15" customHeight="1" x14ac:dyDescent="0.3">
      <c r="A2450" s="518"/>
      <c r="B2450" s="1114"/>
      <c r="C2450" s="1692"/>
      <c r="D2450" s="696"/>
      <c r="E2450" s="697"/>
      <c r="F2450" s="1036">
        <f t="shared" si="35"/>
        <v>0</v>
      </c>
      <c r="G2450" s="247"/>
      <c r="H2450" s="517"/>
      <c r="I2450" s="814"/>
      <c r="J2450" s="524"/>
    </row>
    <row r="2451" spans="1:10" ht="15" customHeight="1" thickBot="1" x14ac:dyDescent="0.35">
      <c r="A2451" s="518"/>
      <c r="B2451" s="1114"/>
      <c r="C2451" s="1692"/>
      <c r="D2451" s="696"/>
      <c r="E2451" s="697"/>
      <c r="F2451" s="1036">
        <f t="shared" si="35"/>
        <v>0</v>
      </c>
      <c r="G2451" s="247"/>
      <c r="H2451" s="517"/>
      <c r="I2451" s="814"/>
      <c r="J2451" s="524"/>
    </row>
    <row r="2452" spans="1:10" ht="15.75" hidden="1" thickBot="1" x14ac:dyDescent="0.3">
      <c r="A2452" s="518"/>
      <c r="B2452" s="1114"/>
      <c r="C2452" s="101"/>
      <c r="D2452" s="696"/>
      <c r="E2452" s="697"/>
      <c r="F2452" s="1036">
        <f t="shared" si="35"/>
        <v>0</v>
      </c>
      <c r="G2452" s="247"/>
      <c r="H2452" s="517"/>
      <c r="I2452" s="814"/>
      <c r="J2452" s="524"/>
    </row>
    <row r="2453" spans="1:10" ht="15.75" hidden="1" thickBot="1" x14ac:dyDescent="0.3">
      <c r="A2453" s="518"/>
      <c r="B2453" s="1114"/>
      <c r="C2453" s="101"/>
      <c r="D2453" s="696"/>
      <c r="E2453" s="697"/>
      <c r="F2453" s="1036">
        <f t="shared" si="35"/>
        <v>0</v>
      </c>
      <c r="G2453" s="247"/>
      <c r="H2453" s="517"/>
      <c r="I2453" s="814"/>
      <c r="J2453" s="524"/>
    </row>
    <row r="2454" spans="1:10" ht="15.75" hidden="1" thickBot="1" x14ac:dyDescent="0.3">
      <c r="A2454" s="518"/>
      <c r="B2454" s="1114"/>
      <c r="C2454" s="101"/>
      <c r="D2454" s="696"/>
      <c r="E2454" s="697"/>
      <c r="F2454" s="1036">
        <f t="shared" si="35"/>
        <v>0</v>
      </c>
      <c r="G2454" s="247"/>
      <c r="H2454" s="517"/>
      <c r="I2454" s="814"/>
      <c r="J2454" s="524"/>
    </row>
    <row r="2455" spans="1:10" ht="15.75" hidden="1" thickBot="1" x14ac:dyDescent="0.3">
      <c r="A2455" s="518"/>
      <c r="B2455" s="1114"/>
      <c r="C2455" s="101"/>
      <c r="D2455" s="696"/>
      <c r="E2455" s="697"/>
      <c r="F2455" s="1036">
        <f t="shared" si="35"/>
        <v>0</v>
      </c>
      <c r="G2455" s="247"/>
      <c r="H2455" s="517"/>
      <c r="I2455" s="814"/>
      <c r="J2455" s="524"/>
    </row>
    <row r="2456" spans="1:10" ht="15.75" hidden="1" thickBot="1" x14ac:dyDescent="0.3">
      <c r="A2456" s="518"/>
      <c r="B2456" s="1114"/>
      <c r="C2456" s="101"/>
      <c r="D2456" s="696"/>
      <c r="E2456" s="697"/>
      <c r="F2456" s="1036">
        <f t="shared" si="35"/>
        <v>0</v>
      </c>
      <c r="G2456" s="247"/>
      <c r="H2456" s="517"/>
      <c r="I2456" s="814"/>
      <c r="J2456" s="524"/>
    </row>
    <row r="2457" spans="1:10" ht="15.75" hidden="1" thickBot="1" x14ac:dyDescent="0.3">
      <c r="A2457" s="518"/>
      <c r="B2457" s="1114"/>
      <c r="C2457" s="101"/>
      <c r="D2457" s="696"/>
      <c r="E2457" s="697"/>
      <c r="F2457" s="1036">
        <f t="shared" si="35"/>
        <v>0</v>
      </c>
      <c r="G2457" s="247"/>
      <c r="H2457" s="517"/>
      <c r="I2457" s="814"/>
      <c r="J2457" s="524"/>
    </row>
    <row r="2458" spans="1:10" ht="15.75" hidden="1" thickBot="1" x14ac:dyDescent="0.3">
      <c r="A2458" s="518"/>
      <c r="B2458" s="1114"/>
      <c r="C2458" s="101"/>
      <c r="D2458" s="696"/>
      <c r="E2458" s="697"/>
      <c r="F2458" s="1036">
        <f t="shared" si="35"/>
        <v>0</v>
      </c>
      <c r="G2458" s="247"/>
      <c r="H2458" s="517"/>
      <c r="I2458" s="814"/>
      <c r="J2458" s="524"/>
    </row>
    <row r="2459" spans="1:10" ht="15.75" hidden="1" thickBot="1" x14ac:dyDescent="0.3">
      <c r="A2459" s="518"/>
      <c r="B2459" s="1114"/>
      <c r="C2459" s="101"/>
      <c r="D2459" s="696"/>
      <c r="E2459" s="697"/>
      <c r="F2459" s="1036">
        <f t="shared" si="35"/>
        <v>0</v>
      </c>
      <c r="G2459" s="247"/>
      <c r="H2459" s="517"/>
      <c r="I2459" s="814"/>
      <c r="J2459" s="524"/>
    </row>
    <row r="2460" spans="1:10" ht="15.75" hidden="1" thickBot="1" x14ac:dyDescent="0.3">
      <c r="A2460" s="518"/>
      <c r="B2460" s="1114"/>
      <c r="C2460" s="101"/>
      <c r="D2460" s="696"/>
      <c r="E2460" s="697"/>
      <c r="F2460" s="1036">
        <f t="shared" si="35"/>
        <v>0</v>
      </c>
      <c r="G2460" s="247"/>
      <c r="H2460" s="517"/>
      <c r="I2460" s="814"/>
      <c r="J2460" s="524"/>
    </row>
    <row r="2461" spans="1:10" ht="15.75" hidden="1" thickBot="1" x14ac:dyDescent="0.3">
      <c r="A2461" s="518"/>
      <c r="B2461" s="1114"/>
      <c r="C2461" s="101"/>
      <c r="D2461" s="696"/>
      <c r="E2461" s="697"/>
      <c r="F2461" s="1036">
        <f t="shared" si="35"/>
        <v>0</v>
      </c>
      <c r="G2461" s="247"/>
      <c r="H2461" s="517"/>
      <c r="I2461" s="814"/>
      <c r="J2461" s="524"/>
    </row>
    <row r="2462" spans="1:10" ht="15.75" hidden="1" thickBot="1" x14ac:dyDescent="0.3">
      <c r="A2462" s="518"/>
      <c r="B2462" s="1114"/>
      <c r="C2462" s="101"/>
      <c r="D2462" s="696"/>
      <c r="E2462" s="697"/>
      <c r="F2462" s="1036">
        <f t="shared" si="35"/>
        <v>0</v>
      </c>
      <c r="G2462" s="247"/>
      <c r="H2462" s="517"/>
      <c r="I2462" s="814"/>
      <c r="J2462" s="524"/>
    </row>
    <row r="2463" spans="1:10" ht="15.75" hidden="1" thickBot="1" x14ac:dyDescent="0.3">
      <c r="A2463" s="518"/>
      <c r="B2463" s="1114"/>
      <c r="C2463" s="101"/>
      <c r="D2463" s="696"/>
      <c r="E2463" s="697"/>
      <c r="F2463" s="1036">
        <f t="shared" si="35"/>
        <v>0</v>
      </c>
      <c r="G2463" s="247"/>
      <c r="H2463" s="517"/>
      <c r="I2463" s="814"/>
      <c r="J2463" s="524"/>
    </row>
    <row r="2464" spans="1:10" ht="15.75" hidden="1" thickBot="1" x14ac:dyDescent="0.3">
      <c r="A2464" s="518"/>
      <c r="B2464" s="1114"/>
      <c r="C2464" s="101"/>
      <c r="D2464" s="696"/>
      <c r="E2464" s="697"/>
      <c r="F2464" s="1036">
        <f t="shared" si="35"/>
        <v>0</v>
      </c>
      <c r="G2464" s="247"/>
      <c r="H2464" s="517"/>
      <c r="I2464" s="814"/>
      <c r="J2464" s="524"/>
    </row>
    <row r="2465" spans="1:10" ht="15.75" hidden="1" thickBot="1" x14ac:dyDescent="0.3">
      <c r="A2465" s="518"/>
      <c r="B2465" s="1114"/>
      <c r="C2465" s="101"/>
      <c r="D2465" s="696"/>
      <c r="E2465" s="697"/>
      <c r="F2465" s="1036">
        <f t="shared" si="35"/>
        <v>0</v>
      </c>
      <c r="G2465" s="247"/>
      <c r="H2465" s="517"/>
      <c r="I2465" s="814"/>
      <c r="J2465" s="524"/>
    </row>
    <row r="2466" spans="1:10" ht="15.75" hidden="1" thickBot="1" x14ac:dyDescent="0.3">
      <c r="A2466" s="518"/>
      <c r="B2466" s="1114"/>
      <c r="C2466" s="101"/>
      <c r="D2466" s="696"/>
      <c r="E2466" s="697"/>
      <c r="F2466" s="1036">
        <f t="shared" si="35"/>
        <v>0</v>
      </c>
      <c r="G2466" s="247"/>
      <c r="H2466" s="517"/>
      <c r="I2466" s="814"/>
      <c r="J2466" s="524"/>
    </row>
    <row r="2467" spans="1:10" ht="15.75" hidden="1" thickBot="1" x14ac:dyDescent="0.3">
      <c r="A2467" s="518"/>
      <c r="B2467" s="1114"/>
      <c r="C2467" s="101"/>
      <c r="D2467" s="696"/>
      <c r="E2467" s="697"/>
      <c r="F2467" s="1036">
        <f t="shared" si="35"/>
        <v>0</v>
      </c>
      <c r="G2467" s="247"/>
      <c r="H2467" s="517"/>
      <c r="I2467" s="814"/>
      <c r="J2467" s="524"/>
    </row>
    <row r="2468" spans="1:10" ht="15.75" hidden="1" thickBot="1" x14ac:dyDescent="0.3">
      <c r="A2468" s="518"/>
      <c r="B2468" s="1114"/>
      <c r="C2468" s="101"/>
      <c r="D2468" s="696"/>
      <c r="E2468" s="697"/>
      <c r="F2468" s="1036">
        <f t="shared" si="35"/>
        <v>0</v>
      </c>
      <c r="G2468" s="247"/>
      <c r="H2468" s="517"/>
      <c r="I2468" s="814"/>
      <c r="J2468" s="524"/>
    </row>
    <row r="2469" spans="1:10" ht="15.75" hidden="1" thickBot="1" x14ac:dyDescent="0.3">
      <c r="A2469" s="518"/>
      <c r="B2469" s="1114"/>
      <c r="C2469" s="101"/>
      <c r="D2469" s="696"/>
      <c r="E2469" s="697"/>
      <c r="F2469" s="1036">
        <f t="shared" si="35"/>
        <v>0</v>
      </c>
      <c r="G2469" s="247"/>
      <c r="H2469" s="517"/>
      <c r="I2469" s="814"/>
      <c r="J2469" s="524"/>
    </row>
    <row r="2470" spans="1:10" ht="15.75" hidden="1" thickBot="1" x14ac:dyDescent="0.3">
      <c r="A2470" s="518"/>
      <c r="B2470" s="1114"/>
      <c r="C2470" s="101"/>
      <c r="D2470" s="696"/>
      <c r="E2470" s="697"/>
      <c r="F2470" s="1036">
        <f t="shared" si="35"/>
        <v>0</v>
      </c>
      <c r="G2470" s="247"/>
      <c r="H2470" s="517"/>
      <c r="I2470" s="814"/>
      <c r="J2470" s="524"/>
    </row>
    <row r="2471" spans="1:10" ht="15.75" hidden="1" thickBot="1" x14ac:dyDescent="0.3">
      <c r="A2471" s="518"/>
      <c r="B2471" s="1114"/>
      <c r="C2471" s="101"/>
      <c r="D2471" s="696"/>
      <c r="E2471" s="697"/>
      <c r="F2471" s="1036">
        <f t="shared" si="35"/>
        <v>0</v>
      </c>
      <c r="G2471" s="247"/>
      <c r="H2471" s="517"/>
      <c r="I2471" s="814"/>
      <c r="J2471" s="524"/>
    </row>
    <row r="2472" spans="1:10" ht="15.75" hidden="1" thickBot="1" x14ac:dyDescent="0.3">
      <c r="A2472" s="518"/>
      <c r="B2472" s="1114"/>
      <c r="C2472" s="101"/>
      <c r="D2472" s="696"/>
      <c r="E2472" s="697"/>
      <c r="F2472" s="1036">
        <f t="shared" si="35"/>
        <v>0</v>
      </c>
      <c r="G2472" s="247"/>
      <c r="H2472" s="517"/>
      <c r="I2472" s="814"/>
      <c r="J2472" s="524"/>
    </row>
    <row r="2473" spans="1:10" ht="15.75" hidden="1" thickBot="1" x14ac:dyDescent="0.3">
      <c r="A2473" s="518"/>
      <c r="B2473" s="1114"/>
      <c r="C2473" s="101"/>
      <c r="D2473" s="696"/>
      <c r="E2473" s="697"/>
      <c r="F2473" s="1036">
        <f t="shared" si="35"/>
        <v>0</v>
      </c>
      <c r="G2473" s="247"/>
      <c r="H2473" s="517"/>
      <c r="I2473" s="814"/>
      <c r="J2473" s="524"/>
    </row>
    <row r="2474" spans="1:10" ht="15.75" hidden="1" thickBot="1" x14ac:dyDescent="0.3">
      <c r="A2474" s="518"/>
      <c r="B2474" s="1114"/>
      <c r="C2474" s="101"/>
      <c r="D2474" s="696"/>
      <c r="E2474" s="697"/>
      <c r="F2474" s="1036">
        <f t="shared" si="35"/>
        <v>0</v>
      </c>
      <c r="G2474" s="247"/>
      <c r="H2474" s="517"/>
      <c r="I2474" s="814"/>
      <c r="J2474" s="524"/>
    </row>
    <row r="2475" spans="1:10" ht="15.75" hidden="1" thickBot="1" x14ac:dyDescent="0.3">
      <c r="A2475" s="518"/>
      <c r="B2475" s="1114"/>
      <c r="C2475" s="101"/>
      <c r="D2475" s="696"/>
      <c r="E2475" s="697"/>
      <c r="F2475" s="1036">
        <f t="shared" si="35"/>
        <v>0</v>
      </c>
      <c r="G2475" s="247"/>
      <c r="H2475" s="517"/>
      <c r="I2475" s="814"/>
      <c r="J2475" s="524"/>
    </row>
    <row r="2476" spans="1:10" ht="15.75" hidden="1" thickBot="1" x14ac:dyDescent="0.3">
      <c r="A2476" s="518"/>
      <c r="B2476" s="1114"/>
      <c r="C2476" s="101"/>
      <c r="D2476" s="696"/>
      <c r="E2476" s="697"/>
      <c r="F2476" s="1036">
        <f t="shared" si="35"/>
        <v>0</v>
      </c>
      <c r="G2476" s="247"/>
      <c r="H2476" s="517"/>
      <c r="I2476" s="814"/>
      <c r="J2476" s="524"/>
    </row>
    <row r="2477" spans="1:10" ht="15.75" hidden="1" thickBot="1" x14ac:dyDescent="0.3">
      <c r="A2477" s="518"/>
      <c r="B2477" s="1114"/>
      <c r="C2477" s="101"/>
      <c r="D2477" s="696"/>
      <c r="E2477" s="697"/>
      <c r="F2477" s="1036">
        <f t="shared" si="35"/>
        <v>0</v>
      </c>
      <c r="G2477" s="247"/>
      <c r="H2477" s="517"/>
      <c r="I2477" s="814"/>
      <c r="J2477" s="524"/>
    </row>
    <row r="2478" spans="1:10" ht="15.75" hidden="1" thickBot="1" x14ac:dyDescent="0.3">
      <c r="A2478" s="518"/>
      <c r="B2478" s="1114"/>
      <c r="C2478" s="101"/>
      <c r="D2478" s="696"/>
      <c r="E2478" s="697"/>
      <c r="F2478" s="1036">
        <f t="shared" si="35"/>
        <v>0</v>
      </c>
      <c r="G2478" s="247"/>
      <c r="H2478" s="517"/>
      <c r="I2478" s="814"/>
      <c r="J2478" s="524"/>
    </row>
    <row r="2479" spans="1:10" ht="15.75" hidden="1" thickBot="1" x14ac:dyDescent="0.3">
      <c r="A2479" s="518"/>
      <c r="B2479" s="1114"/>
      <c r="C2479" s="101"/>
      <c r="D2479" s="696"/>
      <c r="E2479" s="697"/>
      <c r="F2479" s="1036">
        <f t="shared" si="35"/>
        <v>0</v>
      </c>
      <c r="G2479" s="247"/>
      <c r="H2479" s="517"/>
      <c r="I2479" s="814"/>
      <c r="J2479" s="524"/>
    </row>
    <row r="2480" spans="1:10" ht="15.75" hidden="1" thickBot="1" x14ac:dyDescent="0.3">
      <c r="A2480" s="518"/>
      <c r="B2480" s="1114"/>
      <c r="C2480" s="101"/>
      <c r="D2480" s="696"/>
      <c r="E2480" s="697"/>
      <c r="F2480" s="1036">
        <f t="shared" si="35"/>
        <v>0</v>
      </c>
      <c r="G2480" s="247"/>
      <c r="H2480" s="517"/>
      <c r="I2480" s="814"/>
      <c r="J2480" s="524"/>
    </row>
    <row r="2481" spans="1:10" ht="15.75" hidden="1" thickBot="1" x14ac:dyDescent="0.3">
      <c r="A2481" s="518"/>
      <c r="B2481" s="1114"/>
      <c r="C2481" s="101"/>
      <c r="D2481" s="696"/>
      <c r="E2481" s="697"/>
      <c r="F2481" s="1036">
        <f t="shared" si="35"/>
        <v>0</v>
      </c>
      <c r="G2481" s="247"/>
      <c r="H2481" s="517"/>
      <c r="I2481" s="814"/>
      <c r="J2481" s="524"/>
    </row>
    <row r="2482" spans="1:10" ht="15.75" hidden="1" thickBot="1" x14ac:dyDescent="0.3">
      <c r="A2482" s="518"/>
      <c r="B2482" s="1114"/>
      <c r="C2482" s="101"/>
      <c r="D2482" s="696"/>
      <c r="E2482" s="697"/>
      <c r="F2482" s="1036">
        <f t="shared" si="35"/>
        <v>0</v>
      </c>
      <c r="G2482" s="247"/>
      <c r="H2482" s="517"/>
      <c r="I2482" s="814"/>
      <c r="J2482" s="524"/>
    </row>
    <row r="2483" spans="1:10" ht="15.75" hidden="1" thickBot="1" x14ac:dyDescent="0.3">
      <c r="A2483" s="518"/>
      <c r="B2483" s="1114"/>
      <c r="C2483" s="101"/>
      <c r="D2483" s="696"/>
      <c r="E2483" s="697"/>
      <c r="F2483" s="1036">
        <f t="shared" si="35"/>
        <v>0</v>
      </c>
      <c r="G2483" s="247"/>
      <c r="H2483" s="517"/>
      <c r="I2483" s="814"/>
      <c r="J2483" s="524"/>
    </row>
    <row r="2484" spans="1:10" ht="15.75" hidden="1" thickBot="1" x14ac:dyDescent="0.3">
      <c r="A2484" s="518"/>
      <c r="B2484" s="1114"/>
      <c r="C2484" s="101"/>
      <c r="D2484" s="696"/>
      <c r="E2484" s="697"/>
      <c r="F2484" s="1036">
        <f t="shared" ref="F2484:F2547" si="36">D2484+E2484</f>
        <v>0</v>
      </c>
      <c r="G2484" s="247"/>
      <c r="H2484" s="517"/>
      <c r="I2484" s="814"/>
      <c r="J2484" s="524"/>
    </row>
    <row r="2485" spans="1:10" ht="15.75" hidden="1" thickBot="1" x14ac:dyDescent="0.3">
      <c r="A2485" s="518"/>
      <c r="B2485" s="1114"/>
      <c r="C2485" s="101"/>
      <c r="D2485" s="696"/>
      <c r="E2485" s="697"/>
      <c r="F2485" s="1036">
        <f t="shared" si="36"/>
        <v>0</v>
      </c>
      <c r="G2485" s="247"/>
      <c r="H2485" s="517"/>
      <c r="I2485" s="814"/>
      <c r="J2485" s="524"/>
    </row>
    <row r="2486" spans="1:10" ht="15.75" hidden="1" thickBot="1" x14ac:dyDescent="0.3">
      <c r="A2486" s="518"/>
      <c r="B2486" s="1114"/>
      <c r="C2486" s="101"/>
      <c r="D2486" s="696"/>
      <c r="E2486" s="697"/>
      <c r="F2486" s="1036">
        <f t="shared" si="36"/>
        <v>0</v>
      </c>
      <c r="G2486" s="247"/>
      <c r="H2486" s="517"/>
      <c r="I2486" s="814"/>
      <c r="J2486" s="524"/>
    </row>
    <row r="2487" spans="1:10" ht="15.75" hidden="1" thickBot="1" x14ac:dyDescent="0.3">
      <c r="A2487" s="518"/>
      <c r="B2487" s="1114"/>
      <c r="C2487" s="101"/>
      <c r="D2487" s="696"/>
      <c r="E2487" s="697"/>
      <c r="F2487" s="1036">
        <f t="shared" si="36"/>
        <v>0</v>
      </c>
      <c r="G2487" s="247"/>
      <c r="H2487" s="517"/>
      <c r="I2487" s="814"/>
      <c r="J2487" s="524"/>
    </row>
    <row r="2488" spans="1:10" ht="15.75" hidden="1" thickBot="1" x14ac:dyDescent="0.3">
      <c r="A2488" s="518"/>
      <c r="B2488" s="1114"/>
      <c r="C2488" s="101"/>
      <c r="D2488" s="696"/>
      <c r="E2488" s="697"/>
      <c r="F2488" s="1036">
        <f t="shared" si="36"/>
        <v>0</v>
      </c>
      <c r="G2488" s="247"/>
      <c r="H2488" s="517"/>
      <c r="I2488" s="814"/>
      <c r="J2488" s="524"/>
    </row>
    <row r="2489" spans="1:10" ht="15.75" hidden="1" thickBot="1" x14ac:dyDescent="0.3">
      <c r="A2489" s="518"/>
      <c r="B2489" s="1114"/>
      <c r="C2489" s="101"/>
      <c r="D2489" s="696"/>
      <c r="E2489" s="697"/>
      <c r="F2489" s="1036">
        <f t="shared" si="36"/>
        <v>0</v>
      </c>
      <c r="G2489" s="247"/>
      <c r="H2489" s="517"/>
      <c r="I2489" s="814"/>
      <c r="J2489" s="524"/>
    </row>
    <row r="2490" spans="1:10" ht="15.75" hidden="1" thickBot="1" x14ac:dyDescent="0.3">
      <c r="A2490" s="518"/>
      <c r="B2490" s="1114"/>
      <c r="C2490" s="101"/>
      <c r="D2490" s="696"/>
      <c r="E2490" s="697"/>
      <c r="F2490" s="1036">
        <f t="shared" si="36"/>
        <v>0</v>
      </c>
      <c r="G2490" s="247"/>
      <c r="H2490" s="517"/>
      <c r="I2490" s="814"/>
      <c r="J2490" s="524"/>
    </row>
    <row r="2491" spans="1:10" ht="15.75" hidden="1" thickBot="1" x14ac:dyDescent="0.3">
      <c r="A2491" s="518"/>
      <c r="B2491" s="1114"/>
      <c r="C2491" s="101"/>
      <c r="D2491" s="696"/>
      <c r="E2491" s="697"/>
      <c r="F2491" s="1036">
        <f t="shared" si="36"/>
        <v>0</v>
      </c>
      <c r="G2491" s="247"/>
      <c r="H2491" s="517"/>
      <c r="I2491" s="814"/>
      <c r="J2491" s="524"/>
    </row>
    <row r="2492" spans="1:10" ht="15.75" hidden="1" thickBot="1" x14ac:dyDescent="0.3">
      <c r="A2492" s="518"/>
      <c r="B2492" s="1114"/>
      <c r="C2492" s="101"/>
      <c r="D2492" s="696"/>
      <c r="E2492" s="697"/>
      <c r="F2492" s="1036">
        <f t="shared" si="36"/>
        <v>0</v>
      </c>
      <c r="G2492" s="247"/>
      <c r="H2492" s="517"/>
      <c r="I2492" s="814"/>
      <c r="J2492" s="524"/>
    </row>
    <row r="2493" spans="1:10" ht="15.75" hidden="1" thickBot="1" x14ac:dyDescent="0.3">
      <c r="A2493" s="518"/>
      <c r="B2493" s="1114"/>
      <c r="C2493" s="101"/>
      <c r="D2493" s="696"/>
      <c r="E2493" s="697"/>
      <c r="F2493" s="1036">
        <f t="shared" si="36"/>
        <v>0</v>
      </c>
      <c r="G2493" s="247"/>
      <c r="H2493" s="517"/>
      <c r="I2493" s="814"/>
      <c r="J2493" s="524"/>
    </row>
    <row r="2494" spans="1:10" ht="15.75" hidden="1" thickBot="1" x14ac:dyDescent="0.3">
      <c r="A2494" s="518"/>
      <c r="B2494" s="1114"/>
      <c r="C2494" s="101"/>
      <c r="D2494" s="696"/>
      <c r="E2494" s="697"/>
      <c r="F2494" s="1036">
        <f t="shared" si="36"/>
        <v>0</v>
      </c>
      <c r="G2494" s="247"/>
      <c r="H2494" s="517"/>
      <c r="I2494" s="814"/>
      <c r="J2494" s="524"/>
    </row>
    <row r="2495" spans="1:10" ht="15.75" hidden="1" thickBot="1" x14ac:dyDescent="0.3">
      <c r="A2495" s="518"/>
      <c r="B2495" s="1114"/>
      <c r="C2495" s="101"/>
      <c r="D2495" s="696"/>
      <c r="E2495" s="697"/>
      <c r="F2495" s="1036">
        <f t="shared" si="36"/>
        <v>0</v>
      </c>
      <c r="G2495" s="247"/>
      <c r="H2495" s="517"/>
      <c r="I2495" s="814"/>
      <c r="J2495" s="524"/>
    </row>
    <row r="2496" spans="1:10" ht="15.75" hidden="1" thickBot="1" x14ac:dyDescent="0.3">
      <c r="A2496" s="518"/>
      <c r="B2496" s="1114"/>
      <c r="C2496" s="101"/>
      <c r="D2496" s="696"/>
      <c r="E2496" s="697"/>
      <c r="F2496" s="1036">
        <f t="shared" si="36"/>
        <v>0</v>
      </c>
      <c r="G2496" s="247"/>
      <c r="H2496" s="517"/>
      <c r="I2496" s="814"/>
      <c r="J2496" s="524"/>
    </row>
    <row r="2497" spans="1:10" ht="15.75" hidden="1" thickBot="1" x14ac:dyDescent="0.3">
      <c r="A2497" s="518"/>
      <c r="B2497" s="1114"/>
      <c r="C2497" s="101"/>
      <c r="D2497" s="696"/>
      <c r="E2497" s="697"/>
      <c r="F2497" s="1036">
        <f t="shared" si="36"/>
        <v>0</v>
      </c>
      <c r="G2497" s="247"/>
      <c r="H2497" s="517"/>
      <c r="I2497" s="814"/>
      <c r="J2497" s="524"/>
    </row>
    <row r="2498" spans="1:10" ht="15.75" hidden="1" thickBot="1" x14ac:dyDescent="0.3">
      <c r="A2498" s="518"/>
      <c r="B2498" s="1114"/>
      <c r="C2498" s="101"/>
      <c r="D2498" s="696"/>
      <c r="E2498" s="697"/>
      <c r="F2498" s="1036">
        <f t="shared" si="36"/>
        <v>0</v>
      </c>
      <c r="G2498" s="247"/>
      <c r="H2498" s="517"/>
      <c r="I2498" s="814"/>
      <c r="J2498" s="524"/>
    </row>
    <row r="2499" spans="1:10" ht="15.75" hidden="1" thickBot="1" x14ac:dyDescent="0.3">
      <c r="A2499" s="518"/>
      <c r="B2499" s="1114"/>
      <c r="C2499" s="101"/>
      <c r="D2499" s="696"/>
      <c r="E2499" s="697"/>
      <c r="F2499" s="1036">
        <f t="shared" si="36"/>
        <v>0</v>
      </c>
      <c r="G2499" s="247"/>
      <c r="H2499" s="517"/>
      <c r="I2499" s="814"/>
      <c r="J2499" s="524"/>
    </row>
    <row r="2500" spans="1:10" ht="15.75" hidden="1" thickBot="1" x14ac:dyDescent="0.3">
      <c r="A2500" s="518"/>
      <c r="B2500" s="1114"/>
      <c r="C2500" s="101"/>
      <c r="D2500" s="696"/>
      <c r="E2500" s="697"/>
      <c r="F2500" s="1036">
        <f t="shared" si="36"/>
        <v>0</v>
      </c>
      <c r="G2500" s="247"/>
      <c r="H2500" s="517"/>
      <c r="I2500" s="814"/>
      <c r="J2500" s="524"/>
    </row>
    <row r="2501" spans="1:10" ht="15.75" hidden="1" thickBot="1" x14ac:dyDescent="0.3">
      <c r="A2501" s="518"/>
      <c r="B2501" s="1114"/>
      <c r="C2501" s="101"/>
      <c r="D2501" s="696"/>
      <c r="E2501" s="697"/>
      <c r="F2501" s="1036">
        <f t="shared" si="36"/>
        <v>0</v>
      </c>
      <c r="G2501" s="247"/>
      <c r="H2501" s="517"/>
      <c r="I2501" s="814"/>
      <c r="J2501" s="524"/>
    </row>
    <row r="2502" spans="1:10" ht="15.75" hidden="1" thickBot="1" x14ac:dyDescent="0.3">
      <c r="A2502" s="518"/>
      <c r="B2502" s="1114"/>
      <c r="C2502" s="101"/>
      <c r="D2502" s="696"/>
      <c r="E2502" s="697"/>
      <c r="F2502" s="1036">
        <f t="shared" si="36"/>
        <v>0</v>
      </c>
      <c r="G2502" s="247"/>
      <c r="H2502" s="517"/>
      <c r="I2502" s="814"/>
      <c r="J2502" s="524"/>
    </row>
    <row r="2503" spans="1:10" ht="15.75" hidden="1" thickBot="1" x14ac:dyDescent="0.3">
      <c r="A2503" s="518"/>
      <c r="B2503" s="1114"/>
      <c r="C2503" s="101"/>
      <c r="D2503" s="696"/>
      <c r="E2503" s="697"/>
      <c r="F2503" s="1036">
        <f t="shared" si="36"/>
        <v>0</v>
      </c>
      <c r="G2503" s="247"/>
      <c r="H2503" s="517"/>
      <c r="I2503" s="814"/>
      <c r="J2503" s="524"/>
    </row>
    <row r="2504" spans="1:10" ht="15.75" hidden="1" thickBot="1" x14ac:dyDescent="0.3">
      <c r="A2504" s="518"/>
      <c r="B2504" s="1114"/>
      <c r="C2504" s="101"/>
      <c r="D2504" s="696"/>
      <c r="E2504" s="697"/>
      <c r="F2504" s="1036">
        <f t="shared" si="36"/>
        <v>0</v>
      </c>
      <c r="G2504" s="247"/>
      <c r="H2504" s="517"/>
      <c r="I2504" s="814"/>
      <c r="J2504" s="524"/>
    </row>
    <row r="2505" spans="1:10" ht="15.75" hidden="1" thickBot="1" x14ac:dyDescent="0.3">
      <c r="A2505" s="518"/>
      <c r="B2505" s="1114"/>
      <c r="C2505" s="101"/>
      <c r="D2505" s="696"/>
      <c r="E2505" s="697"/>
      <c r="F2505" s="1036">
        <f t="shared" si="36"/>
        <v>0</v>
      </c>
      <c r="G2505" s="247"/>
      <c r="H2505" s="517"/>
      <c r="I2505" s="814"/>
      <c r="J2505" s="524"/>
    </row>
    <row r="2506" spans="1:10" ht="15.75" hidden="1" thickBot="1" x14ac:dyDescent="0.3">
      <c r="A2506" s="518"/>
      <c r="B2506" s="1114"/>
      <c r="C2506" s="101"/>
      <c r="D2506" s="696"/>
      <c r="E2506" s="697"/>
      <c r="F2506" s="1036">
        <f t="shared" si="36"/>
        <v>0</v>
      </c>
      <c r="G2506" s="247"/>
      <c r="H2506" s="517"/>
      <c r="I2506" s="814"/>
      <c r="J2506" s="524"/>
    </row>
    <row r="2507" spans="1:10" ht="15.75" hidden="1" thickBot="1" x14ac:dyDescent="0.3">
      <c r="A2507" s="518"/>
      <c r="B2507" s="1114"/>
      <c r="C2507" s="101"/>
      <c r="D2507" s="696"/>
      <c r="E2507" s="697"/>
      <c r="F2507" s="1036">
        <f t="shared" si="36"/>
        <v>0</v>
      </c>
      <c r="G2507" s="247"/>
      <c r="H2507" s="517"/>
      <c r="I2507" s="814"/>
      <c r="J2507" s="524"/>
    </row>
    <row r="2508" spans="1:10" ht="15.75" hidden="1" thickBot="1" x14ac:dyDescent="0.3">
      <c r="A2508" s="518"/>
      <c r="B2508" s="1114"/>
      <c r="C2508" s="101"/>
      <c r="D2508" s="696"/>
      <c r="E2508" s="697"/>
      <c r="F2508" s="1036">
        <f t="shared" si="36"/>
        <v>0</v>
      </c>
      <c r="G2508" s="247"/>
      <c r="H2508" s="517"/>
      <c r="I2508" s="814"/>
      <c r="J2508" s="524"/>
    </row>
    <row r="2509" spans="1:10" ht="15.75" hidden="1" thickBot="1" x14ac:dyDescent="0.3">
      <c r="A2509" s="518"/>
      <c r="B2509" s="1114"/>
      <c r="C2509" s="101"/>
      <c r="D2509" s="696"/>
      <c r="E2509" s="697"/>
      <c r="F2509" s="1036">
        <f t="shared" si="36"/>
        <v>0</v>
      </c>
      <c r="G2509" s="247"/>
      <c r="H2509" s="517"/>
      <c r="I2509" s="814"/>
      <c r="J2509" s="524"/>
    </row>
    <row r="2510" spans="1:10" ht="15.75" hidden="1" thickBot="1" x14ac:dyDescent="0.3">
      <c r="A2510" s="518"/>
      <c r="B2510" s="1114"/>
      <c r="C2510" s="101"/>
      <c r="D2510" s="696"/>
      <c r="E2510" s="697"/>
      <c r="F2510" s="1036">
        <f t="shared" si="36"/>
        <v>0</v>
      </c>
      <c r="G2510" s="247"/>
      <c r="H2510" s="517"/>
      <c r="I2510" s="814"/>
      <c r="J2510" s="524"/>
    </row>
    <row r="2511" spans="1:10" ht="15.75" hidden="1" thickBot="1" x14ac:dyDescent="0.3">
      <c r="A2511" s="518"/>
      <c r="B2511" s="1114"/>
      <c r="C2511" s="101"/>
      <c r="D2511" s="696"/>
      <c r="E2511" s="697"/>
      <c r="F2511" s="1036">
        <f t="shared" si="36"/>
        <v>0</v>
      </c>
      <c r="G2511" s="247"/>
      <c r="H2511" s="517"/>
      <c r="I2511" s="814"/>
      <c r="J2511" s="524"/>
    </row>
    <row r="2512" spans="1:10" ht="15.75" hidden="1" thickBot="1" x14ac:dyDescent="0.3">
      <c r="A2512" s="518"/>
      <c r="B2512" s="1114"/>
      <c r="C2512" s="101"/>
      <c r="D2512" s="696"/>
      <c r="E2512" s="697"/>
      <c r="F2512" s="1036">
        <f t="shared" si="36"/>
        <v>0</v>
      </c>
      <c r="G2512" s="247"/>
      <c r="H2512" s="517"/>
      <c r="I2512" s="814"/>
      <c r="J2512" s="524"/>
    </row>
    <row r="2513" spans="1:10" ht="15.75" hidden="1" thickBot="1" x14ac:dyDescent="0.3">
      <c r="A2513" s="518"/>
      <c r="B2513" s="1114"/>
      <c r="C2513" s="101"/>
      <c r="D2513" s="696"/>
      <c r="E2513" s="697"/>
      <c r="F2513" s="1036">
        <f t="shared" si="36"/>
        <v>0</v>
      </c>
      <c r="G2513" s="247"/>
      <c r="H2513" s="517"/>
      <c r="I2513" s="814"/>
      <c r="J2513" s="524"/>
    </row>
    <row r="2514" spans="1:10" ht="15.75" hidden="1" thickBot="1" x14ac:dyDescent="0.3">
      <c r="A2514" s="518"/>
      <c r="B2514" s="1114"/>
      <c r="C2514" s="101"/>
      <c r="D2514" s="696"/>
      <c r="E2514" s="697"/>
      <c r="F2514" s="1036">
        <f t="shared" si="36"/>
        <v>0</v>
      </c>
      <c r="G2514" s="247"/>
      <c r="H2514" s="517"/>
      <c r="I2514" s="814"/>
      <c r="J2514" s="524"/>
    </row>
    <row r="2515" spans="1:10" ht="15.75" hidden="1" thickBot="1" x14ac:dyDescent="0.3">
      <c r="A2515" s="518"/>
      <c r="B2515" s="1114"/>
      <c r="C2515" s="101"/>
      <c r="D2515" s="696"/>
      <c r="E2515" s="697"/>
      <c r="F2515" s="1036">
        <f t="shared" si="36"/>
        <v>0</v>
      </c>
      <c r="G2515" s="247"/>
      <c r="H2515" s="517"/>
      <c r="I2515" s="814"/>
      <c r="J2515" s="524"/>
    </row>
    <row r="2516" spans="1:10" ht="15.75" hidden="1" thickBot="1" x14ac:dyDescent="0.3">
      <c r="A2516" s="518"/>
      <c r="B2516" s="1114"/>
      <c r="C2516" s="101"/>
      <c r="D2516" s="696"/>
      <c r="E2516" s="697"/>
      <c r="F2516" s="1036">
        <f t="shared" si="36"/>
        <v>0</v>
      </c>
      <c r="G2516" s="247"/>
      <c r="H2516" s="517"/>
      <c r="I2516" s="814"/>
      <c r="J2516" s="524"/>
    </row>
    <row r="2517" spans="1:10" ht="15.75" hidden="1" thickBot="1" x14ac:dyDescent="0.3">
      <c r="A2517" s="518"/>
      <c r="B2517" s="1114"/>
      <c r="C2517" s="101"/>
      <c r="D2517" s="696"/>
      <c r="E2517" s="697"/>
      <c r="F2517" s="1036">
        <f t="shared" si="36"/>
        <v>0</v>
      </c>
      <c r="G2517" s="247"/>
      <c r="H2517" s="517"/>
      <c r="I2517" s="814"/>
      <c r="J2517" s="524"/>
    </row>
    <row r="2518" spans="1:10" ht="15.75" hidden="1" thickBot="1" x14ac:dyDescent="0.3">
      <c r="A2518" s="518"/>
      <c r="B2518" s="1114"/>
      <c r="C2518" s="101"/>
      <c r="D2518" s="696"/>
      <c r="E2518" s="697"/>
      <c r="F2518" s="1036">
        <f t="shared" si="36"/>
        <v>0</v>
      </c>
      <c r="G2518" s="247"/>
      <c r="H2518" s="517"/>
      <c r="I2518" s="814"/>
      <c r="J2518" s="524"/>
    </row>
    <row r="2519" spans="1:10" ht="15.75" hidden="1" thickBot="1" x14ac:dyDescent="0.3">
      <c r="A2519" s="518"/>
      <c r="B2519" s="1114"/>
      <c r="C2519" s="101"/>
      <c r="D2519" s="696"/>
      <c r="E2519" s="697"/>
      <c r="F2519" s="1036">
        <f t="shared" si="36"/>
        <v>0</v>
      </c>
      <c r="G2519" s="247"/>
      <c r="H2519" s="517"/>
      <c r="I2519" s="814"/>
      <c r="J2519" s="524"/>
    </row>
    <row r="2520" spans="1:10" ht="15.75" hidden="1" thickBot="1" x14ac:dyDescent="0.3">
      <c r="A2520" s="518"/>
      <c r="B2520" s="1114"/>
      <c r="C2520" s="101"/>
      <c r="D2520" s="696"/>
      <c r="E2520" s="697"/>
      <c r="F2520" s="1036">
        <f t="shared" si="36"/>
        <v>0</v>
      </c>
      <c r="G2520" s="247"/>
      <c r="H2520" s="517"/>
      <c r="I2520" s="814"/>
      <c r="J2520" s="524"/>
    </row>
    <row r="2521" spans="1:10" ht="15.75" hidden="1" thickBot="1" x14ac:dyDescent="0.3">
      <c r="A2521" s="518"/>
      <c r="B2521" s="1114"/>
      <c r="C2521" s="101"/>
      <c r="D2521" s="696"/>
      <c r="E2521" s="697"/>
      <c r="F2521" s="1036">
        <f t="shared" si="36"/>
        <v>0</v>
      </c>
      <c r="G2521" s="247"/>
      <c r="H2521" s="517"/>
      <c r="I2521" s="814"/>
      <c r="J2521" s="524"/>
    </row>
    <row r="2522" spans="1:10" ht="15.75" hidden="1" thickBot="1" x14ac:dyDescent="0.3">
      <c r="A2522" s="518"/>
      <c r="B2522" s="1114"/>
      <c r="C2522" s="101"/>
      <c r="D2522" s="696"/>
      <c r="E2522" s="697"/>
      <c r="F2522" s="1036">
        <f t="shared" si="36"/>
        <v>0</v>
      </c>
      <c r="G2522" s="247"/>
      <c r="H2522" s="517"/>
      <c r="I2522" s="814"/>
      <c r="J2522" s="524"/>
    </row>
    <row r="2523" spans="1:10" ht="15.75" hidden="1" thickBot="1" x14ac:dyDescent="0.3">
      <c r="A2523" s="518"/>
      <c r="B2523" s="1114"/>
      <c r="C2523" s="101"/>
      <c r="D2523" s="696"/>
      <c r="E2523" s="697"/>
      <c r="F2523" s="1036">
        <f t="shared" si="36"/>
        <v>0</v>
      </c>
      <c r="G2523" s="247"/>
      <c r="H2523" s="517"/>
      <c r="I2523" s="814"/>
      <c r="J2523" s="524"/>
    </row>
    <row r="2524" spans="1:10" ht="15.75" hidden="1" thickBot="1" x14ac:dyDescent="0.3">
      <c r="A2524" s="518"/>
      <c r="B2524" s="1114"/>
      <c r="C2524" s="101"/>
      <c r="D2524" s="696"/>
      <c r="E2524" s="697"/>
      <c r="F2524" s="1036">
        <f t="shared" si="36"/>
        <v>0</v>
      </c>
      <c r="G2524" s="247"/>
      <c r="H2524" s="517"/>
      <c r="I2524" s="814"/>
      <c r="J2524" s="524"/>
    </row>
    <row r="2525" spans="1:10" ht="15.75" hidden="1" thickBot="1" x14ac:dyDescent="0.3">
      <c r="A2525" s="518"/>
      <c r="B2525" s="1114"/>
      <c r="C2525" s="101"/>
      <c r="D2525" s="696"/>
      <c r="E2525" s="697"/>
      <c r="F2525" s="1036">
        <f t="shared" si="36"/>
        <v>0</v>
      </c>
      <c r="G2525" s="247"/>
      <c r="H2525" s="517"/>
      <c r="I2525" s="814"/>
      <c r="J2525" s="524"/>
    </row>
    <row r="2526" spans="1:10" ht="15.75" hidden="1" thickBot="1" x14ac:dyDescent="0.3">
      <c r="A2526" s="518"/>
      <c r="B2526" s="1114"/>
      <c r="C2526" s="101"/>
      <c r="D2526" s="696"/>
      <c r="E2526" s="697"/>
      <c r="F2526" s="1036">
        <f t="shared" si="36"/>
        <v>0</v>
      </c>
      <c r="G2526" s="247"/>
      <c r="H2526" s="517"/>
      <c r="I2526" s="814"/>
      <c r="J2526" s="524"/>
    </row>
    <row r="2527" spans="1:10" ht="15.75" hidden="1" thickBot="1" x14ac:dyDescent="0.3">
      <c r="A2527" s="518"/>
      <c r="B2527" s="1114"/>
      <c r="C2527" s="101"/>
      <c r="D2527" s="696"/>
      <c r="E2527" s="697"/>
      <c r="F2527" s="1036">
        <f t="shared" si="36"/>
        <v>0</v>
      </c>
      <c r="G2527" s="247"/>
      <c r="H2527" s="517"/>
      <c r="I2527" s="814"/>
      <c r="J2527" s="524"/>
    </row>
    <row r="2528" spans="1:10" ht="15.75" hidden="1" thickBot="1" x14ac:dyDescent="0.3">
      <c r="A2528" s="518"/>
      <c r="B2528" s="1114"/>
      <c r="C2528" s="101"/>
      <c r="D2528" s="696"/>
      <c r="E2528" s="697"/>
      <c r="F2528" s="1036">
        <f t="shared" si="36"/>
        <v>0</v>
      </c>
      <c r="G2528" s="247"/>
      <c r="H2528" s="517"/>
      <c r="I2528" s="814"/>
      <c r="J2528" s="524"/>
    </row>
    <row r="2529" spans="1:10" ht="15.75" hidden="1" thickBot="1" x14ac:dyDescent="0.3">
      <c r="A2529" s="518"/>
      <c r="B2529" s="1114"/>
      <c r="C2529" s="101"/>
      <c r="D2529" s="696"/>
      <c r="E2529" s="697"/>
      <c r="F2529" s="1036">
        <f t="shared" si="36"/>
        <v>0</v>
      </c>
      <c r="G2529" s="247"/>
      <c r="H2529" s="517"/>
      <c r="I2529" s="814"/>
      <c r="J2529" s="524"/>
    </row>
    <row r="2530" spans="1:10" ht="15.75" hidden="1" thickBot="1" x14ac:dyDescent="0.3">
      <c r="A2530" s="518"/>
      <c r="B2530" s="1114"/>
      <c r="C2530" s="101"/>
      <c r="D2530" s="696"/>
      <c r="E2530" s="697"/>
      <c r="F2530" s="1036">
        <f t="shared" si="36"/>
        <v>0</v>
      </c>
      <c r="G2530" s="247"/>
      <c r="H2530" s="517"/>
      <c r="I2530" s="814"/>
      <c r="J2530" s="524"/>
    </row>
    <row r="2531" spans="1:10" ht="15.75" hidden="1" thickBot="1" x14ac:dyDescent="0.3">
      <c r="A2531" s="518"/>
      <c r="B2531" s="1114"/>
      <c r="C2531" s="101"/>
      <c r="D2531" s="696"/>
      <c r="E2531" s="697"/>
      <c r="F2531" s="1036">
        <f t="shared" si="36"/>
        <v>0</v>
      </c>
      <c r="G2531" s="247"/>
      <c r="H2531" s="517"/>
      <c r="I2531" s="814"/>
      <c r="J2531" s="524"/>
    </row>
    <row r="2532" spans="1:10" ht="15.75" hidden="1" thickBot="1" x14ac:dyDescent="0.3">
      <c r="A2532" s="518"/>
      <c r="B2532" s="1114"/>
      <c r="C2532" s="101"/>
      <c r="D2532" s="696"/>
      <c r="E2532" s="697"/>
      <c r="F2532" s="1036">
        <f t="shared" si="36"/>
        <v>0</v>
      </c>
      <c r="G2532" s="247"/>
      <c r="H2532" s="517"/>
      <c r="I2532" s="814"/>
      <c r="J2532" s="524"/>
    </row>
    <row r="2533" spans="1:10" ht="15.75" hidden="1" thickBot="1" x14ac:dyDescent="0.3">
      <c r="A2533" s="518"/>
      <c r="B2533" s="1114"/>
      <c r="C2533" s="101"/>
      <c r="D2533" s="696"/>
      <c r="E2533" s="697"/>
      <c r="F2533" s="1036">
        <f t="shared" si="36"/>
        <v>0</v>
      </c>
      <c r="G2533" s="247"/>
      <c r="H2533" s="517"/>
      <c r="I2533" s="814"/>
      <c r="J2533" s="524"/>
    </row>
    <row r="2534" spans="1:10" ht="15.75" hidden="1" thickBot="1" x14ac:dyDescent="0.3">
      <c r="A2534" s="518"/>
      <c r="B2534" s="1114"/>
      <c r="C2534" s="101"/>
      <c r="D2534" s="696"/>
      <c r="E2534" s="697"/>
      <c r="F2534" s="1036">
        <f t="shared" si="36"/>
        <v>0</v>
      </c>
      <c r="G2534" s="247"/>
      <c r="H2534" s="517"/>
      <c r="I2534" s="814"/>
      <c r="J2534" s="524"/>
    </row>
    <row r="2535" spans="1:10" ht="15.75" hidden="1" thickBot="1" x14ac:dyDescent="0.3">
      <c r="A2535" s="518"/>
      <c r="B2535" s="1114"/>
      <c r="C2535" s="101"/>
      <c r="D2535" s="696"/>
      <c r="E2535" s="697"/>
      <c r="F2535" s="1036">
        <f t="shared" si="36"/>
        <v>0</v>
      </c>
      <c r="G2535" s="247"/>
      <c r="H2535" s="517"/>
      <c r="I2535" s="814"/>
      <c r="J2535" s="524"/>
    </row>
    <row r="2536" spans="1:10" ht="15.75" hidden="1" thickBot="1" x14ac:dyDescent="0.3">
      <c r="A2536" s="518"/>
      <c r="B2536" s="1114"/>
      <c r="C2536" s="101"/>
      <c r="D2536" s="696"/>
      <c r="E2536" s="697"/>
      <c r="F2536" s="1036">
        <f t="shared" si="36"/>
        <v>0</v>
      </c>
      <c r="G2536" s="247"/>
      <c r="H2536" s="517"/>
      <c r="I2536" s="814"/>
      <c r="J2536" s="524"/>
    </row>
    <row r="2537" spans="1:10" ht="15.75" hidden="1" thickBot="1" x14ac:dyDescent="0.3">
      <c r="A2537" s="518"/>
      <c r="B2537" s="1114"/>
      <c r="C2537" s="101"/>
      <c r="D2537" s="696"/>
      <c r="E2537" s="697"/>
      <c r="F2537" s="1036">
        <f t="shared" si="36"/>
        <v>0</v>
      </c>
      <c r="G2537" s="247"/>
      <c r="H2537" s="517"/>
      <c r="I2537" s="814"/>
      <c r="J2537" s="524"/>
    </row>
    <row r="2538" spans="1:10" ht="15.75" hidden="1" thickBot="1" x14ac:dyDescent="0.3">
      <c r="A2538" s="518"/>
      <c r="B2538" s="1114"/>
      <c r="C2538" s="101"/>
      <c r="D2538" s="696"/>
      <c r="E2538" s="697"/>
      <c r="F2538" s="1036">
        <f t="shared" si="36"/>
        <v>0</v>
      </c>
      <c r="G2538" s="247"/>
      <c r="H2538" s="517"/>
      <c r="I2538" s="814"/>
      <c r="J2538" s="524"/>
    </row>
    <row r="2539" spans="1:10" ht="15.75" hidden="1" thickBot="1" x14ac:dyDescent="0.3">
      <c r="A2539" s="518"/>
      <c r="B2539" s="1114"/>
      <c r="C2539" s="101"/>
      <c r="D2539" s="696"/>
      <c r="E2539" s="697"/>
      <c r="F2539" s="1036">
        <f t="shared" si="36"/>
        <v>0</v>
      </c>
      <c r="G2539" s="247"/>
      <c r="H2539" s="517"/>
      <c r="I2539" s="814"/>
      <c r="J2539" s="524"/>
    </row>
    <row r="2540" spans="1:10" ht="15.75" hidden="1" thickBot="1" x14ac:dyDescent="0.3">
      <c r="A2540" s="518"/>
      <c r="B2540" s="1114"/>
      <c r="C2540" s="101"/>
      <c r="D2540" s="696"/>
      <c r="E2540" s="697"/>
      <c r="F2540" s="1036">
        <f t="shared" si="36"/>
        <v>0</v>
      </c>
      <c r="G2540" s="247"/>
      <c r="H2540" s="517"/>
      <c r="I2540" s="814"/>
      <c r="J2540" s="524"/>
    </row>
    <row r="2541" spans="1:10" ht="15.75" hidden="1" thickBot="1" x14ac:dyDescent="0.3">
      <c r="A2541" s="518"/>
      <c r="B2541" s="1114"/>
      <c r="C2541" s="534"/>
      <c r="D2541" s="696"/>
      <c r="E2541" s="697"/>
      <c r="F2541" s="1036">
        <f t="shared" si="36"/>
        <v>0</v>
      </c>
      <c r="G2541" s="243"/>
      <c r="H2541" s="517"/>
      <c r="I2541" s="814"/>
      <c r="J2541" s="512"/>
    </row>
    <row r="2542" spans="1:10" ht="15" customHeight="1" thickBot="1" x14ac:dyDescent="0.35">
      <c r="A2542" s="518"/>
      <c r="B2542" s="1114"/>
      <c r="C2542" s="129" t="s">
        <v>1922</v>
      </c>
      <c r="D2542" s="1127">
        <f>SUM(D2543:D2642)</f>
        <v>0</v>
      </c>
      <c r="E2542" s="1127">
        <f>SUM(E2543:E2642)</f>
        <v>0</v>
      </c>
      <c r="F2542" s="1036">
        <f t="shared" si="36"/>
        <v>0</v>
      </c>
      <c r="G2542" s="243"/>
      <c r="H2542" s="517" t="s">
        <v>979</v>
      </c>
      <c r="I2542" s="815">
        <f>Form3!G57+Form3!H57</f>
        <v>0</v>
      </c>
      <c r="J2542" s="524"/>
    </row>
    <row r="2543" spans="1:10" ht="15" customHeight="1" x14ac:dyDescent="0.3">
      <c r="A2543" s="518"/>
      <c r="B2543" s="1114"/>
      <c r="C2543" s="1692"/>
      <c r="D2543" s="696"/>
      <c r="E2543" s="697"/>
      <c r="F2543" s="1036">
        <f t="shared" si="36"/>
        <v>0</v>
      </c>
      <c r="G2543" s="243"/>
      <c r="H2543" s="517"/>
      <c r="I2543" s="814"/>
      <c r="J2543" s="524"/>
    </row>
    <row r="2544" spans="1:10" ht="15" customHeight="1" x14ac:dyDescent="0.3">
      <c r="A2544" s="518"/>
      <c r="B2544" s="1114"/>
      <c r="C2544" s="1692"/>
      <c r="D2544" s="696"/>
      <c r="E2544" s="697"/>
      <c r="F2544" s="1036">
        <f t="shared" si="36"/>
        <v>0</v>
      </c>
      <c r="G2544" s="243"/>
      <c r="H2544" s="517"/>
      <c r="I2544" s="814"/>
      <c r="J2544" s="524"/>
    </row>
    <row r="2545" spans="1:10" ht="15" customHeight="1" x14ac:dyDescent="0.3">
      <c r="A2545" s="518"/>
      <c r="B2545" s="1114"/>
      <c r="C2545" s="1692"/>
      <c r="D2545" s="696"/>
      <c r="E2545" s="697"/>
      <c r="F2545" s="1036">
        <f t="shared" si="36"/>
        <v>0</v>
      </c>
      <c r="G2545" s="243"/>
      <c r="H2545" s="517"/>
      <c r="I2545" s="814"/>
      <c r="J2545" s="524"/>
    </row>
    <row r="2546" spans="1:10" ht="15" customHeight="1" x14ac:dyDescent="0.3">
      <c r="A2546" s="518"/>
      <c r="B2546" s="1114"/>
      <c r="C2546" s="1692"/>
      <c r="D2546" s="696"/>
      <c r="E2546" s="697"/>
      <c r="F2546" s="1036">
        <f t="shared" si="36"/>
        <v>0</v>
      </c>
      <c r="G2546" s="243"/>
      <c r="H2546" s="517"/>
      <c r="I2546" s="814"/>
      <c r="J2546" s="524"/>
    </row>
    <row r="2547" spans="1:10" ht="15" customHeight="1" x14ac:dyDescent="0.3">
      <c r="A2547" s="518"/>
      <c r="B2547" s="1114"/>
      <c r="C2547" s="1692"/>
      <c r="D2547" s="696"/>
      <c r="E2547" s="697"/>
      <c r="F2547" s="1036">
        <f t="shared" si="36"/>
        <v>0</v>
      </c>
      <c r="G2547" s="243"/>
      <c r="H2547" s="517"/>
      <c r="I2547" s="814"/>
      <c r="J2547" s="524"/>
    </row>
    <row r="2548" spans="1:10" ht="15" customHeight="1" x14ac:dyDescent="0.3">
      <c r="A2548" s="518"/>
      <c r="B2548" s="1114"/>
      <c r="C2548" s="1692"/>
      <c r="D2548" s="696"/>
      <c r="E2548" s="697"/>
      <c r="F2548" s="1036">
        <f t="shared" ref="F2548:F2611" si="37">D2548+E2548</f>
        <v>0</v>
      </c>
      <c r="G2548" s="243"/>
      <c r="H2548" s="517"/>
      <c r="I2548" s="814"/>
      <c r="J2548" s="524"/>
    </row>
    <row r="2549" spans="1:10" ht="15" customHeight="1" x14ac:dyDescent="0.3">
      <c r="A2549" s="518"/>
      <c r="B2549" s="1114"/>
      <c r="C2549" s="1692"/>
      <c r="D2549" s="696"/>
      <c r="E2549" s="697"/>
      <c r="F2549" s="1036">
        <f t="shared" si="37"/>
        <v>0</v>
      </c>
      <c r="G2549" s="243"/>
      <c r="H2549" s="517"/>
      <c r="I2549" s="814"/>
      <c r="J2549" s="524"/>
    </row>
    <row r="2550" spans="1:10" ht="15" customHeight="1" x14ac:dyDescent="0.3">
      <c r="A2550" s="518"/>
      <c r="B2550" s="1114"/>
      <c r="C2550" s="1692"/>
      <c r="D2550" s="696"/>
      <c r="E2550" s="697"/>
      <c r="F2550" s="1036">
        <f t="shared" si="37"/>
        <v>0</v>
      </c>
      <c r="G2550" s="243"/>
      <c r="H2550" s="517"/>
      <c r="I2550" s="814"/>
      <c r="J2550" s="524"/>
    </row>
    <row r="2551" spans="1:10" ht="15" customHeight="1" x14ac:dyDescent="0.3">
      <c r="A2551" s="518"/>
      <c r="B2551" s="1114"/>
      <c r="C2551" s="1692"/>
      <c r="D2551" s="696"/>
      <c r="E2551" s="697"/>
      <c r="F2551" s="1036">
        <f t="shared" si="37"/>
        <v>0</v>
      </c>
      <c r="G2551" s="243"/>
      <c r="H2551" s="517"/>
      <c r="I2551" s="814"/>
      <c r="J2551" s="524"/>
    </row>
    <row r="2552" spans="1:10" ht="15" customHeight="1" thickBot="1" x14ac:dyDescent="0.35">
      <c r="A2552" s="518"/>
      <c r="B2552" s="1114"/>
      <c r="C2552" s="1692"/>
      <c r="D2552" s="696"/>
      <c r="E2552" s="697"/>
      <c r="F2552" s="1036">
        <f t="shared" si="37"/>
        <v>0</v>
      </c>
      <c r="G2552" s="243"/>
      <c r="H2552" s="517"/>
      <c r="I2552" s="814"/>
      <c r="J2552" s="524"/>
    </row>
    <row r="2553" spans="1:10" ht="15.75" hidden="1" thickBot="1" x14ac:dyDescent="0.3">
      <c r="A2553" s="518"/>
      <c r="B2553" s="1114"/>
      <c r="C2553" s="101"/>
      <c r="D2553" s="696"/>
      <c r="E2553" s="697"/>
      <c r="F2553" s="1036">
        <f t="shared" si="37"/>
        <v>0</v>
      </c>
      <c r="G2553" s="243"/>
      <c r="H2553" s="517"/>
      <c r="I2553" s="814"/>
      <c r="J2553" s="524"/>
    </row>
    <row r="2554" spans="1:10" ht="15.75" hidden="1" thickBot="1" x14ac:dyDescent="0.3">
      <c r="A2554" s="518"/>
      <c r="B2554" s="1114"/>
      <c r="C2554" s="101"/>
      <c r="D2554" s="696"/>
      <c r="E2554" s="697"/>
      <c r="F2554" s="1036">
        <f t="shared" si="37"/>
        <v>0</v>
      </c>
      <c r="G2554" s="243"/>
      <c r="H2554" s="517"/>
      <c r="I2554" s="814"/>
      <c r="J2554" s="524"/>
    </row>
    <row r="2555" spans="1:10" ht="15.75" hidden="1" thickBot="1" x14ac:dyDescent="0.3">
      <c r="A2555" s="518"/>
      <c r="B2555" s="1114"/>
      <c r="C2555" s="101"/>
      <c r="D2555" s="696"/>
      <c r="E2555" s="697"/>
      <c r="F2555" s="1036">
        <f t="shared" si="37"/>
        <v>0</v>
      </c>
      <c r="G2555" s="243"/>
      <c r="H2555" s="517"/>
      <c r="I2555" s="814"/>
      <c r="J2555" s="524"/>
    </row>
    <row r="2556" spans="1:10" ht="15.75" hidden="1" thickBot="1" x14ac:dyDescent="0.3">
      <c r="A2556" s="518"/>
      <c r="B2556" s="1114"/>
      <c r="C2556" s="101"/>
      <c r="D2556" s="696"/>
      <c r="E2556" s="697"/>
      <c r="F2556" s="1036">
        <f t="shared" si="37"/>
        <v>0</v>
      </c>
      <c r="G2556" s="243"/>
      <c r="H2556" s="517"/>
      <c r="I2556" s="814"/>
      <c r="J2556" s="524"/>
    </row>
    <row r="2557" spans="1:10" ht="15.75" hidden="1" thickBot="1" x14ac:dyDescent="0.3">
      <c r="A2557" s="518"/>
      <c r="B2557" s="1114"/>
      <c r="C2557" s="101"/>
      <c r="D2557" s="696"/>
      <c r="E2557" s="697"/>
      <c r="F2557" s="1036">
        <f t="shared" si="37"/>
        <v>0</v>
      </c>
      <c r="G2557" s="243"/>
      <c r="H2557" s="517"/>
      <c r="I2557" s="814"/>
      <c r="J2557" s="524"/>
    </row>
    <row r="2558" spans="1:10" ht="15.75" hidden="1" thickBot="1" x14ac:dyDescent="0.3">
      <c r="A2558" s="518"/>
      <c r="B2558" s="1114"/>
      <c r="C2558" s="101"/>
      <c r="D2558" s="696"/>
      <c r="E2558" s="697"/>
      <c r="F2558" s="1036">
        <f t="shared" si="37"/>
        <v>0</v>
      </c>
      <c r="G2558" s="243"/>
      <c r="H2558" s="517"/>
      <c r="I2558" s="814"/>
      <c r="J2558" s="524"/>
    </row>
    <row r="2559" spans="1:10" ht="15.75" hidden="1" thickBot="1" x14ac:dyDescent="0.3">
      <c r="A2559" s="518"/>
      <c r="B2559" s="1114"/>
      <c r="C2559" s="101"/>
      <c r="D2559" s="696"/>
      <c r="E2559" s="697"/>
      <c r="F2559" s="1036">
        <f t="shared" si="37"/>
        <v>0</v>
      </c>
      <c r="G2559" s="243"/>
      <c r="H2559" s="517"/>
      <c r="I2559" s="814"/>
      <c r="J2559" s="524"/>
    </row>
    <row r="2560" spans="1:10" ht="15.75" hidden="1" thickBot="1" x14ac:dyDescent="0.3">
      <c r="A2560" s="518"/>
      <c r="B2560" s="1114"/>
      <c r="C2560" s="101"/>
      <c r="D2560" s="696"/>
      <c r="E2560" s="697"/>
      <c r="F2560" s="1036">
        <f t="shared" si="37"/>
        <v>0</v>
      </c>
      <c r="G2560" s="243"/>
      <c r="H2560" s="517"/>
      <c r="I2560" s="814"/>
      <c r="J2560" s="524"/>
    </row>
    <row r="2561" spans="1:10" ht="15.75" hidden="1" thickBot="1" x14ac:dyDescent="0.3">
      <c r="A2561" s="518"/>
      <c r="B2561" s="1114"/>
      <c r="C2561" s="101"/>
      <c r="D2561" s="696"/>
      <c r="E2561" s="697"/>
      <c r="F2561" s="1036">
        <f t="shared" si="37"/>
        <v>0</v>
      </c>
      <c r="G2561" s="243"/>
      <c r="H2561" s="517"/>
      <c r="I2561" s="814"/>
      <c r="J2561" s="524"/>
    </row>
    <row r="2562" spans="1:10" ht="15.75" hidden="1" thickBot="1" x14ac:dyDescent="0.3">
      <c r="A2562" s="518"/>
      <c r="B2562" s="1114"/>
      <c r="C2562" s="101"/>
      <c r="D2562" s="696"/>
      <c r="E2562" s="697"/>
      <c r="F2562" s="1036">
        <f t="shared" si="37"/>
        <v>0</v>
      </c>
      <c r="G2562" s="243"/>
      <c r="H2562" s="517"/>
      <c r="I2562" s="814"/>
      <c r="J2562" s="524"/>
    </row>
    <row r="2563" spans="1:10" ht="15.75" hidden="1" thickBot="1" x14ac:dyDescent="0.3">
      <c r="A2563" s="518"/>
      <c r="B2563" s="1114"/>
      <c r="C2563" s="101"/>
      <c r="D2563" s="696"/>
      <c r="E2563" s="697"/>
      <c r="F2563" s="1036">
        <f t="shared" si="37"/>
        <v>0</v>
      </c>
      <c r="G2563" s="243"/>
      <c r="H2563" s="517"/>
      <c r="I2563" s="814"/>
      <c r="J2563" s="524"/>
    </row>
    <row r="2564" spans="1:10" ht="15.75" hidden="1" thickBot="1" x14ac:dyDescent="0.3">
      <c r="A2564" s="518"/>
      <c r="B2564" s="1114"/>
      <c r="C2564" s="101"/>
      <c r="D2564" s="696"/>
      <c r="E2564" s="697"/>
      <c r="F2564" s="1036">
        <f t="shared" si="37"/>
        <v>0</v>
      </c>
      <c r="G2564" s="243"/>
      <c r="H2564" s="517"/>
      <c r="I2564" s="814"/>
      <c r="J2564" s="524"/>
    </row>
    <row r="2565" spans="1:10" ht="15.75" hidden="1" thickBot="1" x14ac:dyDescent="0.3">
      <c r="A2565" s="518"/>
      <c r="B2565" s="1114"/>
      <c r="C2565" s="101"/>
      <c r="D2565" s="696"/>
      <c r="E2565" s="697"/>
      <c r="F2565" s="1036">
        <f t="shared" si="37"/>
        <v>0</v>
      </c>
      <c r="G2565" s="243"/>
      <c r="H2565" s="517"/>
      <c r="I2565" s="814"/>
      <c r="J2565" s="524"/>
    </row>
    <row r="2566" spans="1:10" ht="15.75" hidden="1" thickBot="1" x14ac:dyDescent="0.3">
      <c r="A2566" s="518"/>
      <c r="B2566" s="1114"/>
      <c r="C2566" s="101"/>
      <c r="D2566" s="696"/>
      <c r="E2566" s="697"/>
      <c r="F2566" s="1036">
        <f t="shared" si="37"/>
        <v>0</v>
      </c>
      <c r="G2566" s="243"/>
      <c r="H2566" s="517"/>
      <c r="I2566" s="814"/>
      <c r="J2566" s="524"/>
    </row>
    <row r="2567" spans="1:10" ht="15.75" hidden="1" thickBot="1" x14ac:dyDescent="0.3">
      <c r="A2567" s="518"/>
      <c r="B2567" s="1114"/>
      <c r="C2567" s="101"/>
      <c r="D2567" s="696"/>
      <c r="E2567" s="697"/>
      <c r="F2567" s="1036">
        <f t="shared" si="37"/>
        <v>0</v>
      </c>
      <c r="G2567" s="243"/>
      <c r="H2567" s="517"/>
      <c r="I2567" s="814"/>
      <c r="J2567" s="524"/>
    </row>
    <row r="2568" spans="1:10" ht="15.75" hidden="1" thickBot="1" x14ac:dyDescent="0.3">
      <c r="A2568" s="518"/>
      <c r="B2568" s="1114"/>
      <c r="C2568" s="101"/>
      <c r="D2568" s="696"/>
      <c r="E2568" s="697"/>
      <c r="F2568" s="1036">
        <f t="shared" si="37"/>
        <v>0</v>
      </c>
      <c r="G2568" s="243"/>
      <c r="H2568" s="517"/>
      <c r="I2568" s="814"/>
      <c r="J2568" s="524"/>
    </row>
    <row r="2569" spans="1:10" ht="15.75" hidden="1" thickBot="1" x14ac:dyDescent="0.3">
      <c r="A2569" s="518"/>
      <c r="B2569" s="1114"/>
      <c r="C2569" s="101"/>
      <c r="D2569" s="696"/>
      <c r="E2569" s="697"/>
      <c r="F2569" s="1036">
        <f t="shared" si="37"/>
        <v>0</v>
      </c>
      <c r="G2569" s="243"/>
      <c r="H2569" s="517"/>
      <c r="I2569" s="814"/>
      <c r="J2569" s="524"/>
    </row>
    <row r="2570" spans="1:10" ht="15.75" hidden="1" thickBot="1" x14ac:dyDescent="0.3">
      <c r="A2570" s="518"/>
      <c r="B2570" s="1114"/>
      <c r="C2570" s="101"/>
      <c r="D2570" s="696"/>
      <c r="E2570" s="697"/>
      <c r="F2570" s="1036">
        <f t="shared" si="37"/>
        <v>0</v>
      </c>
      <c r="G2570" s="243"/>
      <c r="H2570" s="517"/>
      <c r="I2570" s="814"/>
      <c r="J2570" s="524"/>
    </row>
    <row r="2571" spans="1:10" ht="15.75" hidden="1" thickBot="1" x14ac:dyDescent="0.3">
      <c r="A2571" s="518"/>
      <c r="B2571" s="1114"/>
      <c r="C2571" s="101"/>
      <c r="D2571" s="696"/>
      <c r="E2571" s="697"/>
      <c r="F2571" s="1036">
        <f t="shared" si="37"/>
        <v>0</v>
      </c>
      <c r="G2571" s="243"/>
      <c r="H2571" s="517"/>
      <c r="I2571" s="814"/>
      <c r="J2571" s="524"/>
    </row>
    <row r="2572" spans="1:10" ht="15.75" hidden="1" thickBot="1" x14ac:dyDescent="0.3">
      <c r="A2572" s="518"/>
      <c r="B2572" s="1114"/>
      <c r="C2572" s="101"/>
      <c r="D2572" s="696"/>
      <c r="E2572" s="697"/>
      <c r="F2572" s="1036">
        <f t="shared" si="37"/>
        <v>0</v>
      </c>
      <c r="G2572" s="243"/>
      <c r="H2572" s="517"/>
      <c r="I2572" s="814"/>
      <c r="J2572" s="524"/>
    </row>
    <row r="2573" spans="1:10" ht="15.75" hidden="1" thickBot="1" x14ac:dyDescent="0.3">
      <c r="A2573" s="518"/>
      <c r="B2573" s="1114"/>
      <c r="C2573" s="101"/>
      <c r="D2573" s="696"/>
      <c r="E2573" s="697"/>
      <c r="F2573" s="1036">
        <f t="shared" si="37"/>
        <v>0</v>
      </c>
      <c r="G2573" s="243"/>
      <c r="H2573" s="517"/>
      <c r="I2573" s="814"/>
      <c r="J2573" s="524"/>
    </row>
    <row r="2574" spans="1:10" ht="15.75" hidden="1" thickBot="1" x14ac:dyDescent="0.3">
      <c r="A2574" s="518"/>
      <c r="B2574" s="1114"/>
      <c r="C2574" s="101"/>
      <c r="D2574" s="696"/>
      <c r="E2574" s="697"/>
      <c r="F2574" s="1036">
        <f t="shared" si="37"/>
        <v>0</v>
      </c>
      <c r="G2574" s="243"/>
      <c r="H2574" s="517"/>
      <c r="I2574" s="814"/>
      <c r="J2574" s="524"/>
    </row>
    <row r="2575" spans="1:10" ht="15.75" hidden="1" thickBot="1" x14ac:dyDescent="0.3">
      <c r="A2575" s="518"/>
      <c r="B2575" s="1114"/>
      <c r="C2575" s="101"/>
      <c r="D2575" s="696"/>
      <c r="E2575" s="697"/>
      <c r="F2575" s="1036">
        <f t="shared" si="37"/>
        <v>0</v>
      </c>
      <c r="G2575" s="243"/>
      <c r="H2575" s="517"/>
      <c r="I2575" s="814"/>
      <c r="J2575" s="524"/>
    </row>
    <row r="2576" spans="1:10" ht="15.75" hidden="1" thickBot="1" x14ac:dyDescent="0.3">
      <c r="A2576" s="518"/>
      <c r="B2576" s="1114"/>
      <c r="C2576" s="101"/>
      <c r="D2576" s="696"/>
      <c r="E2576" s="697"/>
      <c r="F2576" s="1036">
        <f t="shared" si="37"/>
        <v>0</v>
      </c>
      <c r="G2576" s="243"/>
      <c r="H2576" s="517"/>
      <c r="I2576" s="814"/>
      <c r="J2576" s="524"/>
    </row>
    <row r="2577" spans="1:10" ht="15.75" hidden="1" thickBot="1" x14ac:dyDescent="0.3">
      <c r="A2577" s="518"/>
      <c r="B2577" s="1114"/>
      <c r="C2577" s="101"/>
      <c r="D2577" s="696"/>
      <c r="E2577" s="697"/>
      <c r="F2577" s="1036">
        <f t="shared" si="37"/>
        <v>0</v>
      </c>
      <c r="G2577" s="243"/>
      <c r="H2577" s="517"/>
      <c r="I2577" s="814"/>
      <c r="J2577" s="524"/>
    </row>
    <row r="2578" spans="1:10" ht="15.75" hidden="1" thickBot="1" x14ac:dyDescent="0.3">
      <c r="A2578" s="518"/>
      <c r="B2578" s="1114"/>
      <c r="C2578" s="101"/>
      <c r="D2578" s="696"/>
      <c r="E2578" s="697"/>
      <c r="F2578" s="1036">
        <f t="shared" si="37"/>
        <v>0</v>
      </c>
      <c r="G2578" s="243"/>
      <c r="H2578" s="517"/>
      <c r="I2578" s="814"/>
      <c r="J2578" s="524"/>
    </row>
    <row r="2579" spans="1:10" ht="15.75" hidden="1" thickBot="1" x14ac:dyDescent="0.3">
      <c r="A2579" s="518"/>
      <c r="B2579" s="1114"/>
      <c r="C2579" s="101"/>
      <c r="D2579" s="696"/>
      <c r="E2579" s="697"/>
      <c r="F2579" s="1036">
        <f t="shared" si="37"/>
        <v>0</v>
      </c>
      <c r="G2579" s="243"/>
      <c r="H2579" s="517"/>
      <c r="I2579" s="814"/>
      <c r="J2579" s="524"/>
    </row>
    <row r="2580" spans="1:10" ht="15.75" hidden="1" thickBot="1" x14ac:dyDescent="0.3">
      <c r="A2580" s="518"/>
      <c r="B2580" s="1114"/>
      <c r="C2580" s="101"/>
      <c r="D2580" s="696"/>
      <c r="E2580" s="697"/>
      <c r="F2580" s="1036">
        <f t="shared" si="37"/>
        <v>0</v>
      </c>
      <c r="G2580" s="243"/>
      <c r="H2580" s="517"/>
      <c r="I2580" s="814"/>
      <c r="J2580" s="524"/>
    </row>
    <row r="2581" spans="1:10" ht="15.75" hidden="1" thickBot="1" x14ac:dyDescent="0.3">
      <c r="A2581" s="518"/>
      <c r="B2581" s="1114"/>
      <c r="C2581" s="101"/>
      <c r="D2581" s="696"/>
      <c r="E2581" s="697"/>
      <c r="F2581" s="1036">
        <f t="shared" si="37"/>
        <v>0</v>
      </c>
      <c r="G2581" s="243"/>
      <c r="H2581" s="517"/>
      <c r="I2581" s="814"/>
      <c r="J2581" s="524"/>
    </row>
    <row r="2582" spans="1:10" ht="15.75" hidden="1" thickBot="1" x14ac:dyDescent="0.3">
      <c r="A2582" s="518"/>
      <c r="B2582" s="1114"/>
      <c r="C2582" s="101"/>
      <c r="D2582" s="696"/>
      <c r="E2582" s="697"/>
      <c r="F2582" s="1036">
        <f t="shared" si="37"/>
        <v>0</v>
      </c>
      <c r="G2582" s="243"/>
      <c r="H2582" s="517"/>
      <c r="I2582" s="814"/>
      <c r="J2582" s="524"/>
    </row>
    <row r="2583" spans="1:10" ht="15.75" hidden="1" thickBot="1" x14ac:dyDescent="0.3">
      <c r="A2583" s="518"/>
      <c r="B2583" s="1114"/>
      <c r="C2583" s="101"/>
      <c r="D2583" s="696"/>
      <c r="E2583" s="697"/>
      <c r="F2583" s="1036">
        <f t="shared" si="37"/>
        <v>0</v>
      </c>
      <c r="G2583" s="243"/>
      <c r="H2583" s="517"/>
      <c r="I2583" s="814"/>
      <c r="J2583" s="524"/>
    </row>
    <row r="2584" spans="1:10" ht="15.75" hidden="1" thickBot="1" x14ac:dyDescent="0.3">
      <c r="A2584" s="518"/>
      <c r="B2584" s="1114"/>
      <c r="C2584" s="101"/>
      <c r="D2584" s="696"/>
      <c r="E2584" s="697"/>
      <c r="F2584" s="1036">
        <f t="shared" si="37"/>
        <v>0</v>
      </c>
      <c r="G2584" s="243"/>
      <c r="H2584" s="517"/>
      <c r="I2584" s="814"/>
      <c r="J2584" s="524"/>
    </row>
    <row r="2585" spans="1:10" ht="15.75" hidden="1" thickBot="1" x14ac:dyDescent="0.3">
      <c r="A2585" s="518"/>
      <c r="B2585" s="1114"/>
      <c r="C2585" s="101"/>
      <c r="D2585" s="696"/>
      <c r="E2585" s="697"/>
      <c r="F2585" s="1036">
        <f t="shared" si="37"/>
        <v>0</v>
      </c>
      <c r="G2585" s="243"/>
      <c r="H2585" s="517"/>
      <c r="I2585" s="814"/>
      <c r="J2585" s="524"/>
    </row>
    <row r="2586" spans="1:10" ht="15.75" hidden="1" thickBot="1" x14ac:dyDescent="0.3">
      <c r="A2586" s="518"/>
      <c r="B2586" s="1114"/>
      <c r="C2586" s="101"/>
      <c r="D2586" s="696"/>
      <c r="E2586" s="697"/>
      <c r="F2586" s="1036">
        <f t="shared" si="37"/>
        <v>0</v>
      </c>
      <c r="G2586" s="243"/>
      <c r="H2586" s="517"/>
      <c r="I2586" s="814"/>
      <c r="J2586" s="524"/>
    </row>
    <row r="2587" spans="1:10" ht="15.75" hidden="1" thickBot="1" x14ac:dyDescent="0.3">
      <c r="A2587" s="518"/>
      <c r="B2587" s="1114"/>
      <c r="C2587" s="101"/>
      <c r="D2587" s="696"/>
      <c r="E2587" s="697"/>
      <c r="F2587" s="1036">
        <f t="shared" si="37"/>
        <v>0</v>
      </c>
      <c r="G2587" s="243"/>
      <c r="H2587" s="517"/>
      <c r="I2587" s="814"/>
      <c r="J2587" s="524"/>
    </row>
    <row r="2588" spans="1:10" ht="15.75" hidden="1" thickBot="1" x14ac:dyDescent="0.3">
      <c r="A2588" s="518"/>
      <c r="B2588" s="1114"/>
      <c r="C2588" s="101"/>
      <c r="D2588" s="696"/>
      <c r="E2588" s="697"/>
      <c r="F2588" s="1036">
        <f t="shared" si="37"/>
        <v>0</v>
      </c>
      <c r="G2588" s="243"/>
      <c r="H2588" s="517"/>
      <c r="I2588" s="814"/>
      <c r="J2588" s="524"/>
    </row>
    <row r="2589" spans="1:10" ht="15.75" hidden="1" thickBot="1" x14ac:dyDescent="0.3">
      <c r="A2589" s="518"/>
      <c r="B2589" s="1114"/>
      <c r="C2589" s="101"/>
      <c r="D2589" s="696"/>
      <c r="E2589" s="697"/>
      <c r="F2589" s="1036">
        <f t="shared" si="37"/>
        <v>0</v>
      </c>
      <c r="G2589" s="243"/>
      <c r="H2589" s="517"/>
      <c r="I2589" s="814"/>
      <c r="J2589" s="524"/>
    </row>
    <row r="2590" spans="1:10" ht="15.75" hidden="1" thickBot="1" x14ac:dyDescent="0.3">
      <c r="A2590" s="518"/>
      <c r="B2590" s="1114"/>
      <c r="C2590" s="101"/>
      <c r="D2590" s="696"/>
      <c r="E2590" s="697"/>
      <c r="F2590" s="1036">
        <f t="shared" si="37"/>
        <v>0</v>
      </c>
      <c r="G2590" s="243"/>
      <c r="H2590" s="517"/>
      <c r="I2590" s="814"/>
      <c r="J2590" s="524"/>
    </row>
    <row r="2591" spans="1:10" ht="15.75" hidden="1" thickBot="1" x14ac:dyDescent="0.3">
      <c r="A2591" s="518"/>
      <c r="B2591" s="1114"/>
      <c r="C2591" s="101"/>
      <c r="D2591" s="696"/>
      <c r="E2591" s="697"/>
      <c r="F2591" s="1036">
        <f t="shared" si="37"/>
        <v>0</v>
      </c>
      <c r="G2591" s="243"/>
      <c r="H2591" s="517"/>
      <c r="I2591" s="814"/>
      <c r="J2591" s="524"/>
    </row>
    <row r="2592" spans="1:10" ht="15.75" hidden="1" thickBot="1" x14ac:dyDescent="0.3">
      <c r="A2592" s="518"/>
      <c r="B2592" s="1114"/>
      <c r="C2592" s="101"/>
      <c r="D2592" s="696"/>
      <c r="E2592" s="697"/>
      <c r="F2592" s="1036">
        <f t="shared" si="37"/>
        <v>0</v>
      </c>
      <c r="G2592" s="243"/>
      <c r="H2592" s="517"/>
      <c r="I2592" s="814"/>
      <c r="J2592" s="524"/>
    </row>
    <row r="2593" spans="1:10" ht="15.75" hidden="1" thickBot="1" x14ac:dyDescent="0.3">
      <c r="A2593" s="518"/>
      <c r="B2593" s="1114"/>
      <c r="C2593" s="101"/>
      <c r="D2593" s="696"/>
      <c r="E2593" s="697"/>
      <c r="F2593" s="1036">
        <f t="shared" si="37"/>
        <v>0</v>
      </c>
      <c r="G2593" s="243"/>
      <c r="H2593" s="517"/>
      <c r="I2593" s="814"/>
      <c r="J2593" s="524"/>
    </row>
    <row r="2594" spans="1:10" ht="15.75" hidden="1" thickBot="1" x14ac:dyDescent="0.3">
      <c r="A2594" s="518"/>
      <c r="B2594" s="1114"/>
      <c r="C2594" s="101"/>
      <c r="D2594" s="696"/>
      <c r="E2594" s="697"/>
      <c r="F2594" s="1036">
        <f t="shared" si="37"/>
        <v>0</v>
      </c>
      <c r="G2594" s="243"/>
      <c r="H2594" s="517"/>
      <c r="I2594" s="814"/>
      <c r="J2594" s="524"/>
    </row>
    <row r="2595" spans="1:10" ht="15.75" hidden="1" thickBot="1" x14ac:dyDescent="0.3">
      <c r="A2595" s="518"/>
      <c r="B2595" s="1114"/>
      <c r="C2595" s="101"/>
      <c r="D2595" s="696"/>
      <c r="E2595" s="697"/>
      <c r="F2595" s="1036">
        <f t="shared" si="37"/>
        <v>0</v>
      </c>
      <c r="G2595" s="243"/>
      <c r="H2595" s="517"/>
      <c r="I2595" s="814"/>
      <c r="J2595" s="524"/>
    </row>
    <row r="2596" spans="1:10" ht="15.75" hidden="1" thickBot="1" x14ac:dyDescent="0.3">
      <c r="A2596" s="518"/>
      <c r="B2596" s="1114"/>
      <c r="C2596" s="101"/>
      <c r="D2596" s="696"/>
      <c r="E2596" s="697"/>
      <c r="F2596" s="1036">
        <f t="shared" si="37"/>
        <v>0</v>
      </c>
      <c r="G2596" s="243"/>
      <c r="H2596" s="517"/>
      <c r="I2596" s="814"/>
      <c r="J2596" s="524"/>
    </row>
    <row r="2597" spans="1:10" ht="15.75" hidden="1" thickBot="1" x14ac:dyDescent="0.3">
      <c r="A2597" s="518"/>
      <c r="B2597" s="1114"/>
      <c r="C2597" s="101"/>
      <c r="D2597" s="696"/>
      <c r="E2597" s="697"/>
      <c r="F2597" s="1036">
        <f t="shared" si="37"/>
        <v>0</v>
      </c>
      <c r="G2597" s="243"/>
      <c r="H2597" s="517"/>
      <c r="I2597" s="814"/>
      <c r="J2597" s="524"/>
    </row>
    <row r="2598" spans="1:10" ht="15.75" hidden="1" thickBot="1" x14ac:dyDescent="0.3">
      <c r="A2598" s="518"/>
      <c r="B2598" s="1114"/>
      <c r="C2598" s="101"/>
      <c r="D2598" s="696"/>
      <c r="E2598" s="697"/>
      <c r="F2598" s="1036">
        <f t="shared" si="37"/>
        <v>0</v>
      </c>
      <c r="G2598" s="243"/>
      <c r="H2598" s="517"/>
      <c r="I2598" s="814"/>
      <c r="J2598" s="524"/>
    </row>
    <row r="2599" spans="1:10" ht="15.75" hidden="1" thickBot="1" x14ac:dyDescent="0.3">
      <c r="A2599" s="518"/>
      <c r="B2599" s="1114"/>
      <c r="C2599" s="101"/>
      <c r="D2599" s="696"/>
      <c r="E2599" s="697"/>
      <c r="F2599" s="1036">
        <f t="shared" si="37"/>
        <v>0</v>
      </c>
      <c r="G2599" s="243"/>
      <c r="H2599" s="517"/>
      <c r="I2599" s="814"/>
      <c r="J2599" s="524"/>
    </row>
    <row r="2600" spans="1:10" ht="15.75" hidden="1" thickBot="1" x14ac:dyDescent="0.3">
      <c r="A2600" s="518"/>
      <c r="B2600" s="1114"/>
      <c r="C2600" s="101"/>
      <c r="D2600" s="696"/>
      <c r="E2600" s="697"/>
      <c r="F2600" s="1036">
        <f t="shared" si="37"/>
        <v>0</v>
      </c>
      <c r="G2600" s="243"/>
      <c r="H2600" s="517"/>
      <c r="I2600" s="814"/>
      <c r="J2600" s="524"/>
    </row>
    <row r="2601" spans="1:10" ht="15.75" hidden="1" thickBot="1" x14ac:dyDescent="0.3">
      <c r="A2601" s="518"/>
      <c r="B2601" s="1114"/>
      <c r="C2601" s="101"/>
      <c r="D2601" s="696"/>
      <c r="E2601" s="697"/>
      <c r="F2601" s="1036">
        <f t="shared" si="37"/>
        <v>0</v>
      </c>
      <c r="G2601" s="243"/>
      <c r="H2601" s="517"/>
      <c r="I2601" s="814"/>
      <c r="J2601" s="524"/>
    </row>
    <row r="2602" spans="1:10" ht="15.75" hidden="1" thickBot="1" x14ac:dyDescent="0.3">
      <c r="A2602" s="518"/>
      <c r="B2602" s="1114"/>
      <c r="C2602" s="101"/>
      <c r="D2602" s="696"/>
      <c r="E2602" s="697"/>
      <c r="F2602" s="1036">
        <f t="shared" si="37"/>
        <v>0</v>
      </c>
      <c r="G2602" s="243"/>
      <c r="H2602" s="517"/>
      <c r="I2602" s="814"/>
      <c r="J2602" s="524"/>
    </row>
    <row r="2603" spans="1:10" ht="15.75" hidden="1" thickBot="1" x14ac:dyDescent="0.3">
      <c r="A2603" s="518"/>
      <c r="B2603" s="1114"/>
      <c r="C2603" s="101"/>
      <c r="D2603" s="696"/>
      <c r="E2603" s="697"/>
      <c r="F2603" s="1036">
        <f t="shared" si="37"/>
        <v>0</v>
      </c>
      <c r="G2603" s="243"/>
      <c r="H2603" s="517"/>
      <c r="I2603" s="814"/>
      <c r="J2603" s="524"/>
    </row>
    <row r="2604" spans="1:10" ht="15.75" hidden="1" thickBot="1" x14ac:dyDescent="0.3">
      <c r="A2604" s="518"/>
      <c r="B2604" s="1114"/>
      <c r="C2604" s="101"/>
      <c r="D2604" s="696"/>
      <c r="E2604" s="697"/>
      <c r="F2604" s="1036">
        <f t="shared" si="37"/>
        <v>0</v>
      </c>
      <c r="G2604" s="243"/>
      <c r="H2604" s="517"/>
      <c r="I2604" s="814"/>
      <c r="J2604" s="524"/>
    </row>
    <row r="2605" spans="1:10" ht="15.75" hidden="1" thickBot="1" x14ac:dyDescent="0.3">
      <c r="A2605" s="518"/>
      <c r="B2605" s="1114"/>
      <c r="C2605" s="101"/>
      <c r="D2605" s="696"/>
      <c r="E2605" s="697"/>
      <c r="F2605" s="1036">
        <f t="shared" si="37"/>
        <v>0</v>
      </c>
      <c r="G2605" s="243"/>
      <c r="H2605" s="517"/>
      <c r="I2605" s="814"/>
      <c r="J2605" s="524"/>
    </row>
    <row r="2606" spans="1:10" ht="15.75" hidden="1" thickBot="1" x14ac:dyDescent="0.3">
      <c r="A2606" s="518"/>
      <c r="B2606" s="1114"/>
      <c r="C2606" s="101"/>
      <c r="D2606" s="696"/>
      <c r="E2606" s="697"/>
      <c r="F2606" s="1036">
        <f t="shared" si="37"/>
        <v>0</v>
      </c>
      <c r="G2606" s="243"/>
      <c r="H2606" s="517"/>
      <c r="I2606" s="814"/>
      <c r="J2606" s="524"/>
    </row>
    <row r="2607" spans="1:10" ht="15.75" hidden="1" thickBot="1" x14ac:dyDescent="0.3">
      <c r="A2607" s="518"/>
      <c r="B2607" s="1114"/>
      <c r="C2607" s="101"/>
      <c r="D2607" s="696"/>
      <c r="E2607" s="697"/>
      <c r="F2607" s="1036">
        <f t="shared" si="37"/>
        <v>0</v>
      </c>
      <c r="G2607" s="243"/>
      <c r="H2607" s="517"/>
      <c r="I2607" s="814"/>
      <c r="J2607" s="524"/>
    </row>
    <row r="2608" spans="1:10" ht="15.75" hidden="1" thickBot="1" x14ac:dyDescent="0.3">
      <c r="A2608" s="518"/>
      <c r="B2608" s="1114"/>
      <c r="C2608" s="101"/>
      <c r="D2608" s="696"/>
      <c r="E2608" s="697"/>
      <c r="F2608" s="1036">
        <f t="shared" si="37"/>
        <v>0</v>
      </c>
      <c r="G2608" s="243"/>
      <c r="H2608" s="517"/>
      <c r="I2608" s="814"/>
      <c r="J2608" s="524"/>
    </row>
    <row r="2609" spans="1:10" ht="15.75" hidden="1" thickBot="1" x14ac:dyDescent="0.3">
      <c r="A2609" s="518"/>
      <c r="B2609" s="1114"/>
      <c r="C2609" s="101"/>
      <c r="D2609" s="696"/>
      <c r="E2609" s="697"/>
      <c r="F2609" s="1036">
        <f t="shared" si="37"/>
        <v>0</v>
      </c>
      <c r="G2609" s="243"/>
      <c r="H2609" s="517"/>
      <c r="I2609" s="814"/>
      <c r="J2609" s="524"/>
    </row>
    <row r="2610" spans="1:10" ht="15.75" hidden="1" thickBot="1" x14ac:dyDescent="0.3">
      <c r="A2610" s="518"/>
      <c r="B2610" s="1114"/>
      <c r="C2610" s="101"/>
      <c r="D2610" s="696"/>
      <c r="E2610" s="697"/>
      <c r="F2610" s="1036">
        <f t="shared" si="37"/>
        <v>0</v>
      </c>
      <c r="G2610" s="243"/>
      <c r="H2610" s="517"/>
      <c r="I2610" s="814"/>
      <c r="J2610" s="524"/>
    </row>
    <row r="2611" spans="1:10" ht="15.75" hidden="1" thickBot="1" x14ac:dyDescent="0.3">
      <c r="A2611" s="518"/>
      <c r="B2611" s="1114"/>
      <c r="C2611" s="101"/>
      <c r="D2611" s="696"/>
      <c r="E2611" s="697"/>
      <c r="F2611" s="1036">
        <f t="shared" si="37"/>
        <v>0</v>
      </c>
      <c r="G2611" s="243"/>
      <c r="H2611" s="517"/>
      <c r="I2611" s="814"/>
      <c r="J2611" s="524"/>
    </row>
    <row r="2612" spans="1:10" ht="15.75" hidden="1" thickBot="1" x14ac:dyDescent="0.3">
      <c r="A2612" s="518"/>
      <c r="B2612" s="1114"/>
      <c r="C2612" s="101"/>
      <c r="D2612" s="696"/>
      <c r="E2612" s="697"/>
      <c r="F2612" s="1036">
        <f t="shared" ref="F2612:F2675" si="38">D2612+E2612</f>
        <v>0</v>
      </c>
      <c r="G2612" s="243"/>
      <c r="H2612" s="517"/>
      <c r="I2612" s="814"/>
      <c r="J2612" s="524"/>
    </row>
    <row r="2613" spans="1:10" ht="15.75" hidden="1" thickBot="1" x14ac:dyDescent="0.3">
      <c r="A2613" s="518"/>
      <c r="B2613" s="1114"/>
      <c r="C2613" s="101"/>
      <c r="D2613" s="696"/>
      <c r="E2613" s="697"/>
      <c r="F2613" s="1036">
        <f t="shared" si="38"/>
        <v>0</v>
      </c>
      <c r="G2613" s="243"/>
      <c r="H2613" s="517"/>
      <c r="I2613" s="814"/>
      <c r="J2613" s="524"/>
    </row>
    <row r="2614" spans="1:10" ht="15.75" hidden="1" thickBot="1" x14ac:dyDescent="0.3">
      <c r="A2614" s="518"/>
      <c r="B2614" s="1114"/>
      <c r="C2614" s="101"/>
      <c r="D2614" s="696"/>
      <c r="E2614" s="697"/>
      <c r="F2614" s="1036">
        <f t="shared" si="38"/>
        <v>0</v>
      </c>
      <c r="G2614" s="243"/>
      <c r="H2614" s="517"/>
      <c r="I2614" s="814"/>
      <c r="J2614" s="524"/>
    </row>
    <row r="2615" spans="1:10" ht="15.75" hidden="1" thickBot="1" x14ac:dyDescent="0.3">
      <c r="A2615" s="518"/>
      <c r="B2615" s="1114"/>
      <c r="C2615" s="101"/>
      <c r="D2615" s="696"/>
      <c r="E2615" s="697"/>
      <c r="F2615" s="1036">
        <f t="shared" si="38"/>
        <v>0</v>
      </c>
      <c r="G2615" s="243"/>
      <c r="H2615" s="517"/>
      <c r="I2615" s="814"/>
      <c r="J2615" s="524"/>
    </row>
    <row r="2616" spans="1:10" ht="15.75" hidden="1" thickBot="1" x14ac:dyDescent="0.3">
      <c r="A2616" s="518"/>
      <c r="B2616" s="1114"/>
      <c r="C2616" s="101"/>
      <c r="D2616" s="696"/>
      <c r="E2616" s="697"/>
      <c r="F2616" s="1036">
        <f t="shared" si="38"/>
        <v>0</v>
      </c>
      <c r="G2616" s="243"/>
      <c r="H2616" s="517"/>
      <c r="I2616" s="814"/>
      <c r="J2616" s="524"/>
    </row>
    <row r="2617" spans="1:10" ht="15.75" hidden="1" thickBot="1" x14ac:dyDescent="0.3">
      <c r="A2617" s="518"/>
      <c r="B2617" s="1114"/>
      <c r="C2617" s="101"/>
      <c r="D2617" s="696"/>
      <c r="E2617" s="697"/>
      <c r="F2617" s="1036">
        <f t="shared" si="38"/>
        <v>0</v>
      </c>
      <c r="G2617" s="243"/>
      <c r="H2617" s="517"/>
      <c r="I2617" s="814"/>
      <c r="J2617" s="524"/>
    </row>
    <row r="2618" spans="1:10" ht="15.75" hidden="1" thickBot="1" x14ac:dyDescent="0.3">
      <c r="A2618" s="518"/>
      <c r="B2618" s="1114"/>
      <c r="C2618" s="101"/>
      <c r="D2618" s="696"/>
      <c r="E2618" s="697"/>
      <c r="F2618" s="1036">
        <f t="shared" si="38"/>
        <v>0</v>
      </c>
      <c r="G2618" s="243"/>
      <c r="H2618" s="517"/>
      <c r="I2618" s="814"/>
      <c r="J2618" s="524"/>
    </row>
    <row r="2619" spans="1:10" ht="15.75" hidden="1" thickBot="1" x14ac:dyDescent="0.3">
      <c r="A2619" s="518"/>
      <c r="B2619" s="1114"/>
      <c r="C2619" s="101"/>
      <c r="D2619" s="696"/>
      <c r="E2619" s="697"/>
      <c r="F2619" s="1036">
        <f t="shared" si="38"/>
        <v>0</v>
      </c>
      <c r="G2619" s="243"/>
      <c r="H2619" s="517"/>
      <c r="I2619" s="814"/>
      <c r="J2619" s="524"/>
    </row>
    <row r="2620" spans="1:10" ht="15.75" hidden="1" thickBot="1" x14ac:dyDescent="0.3">
      <c r="A2620" s="518"/>
      <c r="B2620" s="1114"/>
      <c r="C2620" s="101"/>
      <c r="D2620" s="696"/>
      <c r="E2620" s="697"/>
      <c r="F2620" s="1036">
        <f t="shared" si="38"/>
        <v>0</v>
      </c>
      <c r="G2620" s="243"/>
      <c r="H2620" s="517"/>
      <c r="I2620" s="814"/>
      <c r="J2620" s="524"/>
    </row>
    <row r="2621" spans="1:10" ht="15.75" hidden="1" thickBot="1" x14ac:dyDescent="0.3">
      <c r="A2621" s="518"/>
      <c r="B2621" s="1114"/>
      <c r="C2621" s="101"/>
      <c r="D2621" s="696"/>
      <c r="E2621" s="697"/>
      <c r="F2621" s="1036">
        <f t="shared" si="38"/>
        <v>0</v>
      </c>
      <c r="G2621" s="243"/>
      <c r="H2621" s="517"/>
      <c r="I2621" s="814"/>
      <c r="J2621" s="524"/>
    </row>
    <row r="2622" spans="1:10" ht="15.75" hidden="1" thickBot="1" x14ac:dyDescent="0.3">
      <c r="A2622" s="518"/>
      <c r="B2622" s="1114"/>
      <c r="C2622" s="101"/>
      <c r="D2622" s="696"/>
      <c r="E2622" s="697"/>
      <c r="F2622" s="1036">
        <f t="shared" si="38"/>
        <v>0</v>
      </c>
      <c r="G2622" s="243"/>
      <c r="H2622" s="517"/>
      <c r="I2622" s="814"/>
      <c r="J2622" s="524"/>
    </row>
    <row r="2623" spans="1:10" ht="15.75" hidden="1" thickBot="1" x14ac:dyDescent="0.3">
      <c r="A2623" s="518"/>
      <c r="B2623" s="1114"/>
      <c r="C2623" s="101"/>
      <c r="D2623" s="696"/>
      <c r="E2623" s="697"/>
      <c r="F2623" s="1036">
        <f t="shared" si="38"/>
        <v>0</v>
      </c>
      <c r="G2623" s="243"/>
      <c r="H2623" s="517"/>
      <c r="I2623" s="814"/>
      <c r="J2623" s="524"/>
    </row>
    <row r="2624" spans="1:10" ht="15.75" hidden="1" thickBot="1" x14ac:dyDescent="0.3">
      <c r="A2624" s="518"/>
      <c r="B2624" s="1114"/>
      <c r="C2624" s="101"/>
      <c r="D2624" s="696"/>
      <c r="E2624" s="697"/>
      <c r="F2624" s="1036">
        <f t="shared" si="38"/>
        <v>0</v>
      </c>
      <c r="G2624" s="243"/>
      <c r="H2624" s="517"/>
      <c r="I2624" s="814"/>
      <c r="J2624" s="524"/>
    </row>
    <row r="2625" spans="1:10" ht="15.75" hidden="1" thickBot="1" x14ac:dyDescent="0.3">
      <c r="A2625" s="518"/>
      <c r="B2625" s="1114"/>
      <c r="C2625" s="101"/>
      <c r="D2625" s="696"/>
      <c r="E2625" s="697"/>
      <c r="F2625" s="1036">
        <f t="shared" si="38"/>
        <v>0</v>
      </c>
      <c r="G2625" s="243"/>
      <c r="H2625" s="517"/>
      <c r="I2625" s="814"/>
      <c r="J2625" s="524"/>
    </row>
    <row r="2626" spans="1:10" ht="15.75" hidden="1" thickBot="1" x14ac:dyDescent="0.3">
      <c r="A2626" s="518"/>
      <c r="B2626" s="1114"/>
      <c r="C2626" s="101"/>
      <c r="D2626" s="696"/>
      <c r="E2626" s="697"/>
      <c r="F2626" s="1036">
        <f t="shared" si="38"/>
        <v>0</v>
      </c>
      <c r="G2626" s="243"/>
      <c r="H2626" s="517"/>
      <c r="I2626" s="814"/>
      <c r="J2626" s="524"/>
    </row>
    <row r="2627" spans="1:10" ht="15.75" hidden="1" thickBot="1" x14ac:dyDescent="0.3">
      <c r="A2627" s="518"/>
      <c r="B2627" s="1114"/>
      <c r="C2627" s="101"/>
      <c r="D2627" s="696"/>
      <c r="E2627" s="697"/>
      <c r="F2627" s="1036">
        <f t="shared" si="38"/>
        <v>0</v>
      </c>
      <c r="G2627" s="243"/>
      <c r="H2627" s="517"/>
      <c r="I2627" s="814"/>
      <c r="J2627" s="524"/>
    </row>
    <row r="2628" spans="1:10" ht="15.75" hidden="1" thickBot="1" x14ac:dyDescent="0.3">
      <c r="A2628" s="518"/>
      <c r="B2628" s="1114"/>
      <c r="C2628" s="101"/>
      <c r="D2628" s="696"/>
      <c r="E2628" s="697"/>
      <c r="F2628" s="1036">
        <f t="shared" si="38"/>
        <v>0</v>
      </c>
      <c r="G2628" s="243"/>
      <c r="H2628" s="517"/>
      <c r="I2628" s="814"/>
      <c r="J2628" s="524"/>
    </row>
    <row r="2629" spans="1:10" ht="15.75" hidden="1" thickBot="1" x14ac:dyDescent="0.3">
      <c r="A2629" s="518"/>
      <c r="B2629" s="1114"/>
      <c r="C2629" s="101"/>
      <c r="D2629" s="696"/>
      <c r="E2629" s="697"/>
      <c r="F2629" s="1036">
        <f t="shared" si="38"/>
        <v>0</v>
      </c>
      <c r="G2629" s="243"/>
      <c r="H2629" s="517"/>
      <c r="I2629" s="814"/>
      <c r="J2629" s="524"/>
    </row>
    <row r="2630" spans="1:10" ht="15.75" hidden="1" thickBot="1" x14ac:dyDescent="0.3">
      <c r="A2630" s="518"/>
      <c r="B2630" s="1114"/>
      <c r="C2630" s="101"/>
      <c r="D2630" s="696"/>
      <c r="E2630" s="697"/>
      <c r="F2630" s="1036">
        <f t="shared" si="38"/>
        <v>0</v>
      </c>
      <c r="G2630" s="243"/>
      <c r="H2630" s="517"/>
      <c r="I2630" s="814"/>
      <c r="J2630" s="524"/>
    </row>
    <row r="2631" spans="1:10" ht="15.75" hidden="1" thickBot="1" x14ac:dyDescent="0.3">
      <c r="A2631" s="518"/>
      <c r="B2631" s="1114"/>
      <c r="C2631" s="101"/>
      <c r="D2631" s="696"/>
      <c r="E2631" s="697"/>
      <c r="F2631" s="1036">
        <f t="shared" si="38"/>
        <v>0</v>
      </c>
      <c r="G2631" s="243"/>
      <c r="H2631" s="517"/>
      <c r="I2631" s="814"/>
      <c r="J2631" s="524"/>
    </row>
    <row r="2632" spans="1:10" ht="15.75" hidden="1" thickBot="1" x14ac:dyDescent="0.3">
      <c r="A2632" s="518"/>
      <c r="B2632" s="1114"/>
      <c r="C2632" s="101"/>
      <c r="D2632" s="696"/>
      <c r="E2632" s="697"/>
      <c r="F2632" s="1036">
        <f t="shared" si="38"/>
        <v>0</v>
      </c>
      <c r="G2632" s="243"/>
      <c r="H2632" s="517"/>
      <c r="I2632" s="814"/>
      <c r="J2632" s="524"/>
    </row>
    <row r="2633" spans="1:10" ht="15.75" hidden="1" thickBot="1" x14ac:dyDescent="0.3">
      <c r="A2633" s="518"/>
      <c r="B2633" s="1114"/>
      <c r="C2633" s="101"/>
      <c r="D2633" s="696"/>
      <c r="E2633" s="697"/>
      <c r="F2633" s="1036">
        <f t="shared" si="38"/>
        <v>0</v>
      </c>
      <c r="G2633" s="243"/>
      <c r="H2633" s="517"/>
      <c r="I2633" s="814"/>
      <c r="J2633" s="524"/>
    </row>
    <row r="2634" spans="1:10" ht="15.75" hidden="1" thickBot="1" x14ac:dyDescent="0.3">
      <c r="A2634" s="518"/>
      <c r="B2634" s="1114"/>
      <c r="C2634" s="101"/>
      <c r="D2634" s="696"/>
      <c r="E2634" s="697"/>
      <c r="F2634" s="1036">
        <f t="shared" si="38"/>
        <v>0</v>
      </c>
      <c r="G2634" s="243"/>
      <c r="H2634" s="517"/>
      <c r="I2634" s="814"/>
      <c r="J2634" s="524"/>
    </row>
    <row r="2635" spans="1:10" ht="15.75" hidden="1" thickBot="1" x14ac:dyDescent="0.3">
      <c r="A2635" s="518"/>
      <c r="B2635" s="1114"/>
      <c r="C2635" s="101"/>
      <c r="D2635" s="696"/>
      <c r="E2635" s="697"/>
      <c r="F2635" s="1036">
        <f t="shared" si="38"/>
        <v>0</v>
      </c>
      <c r="G2635" s="243"/>
      <c r="H2635" s="517"/>
      <c r="I2635" s="814"/>
      <c r="J2635" s="524"/>
    </row>
    <row r="2636" spans="1:10" ht="15.75" hidden="1" thickBot="1" x14ac:dyDescent="0.3">
      <c r="A2636" s="518"/>
      <c r="B2636" s="1114"/>
      <c r="C2636" s="101"/>
      <c r="D2636" s="696"/>
      <c r="E2636" s="697"/>
      <c r="F2636" s="1036">
        <f t="shared" si="38"/>
        <v>0</v>
      </c>
      <c r="G2636" s="243"/>
      <c r="H2636" s="517"/>
      <c r="I2636" s="814"/>
      <c r="J2636" s="524"/>
    </row>
    <row r="2637" spans="1:10" ht="15.75" hidden="1" thickBot="1" x14ac:dyDescent="0.3">
      <c r="A2637" s="518"/>
      <c r="B2637" s="1114"/>
      <c r="C2637" s="101"/>
      <c r="D2637" s="696"/>
      <c r="E2637" s="697"/>
      <c r="F2637" s="1036">
        <f t="shared" si="38"/>
        <v>0</v>
      </c>
      <c r="G2637" s="243"/>
      <c r="H2637" s="517"/>
      <c r="I2637" s="814"/>
      <c r="J2637" s="524"/>
    </row>
    <row r="2638" spans="1:10" ht="15.75" hidden="1" thickBot="1" x14ac:dyDescent="0.3">
      <c r="A2638" s="518"/>
      <c r="B2638" s="1114"/>
      <c r="C2638" s="101"/>
      <c r="D2638" s="696"/>
      <c r="E2638" s="697"/>
      <c r="F2638" s="1036">
        <f t="shared" si="38"/>
        <v>0</v>
      </c>
      <c r="G2638" s="243"/>
      <c r="H2638" s="517"/>
      <c r="I2638" s="814"/>
      <c r="J2638" s="524"/>
    </row>
    <row r="2639" spans="1:10" ht="15.75" hidden="1" thickBot="1" x14ac:dyDescent="0.3">
      <c r="A2639" s="518"/>
      <c r="B2639" s="1114"/>
      <c r="C2639" s="101"/>
      <c r="D2639" s="696"/>
      <c r="E2639" s="697"/>
      <c r="F2639" s="1036">
        <f t="shared" si="38"/>
        <v>0</v>
      </c>
      <c r="G2639" s="243"/>
      <c r="H2639" s="517"/>
      <c r="I2639" s="814"/>
      <c r="J2639" s="524"/>
    </row>
    <row r="2640" spans="1:10" ht="15.75" hidden="1" thickBot="1" x14ac:dyDescent="0.3">
      <c r="A2640" s="518"/>
      <c r="B2640" s="1114"/>
      <c r="C2640" s="101"/>
      <c r="D2640" s="696"/>
      <c r="E2640" s="697"/>
      <c r="F2640" s="1036">
        <f t="shared" si="38"/>
        <v>0</v>
      </c>
      <c r="G2640" s="243"/>
      <c r="H2640" s="517"/>
      <c r="I2640" s="814"/>
      <c r="J2640" s="524"/>
    </row>
    <row r="2641" spans="1:10" ht="15.75" hidden="1" thickBot="1" x14ac:dyDescent="0.3">
      <c r="A2641" s="518"/>
      <c r="B2641" s="1114"/>
      <c r="C2641" s="101"/>
      <c r="D2641" s="696"/>
      <c r="E2641" s="697"/>
      <c r="F2641" s="1036">
        <f t="shared" si="38"/>
        <v>0</v>
      </c>
      <c r="G2641" s="243"/>
      <c r="H2641" s="517"/>
      <c r="I2641" s="814"/>
      <c r="J2641" s="524"/>
    </row>
    <row r="2642" spans="1:10" ht="15.75" hidden="1" thickBot="1" x14ac:dyDescent="0.3">
      <c r="A2642" s="518"/>
      <c r="B2642" s="1114"/>
      <c r="C2642" s="534"/>
      <c r="D2642" s="696"/>
      <c r="E2642" s="697"/>
      <c r="F2642" s="1036">
        <f t="shared" si="38"/>
        <v>0</v>
      </c>
      <c r="G2642" s="243"/>
      <c r="H2642" s="517"/>
      <c r="I2642" s="814"/>
      <c r="J2642" s="512"/>
    </row>
    <row r="2643" spans="1:10" ht="15" customHeight="1" thickBot="1" x14ac:dyDescent="0.35">
      <c r="A2643" s="518"/>
      <c r="B2643" s="1114"/>
      <c r="C2643" s="129" t="s">
        <v>1188</v>
      </c>
      <c r="D2643" s="1127">
        <f>SUM(D2644:D2743)</f>
        <v>0</v>
      </c>
      <c r="E2643" s="1127">
        <f>SUM(E2644:E2743)</f>
        <v>0</v>
      </c>
      <c r="F2643" s="1036">
        <f t="shared" si="38"/>
        <v>0</v>
      </c>
      <c r="G2643" s="243"/>
      <c r="H2643" s="517" t="s">
        <v>979</v>
      </c>
      <c r="I2643" s="815">
        <f>Form3!G58+Form3!H58</f>
        <v>0</v>
      </c>
      <c r="J2643" s="524"/>
    </row>
    <row r="2644" spans="1:10" ht="15" customHeight="1" x14ac:dyDescent="0.3">
      <c r="A2644" s="518"/>
      <c r="B2644" s="1114"/>
      <c r="C2644" s="1692"/>
      <c r="D2644" s="696"/>
      <c r="E2644" s="697"/>
      <c r="F2644" s="1036">
        <f t="shared" si="38"/>
        <v>0</v>
      </c>
      <c r="G2644" s="243"/>
      <c r="H2644" s="517"/>
      <c r="I2644" s="814"/>
      <c r="J2644" s="524"/>
    </row>
    <row r="2645" spans="1:10" ht="15" customHeight="1" x14ac:dyDescent="0.3">
      <c r="A2645" s="518"/>
      <c r="B2645" s="1114"/>
      <c r="C2645" s="1692"/>
      <c r="D2645" s="696"/>
      <c r="E2645" s="697"/>
      <c r="F2645" s="1036">
        <f t="shared" si="38"/>
        <v>0</v>
      </c>
      <c r="G2645" s="243"/>
      <c r="H2645" s="517"/>
      <c r="I2645" s="814"/>
      <c r="J2645" s="524"/>
    </row>
    <row r="2646" spans="1:10" ht="15" customHeight="1" x14ac:dyDescent="0.3">
      <c r="A2646" s="518"/>
      <c r="B2646" s="1114"/>
      <c r="C2646" s="1692"/>
      <c r="D2646" s="696"/>
      <c r="E2646" s="697"/>
      <c r="F2646" s="1036">
        <f t="shared" si="38"/>
        <v>0</v>
      </c>
      <c r="G2646" s="243"/>
      <c r="H2646" s="517"/>
      <c r="I2646" s="814"/>
      <c r="J2646" s="524"/>
    </row>
    <row r="2647" spans="1:10" ht="15" customHeight="1" x14ac:dyDescent="0.3">
      <c r="A2647" s="518"/>
      <c r="B2647" s="1114"/>
      <c r="C2647" s="1692"/>
      <c r="D2647" s="696"/>
      <c r="E2647" s="697"/>
      <c r="F2647" s="1036">
        <f t="shared" si="38"/>
        <v>0</v>
      </c>
      <c r="G2647" s="243"/>
      <c r="H2647" s="517"/>
      <c r="I2647" s="814"/>
      <c r="J2647" s="524"/>
    </row>
    <row r="2648" spans="1:10" ht="15" customHeight="1" x14ac:dyDescent="0.3">
      <c r="A2648" s="518"/>
      <c r="B2648" s="1114"/>
      <c r="C2648" s="1692"/>
      <c r="D2648" s="696"/>
      <c r="E2648" s="697"/>
      <c r="F2648" s="1036">
        <f t="shared" si="38"/>
        <v>0</v>
      </c>
      <c r="G2648" s="243"/>
      <c r="H2648" s="517"/>
      <c r="I2648" s="814"/>
      <c r="J2648" s="524"/>
    </row>
    <row r="2649" spans="1:10" ht="15" customHeight="1" x14ac:dyDescent="0.3">
      <c r="A2649" s="518"/>
      <c r="B2649" s="1114"/>
      <c r="C2649" s="1692"/>
      <c r="D2649" s="696"/>
      <c r="E2649" s="697"/>
      <c r="F2649" s="1036">
        <f t="shared" si="38"/>
        <v>0</v>
      </c>
      <c r="G2649" s="243"/>
      <c r="H2649" s="517"/>
      <c r="I2649" s="814"/>
      <c r="J2649" s="524"/>
    </row>
    <row r="2650" spans="1:10" ht="15" customHeight="1" x14ac:dyDescent="0.3">
      <c r="A2650" s="518"/>
      <c r="B2650" s="1114"/>
      <c r="C2650" s="1692"/>
      <c r="D2650" s="696"/>
      <c r="E2650" s="697"/>
      <c r="F2650" s="1036">
        <f t="shared" si="38"/>
        <v>0</v>
      </c>
      <c r="G2650" s="243"/>
      <c r="H2650" s="517"/>
      <c r="I2650" s="814"/>
      <c r="J2650" s="524"/>
    </row>
    <row r="2651" spans="1:10" ht="15" customHeight="1" x14ac:dyDescent="0.3">
      <c r="A2651" s="518"/>
      <c r="B2651" s="1114"/>
      <c r="C2651" s="1692"/>
      <c r="D2651" s="696"/>
      <c r="E2651" s="697"/>
      <c r="F2651" s="1036">
        <f t="shared" si="38"/>
        <v>0</v>
      </c>
      <c r="G2651" s="243"/>
      <c r="H2651" s="517"/>
      <c r="I2651" s="814"/>
      <c r="J2651" s="524"/>
    </row>
    <row r="2652" spans="1:10" ht="15" customHeight="1" x14ac:dyDescent="0.3">
      <c r="A2652" s="518"/>
      <c r="B2652" s="1114"/>
      <c r="C2652" s="1692"/>
      <c r="D2652" s="696"/>
      <c r="E2652" s="697"/>
      <c r="F2652" s="1036">
        <f t="shared" si="38"/>
        <v>0</v>
      </c>
      <c r="G2652" s="243"/>
      <c r="H2652" s="517"/>
      <c r="I2652" s="814"/>
      <c r="J2652" s="524"/>
    </row>
    <row r="2653" spans="1:10" ht="15" customHeight="1" thickBot="1" x14ac:dyDescent="0.35">
      <c r="A2653" s="518"/>
      <c r="B2653" s="1114"/>
      <c r="C2653" s="1692"/>
      <c r="D2653" s="696"/>
      <c r="E2653" s="697"/>
      <c r="F2653" s="1036">
        <f t="shared" si="38"/>
        <v>0</v>
      </c>
      <c r="G2653" s="243"/>
      <c r="H2653" s="517"/>
      <c r="I2653" s="814"/>
      <c r="J2653" s="524"/>
    </row>
    <row r="2654" spans="1:10" ht="15.75" hidden="1" thickBot="1" x14ac:dyDescent="0.3">
      <c r="A2654" s="518"/>
      <c r="B2654" s="1114"/>
      <c r="C2654" s="101"/>
      <c r="D2654" s="535"/>
      <c r="E2654" s="536"/>
      <c r="F2654" s="1125">
        <f t="shared" si="38"/>
        <v>0</v>
      </c>
      <c r="G2654" s="243"/>
      <c r="H2654" s="517"/>
      <c r="I2654" s="814"/>
      <c r="J2654" s="524"/>
    </row>
    <row r="2655" spans="1:10" ht="15.75" hidden="1" thickBot="1" x14ac:dyDescent="0.3">
      <c r="A2655" s="518"/>
      <c r="B2655" s="1114"/>
      <c r="C2655" s="101"/>
      <c r="D2655" s="535"/>
      <c r="E2655" s="536"/>
      <c r="F2655" s="1125">
        <f t="shared" si="38"/>
        <v>0</v>
      </c>
      <c r="G2655" s="243"/>
      <c r="H2655" s="517"/>
      <c r="I2655" s="814"/>
      <c r="J2655" s="524"/>
    </row>
    <row r="2656" spans="1:10" ht="15.75" hidden="1" thickBot="1" x14ac:dyDescent="0.3">
      <c r="A2656" s="518"/>
      <c r="B2656" s="1114"/>
      <c r="C2656" s="101"/>
      <c r="D2656" s="535"/>
      <c r="E2656" s="536"/>
      <c r="F2656" s="1125">
        <f t="shared" si="38"/>
        <v>0</v>
      </c>
      <c r="G2656" s="243"/>
      <c r="H2656" s="517"/>
      <c r="I2656" s="814"/>
      <c r="J2656" s="524"/>
    </row>
    <row r="2657" spans="1:10" ht="15.75" hidden="1" thickBot="1" x14ac:dyDescent="0.3">
      <c r="A2657" s="518"/>
      <c r="B2657" s="1114"/>
      <c r="C2657" s="101"/>
      <c r="D2657" s="535"/>
      <c r="E2657" s="536"/>
      <c r="F2657" s="1125">
        <f t="shared" si="38"/>
        <v>0</v>
      </c>
      <c r="G2657" s="243"/>
      <c r="H2657" s="517"/>
      <c r="I2657" s="814"/>
      <c r="J2657" s="524"/>
    </row>
    <row r="2658" spans="1:10" ht="15.75" hidden="1" thickBot="1" x14ac:dyDescent="0.3">
      <c r="A2658" s="518"/>
      <c r="B2658" s="1114"/>
      <c r="C2658" s="101"/>
      <c r="D2658" s="535"/>
      <c r="E2658" s="536"/>
      <c r="F2658" s="1125">
        <f t="shared" si="38"/>
        <v>0</v>
      </c>
      <c r="G2658" s="243"/>
      <c r="H2658" s="517"/>
      <c r="I2658" s="814"/>
      <c r="J2658" s="524"/>
    </row>
    <row r="2659" spans="1:10" ht="15.75" hidden="1" thickBot="1" x14ac:dyDescent="0.3">
      <c r="A2659" s="518"/>
      <c r="B2659" s="1114"/>
      <c r="C2659" s="101"/>
      <c r="D2659" s="535"/>
      <c r="E2659" s="536"/>
      <c r="F2659" s="1125">
        <f t="shared" si="38"/>
        <v>0</v>
      </c>
      <c r="G2659" s="243"/>
      <c r="H2659" s="517"/>
      <c r="I2659" s="814"/>
      <c r="J2659" s="524"/>
    </row>
    <row r="2660" spans="1:10" ht="15.75" hidden="1" thickBot="1" x14ac:dyDescent="0.3">
      <c r="A2660" s="518"/>
      <c r="B2660" s="1114"/>
      <c r="C2660" s="101"/>
      <c r="D2660" s="535"/>
      <c r="E2660" s="536"/>
      <c r="F2660" s="1125">
        <f t="shared" si="38"/>
        <v>0</v>
      </c>
      <c r="G2660" s="243"/>
      <c r="H2660" s="517"/>
      <c r="I2660" s="814"/>
      <c r="J2660" s="524"/>
    </row>
    <row r="2661" spans="1:10" ht="15.75" hidden="1" thickBot="1" x14ac:dyDescent="0.3">
      <c r="A2661" s="518"/>
      <c r="B2661" s="1114"/>
      <c r="C2661" s="101"/>
      <c r="D2661" s="535"/>
      <c r="E2661" s="536"/>
      <c r="F2661" s="1125">
        <f t="shared" si="38"/>
        <v>0</v>
      </c>
      <c r="G2661" s="243"/>
      <c r="H2661" s="517"/>
      <c r="I2661" s="814"/>
      <c r="J2661" s="524"/>
    </row>
    <row r="2662" spans="1:10" ht="15.75" hidden="1" thickBot="1" x14ac:dyDescent="0.3">
      <c r="A2662" s="518"/>
      <c r="B2662" s="1114"/>
      <c r="C2662" s="101"/>
      <c r="D2662" s="535"/>
      <c r="E2662" s="536"/>
      <c r="F2662" s="1125">
        <f t="shared" si="38"/>
        <v>0</v>
      </c>
      <c r="G2662" s="243"/>
      <c r="H2662" s="517"/>
      <c r="I2662" s="814"/>
      <c r="J2662" s="524"/>
    </row>
    <row r="2663" spans="1:10" ht="15.75" hidden="1" thickBot="1" x14ac:dyDescent="0.3">
      <c r="A2663" s="518"/>
      <c r="B2663" s="1114"/>
      <c r="C2663" s="101"/>
      <c r="D2663" s="535"/>
      <c r="E2663" s="536"/>
      <c r="F2663" s="1125">
        <f t="shared" si="38"/>
        <v>0</v>
      </c>
      <c r="G2663" s="243"/>
      <c r="H2663" s="517"/>
      <c r="I2663" s="814"/>
      <c r="J2663" s="524"/>
    </row>
    <row r="2664" spans="1:10" ht="15.75" hidden="1" thickBot="1" x14ac:dyDescent="0.3">
      <c r="A2664" s="518"/>
      <c r="B2664" s="1114"/>
      <c r="C2664" s="101"/>
      <c r="D2664" s="535"/>
      <c r="E2664" s="536"/>
      <c r="F2664" s="1125">
        <f t="shared" si="38"/>
        <v>0</v>
      </c>
      <c r="G2664" s="243"/>
      <c r="H2664" s="517"/>
      <c r="I2664" s="814"/>
      <c r="J2664" s="524"/>
    </row>
    <row r="2665" spans="1:10" ht="15.75" hidden="1" thickBot="1" x14ac:dyDescent="0.3">
      <c r="A2665" s="518"/>
      <c r="B2665" s="1114"/>
      <c r="C2665" s="101"/>
      <c r="D2665" s="535"/>
      <c r="E2665" s="536"/>
      <c r="F2665" s="1125">
        <f t="shared" si="38"/>
        <v>0</v>
      </c>
      <c r="G2665" s="243"/>
      <c r="H2665" s="517"/>
      <c r="I2665" s="814"/>
      <c r="J2665" s="524"/>
    </row>
    <row r="2666" spans="1:10" ht="15.75" hidden="1" thickBot="1" x14ac:dyDescent="0.3">
      <c r="A2666" s="518"/>
      <c r="B2666" s="1114"/>
      <c r="C2666" s="101"/>
      <c r="D2666" s="535"/>
      <c r="E2666" s="536"/>
      <c r="F2666" s="1125">
        <f t="shared" si="38"/>
        <v>0</v>
      </c>
      <c r="G2666" s="243"/>
      <c r="H2666" s="517"/>
      <c r="I2666" s="814"/>
      <c r="J2666" s="524"/>
    </row>
    <row r="2667" spans="1:10" ht="15.75" hidden="1" thickBot="1" x14ac:dyDescent="0.3">
      <c r="A2667" s="518"/>
      <c r="B2667" s="1114"/>
      <c r="C2667" s="101"/>
      <c r="D2667" s="535"/>
      <c r="E2667" s="536"/>
      <c r="F2667" s="1125">
        <f t="shared" si="38"/>
        <v>0</v>
      </c>
      <c r="G2667" s="243"/>
      <c r="H2667" s="517"/>
      <c r="I2667" s="814"/>
      <c r="J2667" s="524"/>
    </row>
    <row r="2668" spans="1:10" ht="15.75" hidden="1" thickBot="1" x14ac:dyDescent="0.3">
      <c r="A2668" s="518"/>
      <c r="B2668" s="1114"/>
      <c r="C2668" s="101"/>
      <c r="D2668" s="535"/>
      <c r="E2668" s="536"/>
      <c r="F2668" s="1125">
        <f t="shared" si="38"/>
        <v>0</v>
      </c>
      <c r="G2668" s="243"/>
      <c r="H2668" s="517"/>
      <c r="I2668" s="814"/>
      <c r="J2668" s="524"/>
    </row>
    <row r="2669" spans="1:10" ht="15.75" hidden="1" thickBot="1" x14ac:dyDescent="0.3">
      <c r="A2669" s="518"/>
      <c r="B2669" s="1114"/>
      <c r="C2669" s="101"/>
      <c r="D2669" s="535"/>
      <c r="E2669" s="536"/>
      <c r="F2669" s="1125">
        <f t="shared" si="38"/>
        <v>0</v>
      </c>
      <c r="G2669" s="243"/>
      <c r="H2669" s="517"/>
      <c r="I2669" s="814"/>
      <c r="J2669" s="524"/>
    </row>
    <row r="2670" spans="1:10" ht="15.75" hidden="1" thickBot="1" x14ac:dyDescent="0.3">
      <c r="A2670" s="518"/>
      <c r="B2670" s="1114"/>
      <c r="C2670" s="101"/>
      <c r="D2670" s="535"/>
      <c r="E2670" s="536"/>
      <c r="F2670" s="1125">
        <f t="shared" si="38"/>
        <v>0</v>
      </c>
      <c r="G2670" s="243"/>
      <c r="H2670" s="517"/>
      <c r="I2670" s="814"/>
      <c r="J2670" s="524"/>
    </row>
    <row r="2671" spans="1:10" ht="15.75" hidden="1" thickBot="1" x14ac:dyDescent="0.3">
      <c r="A2671" s="518"/>
      <c r="B2671" s="1114"/>
      <c r="C2671" s="101"/>
      <c r="D2671" s="535"/>
      <c r="E2671" s="536"/>
      <c r="F2671" s="1125">
        <f t="shared" si="38"/>
        <v>0</v>
      </c>
      <c r="G2671" s="243"/>
      <c r="H2671" s="517"/>
      <c r="I2671" s="814"/>
      <c r="J2671" s="524"/>
    </row>
    <row r="2672" spans="1:10" ht="15.75" hidden="1" thickBot="1" x14ac:dyDescent="0.3">
      <c r="A2672" s="518"/>
      <c r="B2672" s="1114"/>
      <c r="C2672" s="101"/>
      <c r="D2672" s="535"/>
      <c r="E2672" s="536"/>
      <c r="F2672" s="1125">
        <f t="shared" si="38"/>
        <v>0</v>
      </c>
      <c r="G2672" s="243"/>
      <c r="H2672" s="517"/>
      <c r="I2672" s="814"/>
      <c r="J2672" s="524"/>
    </row>
    <row r="2673" spans="1:10" ht="15.75" hidden="1" thickBot="1" x14ac:dyDescent="0.3">
      <c r="A2673" s="518"/>
      <c r="B2673" s="1114"/>
      <c r="C2673" s="101"/>
      <c r="D2673" s="535"/>
      <c r="E2673" s="536"/>
      <c r="F2673" s="1125">
        <f t="shared" si="38"/>
        <v>0</v>
      </c>
      <c r="G2673" s="243"/>
      <c r="H2673" s="517"/>
      <c r="I2673" s="814"/>
      <c r="J2673" s="524"/>
    </row>
    <row r="2674" spans="1:10" ht="15.75" hidden="1" thickBot="1" x14ac:dyDescent="0.3">
      <c r="A2674" s="518"/>
      <c r="B2674" s="1114"/>
      <c r="C2674" s="101"/>
      <c r="D2674" s="535"/>
      <c r="E2674" s="536"/>
      <c r="F2674" s="1125">
        <f t="shared" si="38"/>
        <v>0</v>
      </c>
      <c r="G2674" s="243"/>
      <c r="H2674" s="517"/>
      <c r="I2674" s="814"/>
      <c r="J2674" s="524"/>
    </row>
    <row r="2675" spans="1:10" ht="15.75" hidden="1" thickBot="1" x14ac:dyDescent="0.3">
      <c r="A2675" s="518"/>
      <c r="B2675" s="1114"/>
      <c r="C2675" s="101"/>
      <c r="D2675" s="535"/>
      <c r="E2675" s="536"/>
      <c r="F2675" s="1125">
        <f t="shared" si="38"/>
        <v>0</v>
      </c>
      <c r="G2675" s="243"/>
      <c r="H2675" s="517"/>
      <c r="I2675" s="814"/>
      <c r="J2675" s="524"/>
    </row>
    <row r="2676" spans="1:10" ht="15.75" hidden="1" thickBot="1" x14ac:dyDescent="0.3">
      <c r="A2676" s="518"/>
      <c r="B2676" s="1114"/>
      <c r="C2676" s="101"/>
      <c r="D2676" s="535"/>
      <c r="E2676" s="536"/>
      <c r="F2676" s="1125">
        <f t="shared" ref="F2676:F2739" si="39">D2676+E2676</f>
        <v>0</v>
      </c>
      <c r="G2676" s="243"/>
      <c r="H2676" s="517"/>
      <c r="I2676" s="814"/>
      <c r="J2676" s="524"/>
    </row>
    <row r="2677" spans="1:10" ht="15.75" hidden="1" thickBot="1" x14ac:dyDescent="0.3">
      <c r="A2677" s="518"/>
      <c r="B2677" s="1114"/>
      <c r="C2677" s="101"/>
      <c r="D2677" s="535"/>
      <c r="E2677" s="536"/>
      <c r="F2677" s="1125">
        <f t="shared" si="39"/>
        <v>0</v>
      </c>
      <c r="G2677" s="243"/>
      <c r="H2677" s="517"/>
      <c r="I2677" s="814"/>
      <c r="J2677" s="524"/>
    </row>
    <row r="2678" spans="1:10" ht="15.75" hidden="1" thickBot="1" x14ac:dyDescent="0.3">
      <c r="A2678" s="518"/>
      <c r="B2678" s="1114"/>
      <c r="C2678" s="101"/>
      <c r="D2678" s="535"/>
      <c r="E2678" s="536"/>
      <c r="F2678" s="1125">
        <f t="shared" si="39"/>
        <v>0</v>
      </c>
      <c r="G2678" s="243"/>
      <c r="H2678" s="517"/>
      <c r="I2678" s="814"/>
      <c r="J2678" s="524"/>
    </row>
    <row r="2679" spans="1:10" ht="15.75" hidden="1" thickBot="1" x14ac:dyDescent="0.3">
      <c r="A2679" s="518"/>
      <c r="B2679" s="1114"/>
      <c r="C2679" s="101"/>
      <c r="D2679" s="535"/>
      <c r="E2679" s="536"/>
      <c r="F2679" s="1125">
        <f t="shared" si="39"/>
        <v>0</v>
      </c>
      <c r="G2679" s="243"/>
      <c r="H2679" s="517"/>
      <c r="I2679" s="814"/>
      <c r="J2679" s="524"/>
    </row>
    <row r="2680" spans="1:10" ht="15.75" hidden="1" thickBot="1" x14ac:dyDescent="0.3">
      <c r="A2680" s="518"/>
      <c r="B2680" s="1114"/>
      <c r="C2680" s="101"/>
      <c r="D2680" s="535"/>
      <c r="E2680" s="536"/>
      <c r="F2680" s="1125">
        <f t="shared" si="39"/>
        <v>0</v>
      </c>
      <c r="G2680" s="243"/>
      <c r="H2680" s="517"/>
      <c r="I2680" s="814"/>
      <c r="J2680" s="524"/>
    </row>
    <row r="2681" spans="1:10" ht="15.75" hidden="1" thickBot="1" x14ac:dyDescent="0.3">
      <c r="A2681" s="518"/>
      <c r="B2681" s="1114"/>
      <c r="C2681" s="101"/>
      <c r="D2681" s="535"/>
      <c r="E2681" s="536"/>
      <c r="F2681" s="1125">
        <f t="shared" si="39"/>
        <v>0</v>
      </c>
      <c r="G2681" s="243"/>
      <c r="H2681" s="517"/>
      <c r="I2681" s="814"/>
      <c r="J2681" s="524"/>
    </row>
    <row r="2682" spans="1:10" ht="15.75" hidden="1" thickBot="1" x14ac:dyDescent="0.3">
      <c r="A2682" s="518"/>
      <c r="B2682" s="1114"/>
      <c r="C2682" s="101"/>
      <c r="D2682" s="535"/>
      <c r="E2682" s="536"/>
      <c r="F2682" s="1125">
        <f t="shared" si="39"/>
        <v>0</v>
      </c>
      <c r="G2682" s="243"/>
      <c r="H2682" s="517"/>
      <c r="I2682" s="814"/>
      <c r="J2682" s="524"/>
    </row>
    <row r="2683" spans="1:10" ht="15.75" hidden="1" thickBot="1" x14ac:dyDescent="0.3">
      <c r="A2683" s="518"/>
      <c r="B2683" s="1114"/>
      <c r="C2683" s="101"/>
      <c r="D2683" s="535"/>
      <c r="E2683" s="536"/>
      <c r="F2683" s="1125">
        <f t="shared" si="39"/>
        <v>0</v>
      </c>
      <c r="G2683" s="243"/>
      <c r="H2683" s="517"/>
      <c r="I2683" s="814"/>
      <c r="J2683" s="524"/>
    </row>
    <row r="2684" spans="1:10" ht="15.75" hidden="1" thickBot="1" x14ac:dyDescent="0.3">
      <c r="A2684" s="518"/>
      <c r="B2684" s="1114"/>
      <c r="C2684" s="101"/>
      <c r="D2684" s="535"/>
      <c r="E2684" s="536"/>
      <c r="F2684" s="1125">
        <f t="shared" si="39"/>
        <v>0</v>
      </c>
      <c r="G2684" s="243"/>
      <c r="H2684" s="517"/>
      <c r="I2684" s="814"/>
      <c r="J2684" s="524"/>
    </row>
    <row r="2685" spans="1:10" ht="15.75" hidden="1" thickBot="1" x14ac:dyDescent="0.3">
      <c r="A2685" s="518"/>
      <c r="B2685" s="1114"/>
      <c r="C2685" s="101"/>
      <c r="D2685" s="535"/>
      <c r="E2685" s="536"/>
      <c r="F2685" s="1125">
        <f t="shared" si="39"/>
        <v>0</v>
      </c>
      <c r="G2685" s="243"/>
      <c r="H2685" s="517"/>
      <c r="I2685" s="814"/>
      <c r="J2685" s="524"/>
    </row>
    <row r="2686" spans="1:10" ht="15.75" hidden="1" thickBot="1" x14ac:dyDescent="0.3">
      <c r="A2686" s="518"/>
      <c r="B2686" s="1114"/>
      <c r="C2686" s="101"/>
      <c r="D2686" s="535"/>
      <c r="E2686" s="536"/>
      <c r="F2686" s="1125">
        <f t="shared" si="39"/>
        <v>0</v>
      </c>
      <c r="G2686" s="243"/>
      <c r="H2686" s="517"/>
      <c r="I2686" s="814"/>
      <c r="J2686" s="524"/>
    </row>
    <row r="2687" spans="1:10" ht="15.75" hidden="1" thickBot="1" x14ac:dyDescent="0.3">
      <c r="A2687" s="518"/>
      <c r="B2687" s="1114"/>
      <c r="C2687" s="101"/>
      <c r="D2687" s="535"/>
      <c r="E2687" s="536"/>
      <c r="F2687" s="1125">
        <f t="shared" si="39"/>
        <v>0</v>
      </c>
      <c r="G2687" s="243"/>
      <c r="H2687" s="517"/>
      <c r="I2687" s="814"/>
      <c r="J2687" s="524"/>
    </row>
    <row r="2688" spans="1:10" ht="15.75" hidden="1" thickBot="1" x14ac:dyDescent="0.3">
      <c r="A2688" s="518"/>
      <c r="B2688" s="1114"/>
      <c r="C2688" s="101"/>
      <c r="D2688" s="535"/>
      <c r="E2688" s="536"/>
      <c r="F2688" s="1125">
        <f t="shared" si="39"/>
        <v>0</v>
      </c>
      <c r="G2688" s="243"/>
      <c r="H2688" s="517"/>
      <c r="I2688" s="814"/>
      <c r="J2688" s="524"/>
    </row>
    <row r="2689" spans="1:10" ht="15.75" hidden="1" thickBot="1" x14ac:dyDescent="0.3">
      <c r="A2689" s="518"/>
      <c r="B2689" s="1114"/>
      <c r="C2689" s="101"/>
      <c r="D2689" s="535"/>
      <c r="E2689" s="536"/>
      <c r="F2689" s="1125">
        <f t="shared" si="39"/>
        <v>0</v>
      </c>
      <c r="G2689" s="243"/>
      <c r="H2689" s="517"/>
      <c r="I2689" s="814"/>
      <c r="J2689" s="524"/>
    </row>
    <row r="2690" spans="1:10" ht="15.75" hidden="1" thickBot="1" x14ac:dyDescent="0.3">
      <c r="A2690" s="518"/>
      <c r="B2690" s="1114"/>
      <c r="C2690" s="101"/>
      <c r="D2690" s="535"/>
      <c r="E2690" s="536"/>
      <c r="F2690" s="1125">
        <f t="shared" si="39"/>
        <v>0</v>
      </c>
      <c r="G2690" s="243"/>
      <c r="H2690" s="517"/>
      <c r="I2690" s="814"/>
      <c r="J2690" s="524"/>
    </row>
    <row r="2691" spans="1:10" ht="15.75" hidden="1" thickBot="1" x14ac:dyDescent="0.3">
      <c r="A2691" s="518"/>
      <c r="B2691" s="1114"/>
      <c r="C2691" s="101"/>
      <c r="D2691" s="535"/>
      <c r="E2691" s="536"/>
      <c r="F2691" s="1125">
        <f t="shared" si="39"/>
        <v>0</v>
      </c>
      <c r="G2691" s="243"/>
      <c r="H2691" s="517"/>
      <c r="I2691" s="814"/>
      <c r="J2691" s="524"/>
    </row>
    <row r="2692" spans="1:10" ht="15.75" hidden="1" thickBot="1" x14ac:dyDescent="0.3">
      <c r="A2692" s="518"/>
      <c r="B2692" s="1114"/>
      <c r="C2692" s="101"/>
      <c r="D2692" s="535"/>
      <c r="E2692" s="536"/>
      <c r="F2692" s="1125">
        <f t="shared" si="39"/>
        <v>0</v>
      </c>
      <c r="G2692" s="243"/>
      <c r="H2692" s="517"/>
      <c r="I2692" s="814"/>
      <c r="J2692" s="524"/>
    </row>
    <row r="2693" spans="1:10" ht="15.75" hidden="1" thickBot="1" x14ac:dyDescent="0.3">
      <c r="A2693" s="518"/>
      <c r="B2693" s="1114"/>
      <c r="C2693" s="101"/>
      <c r="D2693" s="535"/>
      <c r="E2693" s="536"/>
      <c r="F2693" s="1125">
        <f t="shared" si="39"/>
        <v>0</v>
      </c>
      <c r="G2693" s="243"/>
      <c r="H2693" s="517"/>
      <c r="I2693" s="814"/>
      <c r="J2693" s="524"/>
    </row>
    <row r="2694" spans="1:10" ht="15.75" hidden="1" thickBot="1" x14ac:dyDescent="0.3">
      <c r="A2694" s="518"/>
      <c r="B2694" s="1114"/>
      <c r="C2694" s="101"/>
      <c r="D2694" s="535"/>
      <c r="E2694" s="536"/>
      <c r="F2694" s="1125">
        <f t="shared" si="39"/>
        <v>0</v>
      </c>
      <c r="G2694" s="243"/>
      <c r="H2694" s="517"/>
      <c r="I2694" s="814"/>
      <c r="J2694" s="524"/>
    </row>
    <row r="2695" spans="1:10" ht="15.75" hidden="1" thickBot="1" x14ac:dyDescent="0.3">
      <c r="A2695" s="518"/>
      <c r="B2695" s="1114"/>
      <c r="C2695" s="101"/>
      <c r="D2695" s="535"/>
      <c r="E2695" s="536"/>
      <c r="F2695" s="1125">
        <f t="shared" si="39"/>
        <v>0</v>
      </c>
      <c r="G2695" s="243"/>
      <c r="H2695" s="517"/>
      <c r="I2695" s="814"/>
      <c r="J2695" s="524"/>
    </row>
    <row r="2696" spans="1:10" ht="15.75" hidden="1" thickBot="1" x14ac:dyDescent="0.3">
      <c r="A2696" s="518"/>
      <c r="B2696" s="1114"/>
      <c r="C2696" s="101"/>
      <c r="D2696" s="535"/>
      <c r="E2696" s="536"/>
      <c r="F2696" s="1125">
        <f t="shared" si="39"/>
        <v>0</v>
      </c>
      <c r="G2696" s="243"/>
      <c r="H2696" s="517"/>
      <c r="I2696" s="814"/>
      <c r="J2696" s="524"/>
    </row>
    <row r="2697" spans="1:10" ht="15.75" hidden="1" thickBot="1" x14ac:dyDescent="0.3">
      <c r="A2697" s="518"/>
      <c r="B2697" s="1114"/>
      <c r="C2697" s="101"/>
      <c r="D2697" s="535"/>
      <c r="E2697" s="536"/>
      <c r="F2697" s="1125">
        <f t="shared" si="39"/>
        <v>0</v>
      </c>
      <c r="G2697" s="243"/>
      <c r="H2697" s="517"/>
      <c r="I2697" s="814"/>
      <c r="J2697" s="524"/>
    </row>
    <row r="2698" spans="1:10" ht="15.75" hidden="1" thickBot="1" x14ac:dyDescent="0.3">
      <c r="A2698" s="518"/>
      <c r="B2698" s="1114"/>
      <c r="C2698" s="101"/>
      <c r="D2698" s="535"/>
      <c r="E2698" s="536"/>
      <c r="F2698" s="1125">
        <f t="shared" si="39"/>
        <v>0</v>
      </c>
      <c r="G2698" s="243"/>
      <c r="H2698" s="517"/>
      <c r="I2698" s="814"/>
      <c r="J2698" s="524"/>
    </row>
    <row r="2699" spans="1:10" ht="15.75" hidden="1" thickBot="1" x14ac:dyDescent="0.3">
      <c r="A2699" s="518"/>
      <c r="B2699" s="1114"/>
      <c r="C2699" s="101"/>
      <c r="D2699" s="535"/>
      <c r="E2699" s="536"/>
      <c r="F2699" s="1125">
        <f t="shared" si="39"/>
        <v>0</v>
      </c>
      <c r="G2699" s="243"/>
      <c r="H2699" s="517"/>
      <c r="I2699" s="814"/>
      <c r="J2699" s="524"/>
    </row>
    <row r="2700" spans="1:10" ht="15.75" hidden="1" thickBot="1" x14ac:dyDescent="0.3">
      <c r="A2700" s="518"/>
      <c r="B2700" s="1114"/>
      <c r="C2700" s="101"/>
      <c r="D2700" s="535"/>
      <c r="E2700" s="536"/>
      <c r="F2700" s="1125">
        <f t="shared" si="39"/>
        <v>0</v>
      </c>
      <c r="G2700" s="243"/>
      <c r="H2700" s="517"/>
      <c r="I2700" s="814"/>
      <c r="J2700" s="524"/>
    </row>
    <row r="2701" spans="1:10" ht="15.75" hidden="1" thickBot="1" x14ac:dyDescent="0.3">
      <c r="A2701" s="518"/>
      <c r="B2701" s="1114"/>
      <c r="C2701" s="101"/>
      <c r="D2701" s="535"/>
      <c r="E2701" s="536"/>
      <c r="F2701" s="1125">
        <f t="shared" si="39"/>
        <v>0</v>
      </c>
      <c r="G2701" s="243"/>
      <c r="H2701" s="517"/>
      <c r="I2701" s="814"/>
      <c r="J2701" s="524"/>
    </row>
    <row r="2702" spans="1:10" ht="15.75" hidden="1" thickBot="1" x14ac:dyDescent="0.3">
      <c r="A2702" s="518"/>
      <c r="B2702" s="1114"/>
      <c r="C2702" s="101"/>
      <c r="D2702" s="535"/>
      <c r="E2702" s="536"/>
      <c r="F2702" s="1125">
        <f t="shared" si="39"/>
        <v>0</v>
      </c>
      <c r="G2702" s="243"/>
      <c r="H2702" s="517"/>
      <c r="I2702" s="814"/>
      <c r="J2702" s="524"/>
    </row>
    <row r="2703" spans="1:10" ht="15.75" hidden="1" thickBot="1" x14ac:dyDescent="0.3">
      <c r="A2703" s="518"/>
      <c r="B2703" s="1114"/>
      <c r="C2703" s="101"/>
      <c r="D2703" s="535"/>
      <c r="E2703" s="536"/>
      <c r="F2703" s="1125">
        <f t="shared" si="39"/>
        <v>0</v>
      </c>
      <c r="G2703" s="243"/>
      <c r="H2703" s="517"/>
      <c r="I2703" s="814"/>
      <c r="J2703" s="524"/>
    </row>
    <row r="2704" spans="1:10" ht="15.75" hidden="1" thickBot="1" x14ac:dyDescent="0.3">
      <c r="A2704" s="518"/>
      <c r="B2704" s="1114"/>
      <c r="C2704" s="101"/>
      <c r="D2704" s="535"/>
      <c r="E2704" s="536"/>
      <c r="F2704" s="1125">
        <f t="shared" si="39"/>
        <v>0</v>
      </c>
      <c r="G2704" s="243"/>
      <c r="H2704" s="517"/>
      <c r="I2704" s="814"/>
      <c r="J2704" s="524"/>
    </row>
    <row r="2705" spans="1:10" ht="15.75" hidden="1" thickBot="1" x14ac:dyDescent="0.3">
      <c r="A2705" s="518"/>
      <c r="B2705" s="1114"/>
      <c r="C2705" s="101"/>
      <c r="D2705" s="535"/>
      <c r="E2705" s="536"/>
      <c r="F2705" s="1125">
        <f t="shared" si="39"/>
        <v>0</v>
      </c>
      <c r="G2705" s="243"/>
      <c r="H2705" s="517"/>
      <c r="I2705" s="814"/>
      <c r="J2705" s="524"/>
    </row>
    <row r="2706" spans="1:10" ht="15.75" hidden="1" thickBot="1" x14ac:dyDescent="0.3">
      <c r="A2706" s="518"/>
      <c r="B2706" s="1114"/>
      <c r="C2706" s="101"/>
      <c r="D2706" s="535"/>
      <c r="E2706" s="536"/>
      <c r="F2706" s="1125">
        <f t="shared" si="39"/>
        <v>0</v>
      </c>
      <c r="G2706" s="243"/>
      <c r="H2706" s="517"/>
      <c r="I2706" s="814"/>
      <c r="J2706" s="524"/>
    </row>
    <row r="2707" spans="1:10" ht="15.75" hidden="1" thickBot="1" x14ac:dyDescent="0.3">
      <c r="A2707" s="518"/>
      <c r="B2707" s="1114"/>
      <c r="C2707" s="101"/>
      <c r="D2707" s="535"/>
      <c r="E2707" s="536"/>
      <c r="F2707" s="1125">
        <f t="shared" si="39"/>
        <v>0</v>
      </c>
      <c r="G2707" s="243"/>
      <c r="H2707" s="517"/>
      <c r="I2707" s="814"/>
      <c r="J2707" s="524"/>
    </row>
    <row r="2708" spans="1:10" ht="15.75" hidden="1" thickBot="1" x14ac:dyDescent="0.3">
      <c r="A2708" s="518"/>
      <c r="B2708" s="1114"/>
      <c r="C2708" s="101"/>
      <c r="D2708" s="535"/>
      <c r="E2708" s="536"/>
      <c r="F2708" s="1125">
        <f t="shared" si="39"/>
        <v>0</v>
      </c>
      <c r="G2708" s="243"/>
      <c r="H2708" s="517"/>
      <c r="I2708" s="814"/>
      <c r="J2708" s="524"/>
    </row>
    <row r="2709" spans="1:10" ht="15.75" hidden="1" thickBot="1" x14ac:dyDescent="0.3">
      <c r="A2709" s="518"/>
      <c r="B2709" s="1114"/>
      <c r="C2709" s="101"/>
      <c r="D2709" s="535"/>
      <c r="E2709" s="536"/>
      <c r="F2709" s="1125">
        <f t="shared" si="39"/>
        <v>0</v>
      </c>
      <c r="G2709" s="243"/>
      <c r="H2709" s="517"/>
      <c r="I2709" s="814"/>
      <c r="J2709" s="524"/>
    </row>
    <row r="2710" spans="1:10" ht="15.75" hidden="1" thickBot="1" x14ac:dyDescent="0.3">
      <c r="A2710" s="518"/>
      <c r="B2710" s="1114"/>
      <c r="C2710" s="101"/>
      <c r="D2710" s="535"/>
      <c r="E2710" s="536"/>
      <c r="F2710" s="1125">
        <f t="shared" si="39"/>
        <v>0</v>
      </c>
      <c r="G2710" s="243"/>
      <c r="H2710" s="517"/>
      <c r="I2710" s="814"/>
      <c r="J2710" s="524"/>
    </row>
    <row r="2711" spans="1:10" ht="15.75" hidden="1" thickBot="1" x14ac:dyDescent="0.3">
      <c r="A2711" s="518"/>
      <c r="B2711" s="1114"/>
      <c r="C2711" s="101"/>
      <c r="D2711" s="535"/>
      <c r="E2711" s="536"/>
      <c r="F2711" s="1125">
        <f t="shared" si="39"/>
        <v>0</v>
      </c>
      <c r="G2711" s="243"/>
      <c r="H2711" s="517"/>
      <c r="I2711" s="814"/>
      <c r="J2711" s="524"/>
    </row>
    <row r="2712" spans="1:10" ht="15.75" hidden="1" thickBot="1" x14ac:dyDescent="0.3">
      <c r="A2712" s="518"/>
      <c r="B2712" s="1114"/>
      <c r="C2712" s="101"/>
      <c r="D2712" s="535"/>
      <c r="E2712" s="536"/>
      <c r="F2712" s="1125">
        <f t="shared" si="39"/>
        <v>0</v>
      </c>
      <c r="G2712" s="243"/>
      <c r="H2712" s="517"/>
      <c r="I2712" s="814"/>
      <c r="J2712" s="524"/>
    </row>
    <row r="2713" spans="1:10" ht="15.75" hidden="1" thickBot="1" x14ac:dyDescent="0.3">
      <c r="A2713" s="518"/>
      <c r="B2713" s="1114"/>
      <c r="C2713" s="101"/>
      <c r="D2713" s="535"/>
      <c r="E2713" s="536"/>
      <c r="F2713" s="1125">
        <f t="shared" si="39"/>
        <v>0</v>
      </c>
      <c r="G2713" s="243"/>
      <c r="H2713" s="517"/>
      <c r="I2713" s="814"/>
      <c r="J2713" s="524"/>
    </row>
    <row r="2714" spans="1:10" ht="15.75" hidden="1" thickBot="1" x14ac:dyDescent="0.3">
      <c r="A2714" s="518"/>
      <c r="B2714" s="1114"/>
      <c r="C2714" s="101"/>
      <c r="D2714" s="535"/>
      <c r="E2714" s="536"/>
      <c r="F2714" s="1125">
        <f t="shared" si="39"/>
        <v>0</v>
      </c>
      <c r="G2714" s="243"/>
      <c r="H2714" s="517"/>
      <c r="I2714" s="814"/>
      <c r="J2714" s="524"/>
    </row>
    <row r="2715" spans="1:10" ht="15.75" hidden="1" thickBot="1" x14ac:dyDescent="0.3">
      <c r="A2715" s="518"/>
      <c r="B2715" s="1114"/>
      <c r="C2715" s="101"/>
      <c r="D2715" s="535"/>
      <c r="E2715" s="536"/>
      <c r="F2715" s="1125">
        <f t="shared" si="39"/>
        <v>0</v>
      </c>
      <c r="G2715" s="243"/>
      <c r="H2715" s="517"/>
      <c r="I2715" s="814"/>
      <c r="J2715" s="524"/>
    </row>
    <row r="2716" spans="1:10" ht="15.75" hidden="1" thickBot="1" x14ac:dyDescent="0.3">
      <c r="A2716" s="518"/>
      <c r="B2716" s="1114"/>
      <c r="C2716" s="101"/>
      <c r="D2716" s="535"/>
      <c r="E2716" s="536"/>
      <c r="F2716" s="1125">
        <f t="shared" si="39"/>
        <v>0</v>
      </c>
      <c r="G2716" s="243"/>
      <c r="H2716" s="517"/>
      <c r="I2716" s="814"/>
      <c r="J2716" s="524"/>
    </row>
    <row r="2717" spans="1:10" ht="15.75" hidden="1" thickBot="1" x14ac:dyDescent="0.3">
      <c r="A2717" s="518"/>
      <c r="B2717" s="1114"/>
      <c r="C2717" s="101"/>
      <c r="D2717" s="535"/>
      <c r="E2717" s="536"/>
      <c r="F2717" s="1125">
        <f t="shared" si="39"/>
        <v>0</v>
      </c>
      <c r="G2717" s="243"/>
      <c r="H2717" s="517"/>
      <c r="I2717" s="814"/>
      <c r="J2717" s="524"/>
    </row>
    <row r="2718" spans="1:10" ht="15.75" hidden="1" thickBot="1" x14ac:dyDescent="0.3">
      <c r="A2718" s="518"/>
      <c r="B2718" s="1114"/>
      <c r="C2718" s="101"/>
      <c r="D2718" s="535"/>
      <c r="E2718" s="536"/>
      <c r="F2718" s="1125">
        <f t="shared" si="39"/>
        <v>0</v>
      </c>
      <c r="G2718" s="243"/>
      <c r="H2718" s="517"/>
      <c r="I2718" s="814"/>
      <c r="J2718" s="524"/>
    </row>
    <row r="2719" spans="1:10" ht="15.75" hidden="1" thickBot="1" x14ac:dyDescent="0.3">
      <c r="A2719" s="518"/>
      <c r="B2719" s="1114"/>
      <c r="C2719" s="101"/>
      <c r="D2719" s="535"/>
      <c r="E2719" s="536"/>
      <c r="F2719" s="1125">
        <f t="shared" si="39"/>
        <v>0</v>
      </c>
      <c r="G2719" s="243"/>
      <c r="H2719" s="517"/>
      <c r="I2719" s="814"/>
      <c r="J2719" s="524"/>
    </row>
    <row r="2720" spans="1:10" ht="15.75" hidden="1" thickBot="1" x14ac:dyDescent="0.3">
      <c r="A2720" s="518"/>
      <c r="B2720" s="1114"/>
      <c r="C2720" s="101"/>
      <c r="D2720" s="535"/>
      <c r="E2720" s="536"/>
      <c r="F2720" s="1125">
        <f t="shared" si="39"/>
        <v>0</v>
      </c>
      <c r="G2720" s="243"/>
      <c r="H2720" s="517"/>
      <c r="I2720" s="814"/>
      <c r="J2720" s="524"/>
    </row>
    <row r="2721" spans="1:10" ht="15.75" hidden="1" thickBot="1" x14ac:dyDescent="0.3">
      <c r="A2721" s="518"/>
      <c r="B2721" s="1114"/>
      <c r="C2721" s="101"/>
      <c r="D2721" s="535"/>
      <c r="E2721" s="536"/>
      <c r="F2721" s="1125">
        <f t="shared" si="39"/>
        <v>0</v>
      </c>
      <c r="G2721" s="243"/>
      <c r="H2721" s="517"/>
      <c r="I2721" s="814"/>
      <c r="J2721" s="524"/>
    </row>
    <row r="2722" spans="1:10" ht="15.75" hidden="1" thickBot="1" x14ac:dyDescent="0.3">
      <c r="A2722" s="518"/>
      <c r="B2722" s="1114"/>
      <c r="C2722" s="101"/>
      <c r="D2722" s="535"/>
      <c r="E2722" s="536"/>
      <c r="F2722" s="1125">
        <f t="shared" si="39"/>
        <v>0</v>
      </c>
      <c r="G2722" s="243"/>
      <c r="H2722" s="517"/>
      <c r="I2722" s="814"/>
      <c r="J2722" s="524"/>
    </row>
    <row r="2723" spans="1:10" ht="15.75" hidden="1" thickBot="1" x14ac:dyDescent="0.3">
      <c r="A2723" s="518"/>
      <c r="B2723" s="1114"/>
      <c r="C2723" s="101"/>
      <c r="D2723" s="535"/>
      <c r="E2723" s="536"/>
      <c r="F2723" s="1125">
        <f t="shared" si="39"/>
        <v>0</v>
      </c>
      <c r="G2723" s="243"/>
      <c r="H2723" s="517"/>
      <c r="I2723" s="814"/>
      <c r="J2723" s="524"/>
    </row>
    <row r="2724" spans="1:10" ht="15.75" hidden="1" thickBot="1" x14ac:dyDescent="0.3">
      <c r="A2724" s="518"/>
      <c r="B2724" s="1114"/>
      <c r="C2724" s="101"/>
      <c r="D2724" s="535"/>
      <c r="E2724" s="536"/>
      <c r="F2724" s="1125">
        <f t="shared" si="39"/>
        <v>0</v>
      </c>
      <c r="G2724" s="243"/>
      <c r="H2724" s="517"/>
      <c r="I2724" s="814"/>
      <c r="J2724" s="524"/>
    </row>
    <row r="2725" spans="1:10" ht="15.75" hidden="1" thickBot="1" x14ac:dyDescent="0.3">
      <c r="A2725" s="518"/>
      <c r="B2725" s="1114"/>
      <c r="C2725" s="101"/>
      <c r="D2725" s="535"/>
      <c r="E2725" s="536"/>
      <c r="F2725" s="1125">
        <f t="shared" si="39"/>
        <v>0</v>
      </c>
      <c r="G2725" s="243"/>
      <c r="H2725" s="517"/>
      <c r="I2725" s="814"/>
      <c r="J2725" s="524"/>
    </row>
    <row r="2726" spans="1:10" ht="15.75" hidden="1" thickBot="1" x14ac:dyDescent="0.3">
      <c r="A2726" s="518"/>
      <c r="B2726" s="1114"/>
      <c r="C2726" s="101"/>
      <c r="D2726" s="535"/>
      <c r="E2726" s="536"/>
      <c r="F2726" s="1125">
        <f t="shared" si="39"/>
        <v>0</v>
      </c>
      <c r="G2726" s="243"/>
      <c r="H2726" s="517"/>
      <c r="I2726" s="814"/>
      <c r="J2726" s="524"/>
    </row>
    <row r="2727" spans="1:10" ht="15.75" hidden="1" thickBot="1" x14ac:dyDescent="0.3">
      <c r="A2727" s="518"/>
      <c r="B2727" s="1114"/>
      <c r="C2727" s="101"/>
      <c r="D2727" s="535"/>
      <c r="E2727" s="536"/>
      <c r="F2727" s="1125">
        <f t="shared" si="39"/>
        <v>0</v>
      </c>
      <c r="G2727" s="243"/>
      <c r="H2727" s="517"/>
      <c r="I2727" s="814"/>
      <c r="J2727" s="524"/>
    </row>
    <row r="2728" spans="1:10" ht="15.75" hidden="1" thickBot="1" x14ac:dyDescent="0.3">
      <c r="A2728" s="518"/>
      <c r="B2728" s="1114"/>
      <c r="C2728" s="101"/>
      <c r="D2728" s="535"/>
      <c r="E2728" s="536"/>
      <c r="F2728" s="1125">
        <f t="shared" si="39"/>
        <v>0</v>
      </c>
      <c r="G2728" s="243"/>
      <c r="H2728" s="517"/>
      <c r="I2728" s="814"/>
      <c r="J2728" s="524"/>
    </row>
    <row r="2729" spans="1:10" ht="15.75" hidden="1" thickBot="1" x14ac:dyDescent="0.3">
      <c r="A2729" s="518"/>
      <c r="B2729" s="1114"/>
      <c r="C2729" s="101"/>
      <c r="D2729" s="535"/>
      <c r="E2729" s="536"/>
      <c r="F2729" s="1125">
        <f t="shared" si="39"/>
        <v>0</v>
      </c>
      <c r="G2729" s="243"/>
      <c r="H2729" s="517"/>
      <c r="I2729" s="814"/>
      <c r="J2729" s="524"/>
    </row>
    <row r="2730" spans="1:10" ht="15.75" hidden="1" thickBot="1" x14ac:dyDescent="0.3">
      <c r="A2730" s="518"/>
      <c r="B2730" s="1114"/>
      <c r="C2730" s="101"/>
      <c r="D2730" s="535"/>
      <c r="E2730" s="536"/>
      <c r="F2730" s="1125">
        <f t="shared" si="39"/>
        <v>0</v>
      </c>
      <c r="G2730" s="243"/>
      <c r="H2730" s="517"/>
      <c r="I2730" s="814"/>
      <c r="J2730" s="524"/>
    </row>
    <row r="2731" spans="1:10" ht="15.75" hidden="1" thickBot="1" x14ac:dyDescent="0.3">
      <c r="A2731" s="518"/>
      <c r="B2731" s="1114"/>
      <c r="C2731" s="101"/>
      <c r="D2731" s="535"/>
      <c r="E2731" s="536"/>
      <c r="F2731" s="1125">
        <f t="shared" si="39"/>
        <v>0</v>
      </c>
      <c r="G2731" s="243"/>
      <c r="H2731" s="517"/>
      <c r="I2731" s="814"/>
      <c r="J2731" s="524"/>
    </row>
    <row r="2732" spans="1:10" ht="15.75" hidden="1" thickBot="1" x14ac:dyDescent="0.3">
      <c r="A2732" s="518"/>
      <c r="B2732" s="1114"/>
      <c r="C2732" s="101"/>
      <c r="D2732" s="535"/>
      <c r="E2732" s="536"/>
      <c r="F2732" s="1125">
        <f t="shared" si="39"/>
        <v>0</v>
      </c>
      <c r="G2732" s="243"/>
      <c r="H2732" s="517"/>
      <c r="I2732" s="814"/>
      <c r="J2732" s="524"/>
    </row>
    <row r="2733" spans="1:10" ht="15.75" hidden="1" thickBot="1" x14ac:dyDescent="0.3">
      <c r="A2733" s="518"/>
      <c r="B2733" s="1114"/>
      <c r="C2733" s="101"/>
      <c r="D2733" s="535"/>
      <c r="E2733" s="536"/>
      <c r="F2733" s="1125">
        <f t="shared" si="39"/>
        <v>0</v>
      </c>
      <c r="G2733" s="243"/>
      <c r="H2733" s="517"/>
      <c r="I2733" s="814"/>
      <c r="J2733" s="524"/>
    </row>
    <row r="2734" spans="1:10" ht="15.75" hidden="1" thickBot="1" x14ac:dyDescent="0.3">
      <c r="A2734" s="518"/>
      <c r="B2734" s="1114"/>
      <c r="C2734" s="101"/>
      <c r="D2734" s="535"/>
      <c r="E2734" s="536"/>
      <c r="F2734" s="1125">
        <f t="shared" si="39"/>
        <v>0</v>
      </c>
      <c r="G2734" s="243"/>
      <c r="H2734" s="517"/>
      <c r="I2734" s="814"/>
      <c r="J2734" s="524"/>
    </row>
    <row r="2735" spans="1:10" ht="15.75" hidden="1" thickBot="1" x14ac:dyDescent="0.3">
      <c r="A2735" s="518"/>
      <c r="B2735" s="1114"/>
      <c r="C2735" s="101"/>
      <c r="D2735" s="535"/>
      <c r="E2735" s="536"/>
      <c r="F2735" s="1125">
        <f t="shared" si="39"/>
        <v>0</v>
      </c>
      <c r="G2735" s="243"/>
      <c r="H2735" s="517"/>
      <c r="I2735" s="814"/>
      <c r="J2735" s="524"/>
    </row>
    <row r="2736" spans="1:10" ht="15.75" hidden="1" thickBot="1" x14ac:dyDescent="0.3">
      <c r="A2736" s="518"/>
      <c r="B2736" s="1114"/>
      <c r="C2736" s="101"/>
      <c r="D2736" s="535"/>
      <c r="E2736" s="536"/>
      <c r="F2736" s="1125">
        <f t="shared" si="39"/>
        <v>0</v>
      </c>
      <c r="G2736" s="243"/>
      <c r="H2736" s="517"/>
      <c r="I2736" s="814"/>
      <c r="J2736" s="524"/>
    </row>
    <row r="2737" spans="1:10" ht="15.75" hidden="1" thickBot="1" x14ac:dyDescent="0.3">
      <c r="A2737" s="518"/>
      <c r="B2737" s="1114"/>
      <c r="C2737" s="101"/>
      <c r="D2737" s="535"/>
      <c r="E2737" s="536"/>
      <c r="F2737" s="1125">
        <f t="shared" si="39"/>
        <v>0</v>
      </c>
      <c r="G2737" s="243"/>
      <c r="H2737" s="517"/>
      <c r="I2737" s="814"/>
      <c r="J2737" s="524"/>
    </row>
    <row r="2738" spans="1:10" ht="15.75" hidden="1" thickBot="1" x14ac:dyDescent="0.3">
      <c r="A2738" s="518"/>
      <c r="B2738" s="1114"/>
      <c r="C2738" s="101"/>
      <c r="D2738" s="535"/>
      <c r="E2738" s="536"/>
      <c r="F2738" s="1125">
        <f t="shared" si="39"/>
        <v>0</v>
      </c>
      <c r="G2738" s="243"/>
      <c r="H2738" s="517"/>
      <c r="I2738" s="814"/>
      <c r="J2738" s="524"/>
    </row>
    <row r="2739" spans="1:10" ht="15.75" hidden="1" thickBot="1" x14ac:dyDescent="0.3">
      <c r="A2739" s="518"/>
      <c r="B2739" s="1114"/>
      <c r="C2739" s="101"/>
      <c r="D2739" s="535"/>
      <c r="E2739" s="536"/>
      <c r="F2739" s="1125">
        <f t="shared" si="39"/>
        <v>0</v>
      </c>
      <c r="G2739" s="243"/>
      <c r="H2739" s="517"/>
      <c r="I2739" s="814"/>
      <c r="J2739" s="524"/>
    </row>
    <row r="2740" spans="1:10" ht="15.75" hidden="1" thickBot="1" x14ac:dyDescent="0.3">
      <c r="A2740" s="518"/>
      <c r="B2740" s="1114"/>
      <c r="C2740" s="101"/>
      <c r="D2740" s="535"/>
      <c r="E2740" s="536"/>
      <c r="F2740" s="1125">
        <f>D2740+E2740</f>
        <v>0</v>
      </c>
      <c r="G2740" s="243"/>
      <c r="H2740" s="517"/>
      <c r="I2740" s="814"/>
      <c r="J2740" s="524"/>
    </row>
    <row r="2741" spans="1:10" ht="15.75" hidden="1" thickBot="1" x14ac:dyDescent="0.3">
      <c r="A2741" s="518"/>
      <c r="B2741" s="1114"/>
      <c r="C2741" s="101"/>
      <c r="D2741" s="535"/>
      <c r="E2741" s="536"/>
      <c r="F2741" s="1125">
        <f>D2741+E2741</f>
        <v>0</v>
      </c>
      <c r="G2741" s="243"/>
      <c r="H2741" s="517"/>
      <c r="I2741" s="814"/>
      <c r="J2741" s="524"/>
    </row>
    <row r="2742" spans="1:10" ht="15.75" hidden="1" thickBot="1" x14ac:dyDescent="0.3">
      <c r="A2742" s="518"/>
      <c r="B2742" s="1114"/>
      <c r="C2742" s="101"/>
      <c r="D2742" s="535"/>
      <c r="E2742" s="536"/>
      <c r="F2742" s="1125">
        <f>D2742+E2742</f>
        <v>0</v>
      </c>
      <c r="G2742" s="243"/>
      <c r="H2742" s="517"/>
      <c r="I2742" s="814"/>
      <c r="J2742" s="524"/>
    </row>
    <row r="2743" spans="1:10" ht="15.75" hidden="1" thickBot="1" x14ac:dyDescent="0.3">
      <c r="A2743" s="518"/>
      <c r="B2743" s="1114"/>
      <c r="C2743" s="534"/>
      <c r="D2743" s="535"/>
      <c r="E2743" s="536"/>
      <c r="F2743" s="1125">
        <f>D2743+E2743</f>
        <v>0</v>
      </c>
      <c r="G2743" s="243"/>
      <c r="H2743" s="517"/>
      <c r="I2743" s="814"/>
      <c r="J2743" s="512"/>
    </row>
    <row r="2744" spans="1:10" ht="15" customHeight="1" x14ac:dyDescent="0.3">
      <c r="A2744" s="518"/>
      <c r="B2744" s="2218" t="s">
        <v>24</v>
      </c>
      <c r="C2744" s="2219" t="s">
        <v>1192</v>
      </c>
      <c r="D2744" s="2221">
        <f>SUM(D2746:D2752)</f>
        <v>0</v>
      </c>
      <c r="E2744" s="2223">
        <f>SUM(E2746:E2752)</f>
        <v>0</v>
      </c>
      <c r="F2744" s="2225">
        <f>D2744+E2744</f>
        <v>0</v>
      </c>
      <c r="G2744" s="243"/>
      <c r="H2744" s="517" t="s">
        <v>979</v>
      </c>
      <c r="I2744" s="2226">
        <f>Form3!G67+Form3!H67</f>
        <v>0</v>
      </c>
      <c r="J2744" s="512"/>
    </row>
    <row r="2745" spans="1:10" ht="15" customHeight="1" thickBot="1" x14ac:dyDescent="0.35">
      <c r="A2745" s="518"/>
      <c r="B2745" s="2218"/>
      <c r="C2745" s="2220"/>
      <c r="D2745" s="2222"/>
      <c r="E2745" s="2224"/>
      <c r="F2745" s="2225"/>
      <c r="G2745" s="243"/>
      <c r="H2745" s="517"/>
      <c r="I2745" s="2227"/>
      <c r="J2745" s="512"/>
    </row>
    <row r="2746" spans="1:10" ht="15" customHeight="1" thickBot="1" x14ac:dyDescent="0.35">
      <c r="A2746" s="518"/>
      <c r="B2746" s="1114"/>
      <c r="C2746" s="308" t="s">
        <v>1925</v>
      </c>
      <c r="D2746" s="1059">
        <f>D2037+D1327+D8</f>
        <v>0</v>
      </c>
      <c r="E2746" s="1059">
        <f>E2037+E1327+E8</f>
        <v>0</v>
      </c>
      <c r="F2746" s="1036">
        <f>D2746+E2746</f>
        <v>0</v>
      </c>
      <c r="G2746" s="243"/>
      <c r="H2746" s="517" t="s">
        <v>979</v>
      </c>
      <c r="I2746" s="815">
        <f>Form3!G68+Form3!H68</f>
        <v>0</v>
      </c>
      <c r="J2746" s="512"/>
    </row>
    <row r="2747" spans="1:10" ht="15" customHeight="1" thickBot="1" x14ac:dyDescent="0.35">
      <c r="A2747" s="518"/>
      <c r="B2747" s="1114"/>
      <c r="C2747" s="387" t="s">
        <v>1924</v>
      </c>
      <c r="D2747" s="1059">
        <f>D1428+D2138+D718+D109</f>
        <v>0</v>
      </c>
      <c r="E2747" s="1059">
        <f>E1428+E2138+E718+E109</f>
        <v>0</v>
      </c>
      <c r="F2747" s="1124">
        <f t="shared" ref="F2747:F2752" si="40">SUM(D2747:E2747)</f>
        <v>0</v>
      </c>
      <c r="G2747" s="243"/>
      <c r="H2747" s="517" t="s">
        <v>979</v>
      </c>
      <c r="I2747" s="815">
        <f>Form3!G69+Form3!H69</f>
        <v>0</v>
      </c>
      <c r="J2747" s="512"/>
    </row>
    <row r="2748" spans="1:10" ht="15" customHeight="1" thickBot="1" x14ac:dyDescent="0.35">
      <c r="A2748" s="518"/>
      <c r="B2748" s="1114"/>
      <c r="C2748" s="308" t="s">
        <v>1927</v>
      </c>
      <c r="D2748" s="1059">
        <f>D1529+D2239+D819+D210</f>
        <v>0</v>
      </c>
      <c r="E2748" s="1059">
        <f>E1529+E2239+E819+E210</f>
        <v>0</v>
      </c>
      <c r="F2748" s="1124">
        <f t="shared" si="40"/>
        <v>0</v>
      </c>
      <c r="G2748" s="243"/>
      <c r="H2748" s="517" t="s">
        <v>979</v>
      </c>
      <c r="I2748" s="815">
        <f>Form3!G70+Form3!H70</f>
        <v>0</v>
      </c>
      <c r="J2748" s="512"/>
    </row>
    <row r="2749" spans="1:10" ht="15" customHeight="1" thickBot="1" x14ac:dyDescent="0.35">
      <c r="A2749" s="518"/>
      <c r="B2749" s="1114"/>
      <c r="C2749" s="308" t="s">
        <v>1926</v>
      </c>
      <c r="D2749" s="1059">
        <f>D1630+D2340+D920+D311</f>
        <v>0</v>
      </c>
      <c r="E2749" s="1059">
        <f>E1630+E2340+E920+E311</f>
        <v>0</v>
      </c>
      <c r="F2749" s="1124">
        <f t="shared" si="40"/>
        <v>0</v>
      </c>
      <c r="G2749" s="243"/>
      <c r="H2749" s="517" t="s">
        <v>979</v>
      </c>
      <c r="I2749" s="815">
        <f>Form3!G71+Form3!H71</f>
        <v>0</v>
      </c>
      <c r="J2749" s="512"/>
    </row>
    <row r="2750" spans="1:10" ht="15" customHeight="1" thickBot="1" x14ac:dyDescent="0.35">
      <c r="A2750" s="518"/>
      <c r="B2750" s="1114"/>
      <c r="C2750" s="308" t="s">
        <v>1923</v>
      </c>
      <c r="D2750" s="1059">
        <f>D1731+D2441+D1021+D412</f>
        <v>0</v>
      </c>
      <c r="E2750" s="1059">
        <f>E1731+E2441+E1021+E412</f>
        <v>0</v>
      </c>
      <c r="F2750" s="1124">
        <f t="shared" si="40"/>
        <v>0</v>
      </c>
      <c r="G2750" s="243"/>
      <c r="H2750" s="517" t="s">
        <v>979</v>
      </c>
      <c r="I2750" s="815">
        <f>Form3!G72+Form3!H72</f>
        <v>0</v>
      </c>
      <c r="J2750" s="512"/>
    </row>
    <row r="2751" spans="1:10" ht="15" customHeight="1" thickBot="1" x14ac:dyDescent="0.35">
      <c r="A2751" s="518"/>
      <c r="B2751" s="1114"/>
      <c r="C2751" s="308" t="s">
        <v>1922</v>
      </c>
      <c r="D2751" s="1059">
        <f>D1832+D2542+D1122+D513</f>
        <v>0</v>
      </c>
      <c r="E2751" s="1059">
        <f>E1832+E2542+E1122+E513</f>
        <v>0</v>
      </c>
      <c r="F2751" s="1124">
        <f t="shared" si="40"/>
        <v>0</v>
      </c>
      <c r="G2751" s="243"/>
      <c r="H2751" s="517" t="s">
        <v>979</v>
      </c>
      <c r="I2751" s="815">
        <f>Form3!G73+Form3!H73</f>
        <v>0</v>
      </c>
      <c r="J2751" s="512"/>
    </row>
    <row r="2752" spans="1:10" ht="15" customHeight="1" thickBot="1" x14ac:dyDescent="0.35">
      <c r="A2752" s="518"/>
      <c r="B2752" s="1114"/>
      <c r="C2752" s="385" t="s">
        <v>1188</v>
      </c>
      <c r="D2752" s="1060">
        <f>D1933+D2643+D1223+D614</f>
        <v>0</v>
      </c>
      <c r="E2752" s="1060">
        <f>E1933+E2643+E1223+E614</f>
        <v>0</v>
      </c>
      <c r="F2752" s="1126">
        <f t="shared" si="40"/>
        <v>0</v>
      </c>
      <c r="G2752" s="247"/>
      <c r="H2752" s="517" t="s">
        <v>979</v>
      </c>
      <c r="I2752" s="815">
        <f>Form3!G74+Form3!H74</f>
        <v>0</v>
      </c>
      <c r="J2752" s="512"/>
    </row>
    <row r="2753" spans="1:10" ht="15" customHeight="1" x14ac:dyDescent="0.3">
      <c r="A2753" s="518"/>
      <c r="B2753" s="1116"/>
      <c r="C2753" s="2233" t="s">
        <v>1193</v>
      </c>
      <c r="D2753" s="2211" t="s">
        <v>918</v>
      </c>
      <c r="E2753" s="2213" t="s">
        <v>919</v>
      </c>
      <c r="F2753" s="2228" t="s">
        <v>97</v>
      </c>
      <c r="G2753" s="252"/>
      <c r="H2753" s="252"/>
      <c r="I2753" s="814"/>
      <c r="J2753" s="512"/>
    </row>
    <row r="2754" spans="1:10" ht="15" customHeight="1" thickBot="1" x14ac:dyDescent="0.35">
      <c r="A2754" s="518"/>
      <c r="B2754" s="1117"/>
      <c r="C2754" s="2234"/>
      <c r="D2754" s="2212"/>
      <c r="E2754" s="2214"/>
      <c r="F2754" s="2228"/>
      <c r="G2754" s="243"/>
      <c r="H2754" s="252"/>
      <c r="I2754" s="814"/>
      <c r="J2754" s="512"/>
    </row>
    <row r="2755" spans="1:10" ht="15" customHeight="1" thickBot="1" x14ac:dyDescent="0.35">
      <c r="A2755" s="518"/>
      <c r="B2755" s="1114" t="s">
        <v>1194</v>
      </c>
      <c r="C2755" s="546" t="s">
        <v>940</v>
      </c>
      <c r="D2755" s="1058">
        <f>SUM(D2756:D2855)</f>
        <v>0</v>
      </c>
      <c r="E2755" s="1058">
        <f>SUM(E2756:E2855)</f>
        <v>0</v>
      </c>
      <c r="F2755" s="1036">
        <f>D2755+E2755</f>
        <v>0</v>
      </c>
      <c r="G2755" s="243"/>
      <c r="H2755" s="517" t="s">
        <v>1692</v>
      </c>
      <c r="I2755" s="815">
        <f>Form3!G20+Form3!H20</f>
        <v>0</v>
      </c>
      <c r="J2755" s="512"/>
    </row>
    <row r="2756" spans="1:10" ht="15" customHeight="1" x14ac:dyDescent="0.3">
      <c r="A2756" s="518"/>
      <c r="B2756" s="1114"/>
      <c r="C2756" s="1694"/>
      <c r="D2756" s="696"/>
      <c r="E2756" s="697"/>
      <c r="F2756" s="1036">
        <f t="shared" ref="F2756:F2819" si="41">D2756+E2756</f>
        <v>0</v>
      </c>
      <c r="G2756" s="243"/>
      <c r="H2756" s="517"/>
      <c r="I2756" s="814"/>
      <c r="J2756" s="512"/>
    </row>
    <row r="2757" spans="1:10" ht="15" customHeight="1" x14ac:dyDescent="0.3">
      <c r="A2757" s="518"/>
      <c r="B2757" s="1114"/>
      <c r="C2757" s="1694"/>
      <c r="D2757" s="696"/>
      <c r="E2757" s="697"/>
      <c r="F2757" s="1036">
        <f t="shared" si="41"/>
        <v>0</v>
      </c>
      <c r="G2757" s="243"/>
      <c r="H2757" s="517"/>
      <c r="I2757" s="814"/>
      <c r="J2757" s="512"/>
    </row>
    <row r="2758" spans="1:10" ht="15" customHeight="1" x14ac:dyDescent="0.3">
      <c r="A2758" s="518"/>
      <c r="B2758" s="1114"/>
      <c r="C2758" s="1694"/>
      <c r="D2758" s="696"/>
      <c r="E2758" s="697"/>
      <c r="F2758" s="1036">
        <f t="shared" si="41"/>
        <v>0</v>
      </c>
      <c r="G2758" s="243"/>
      <c r="H2758" s="517"/>
      <c r="I2758" s="814"/>
      <c r="J2758" s="512"/>
    </row>
    <row r="2759" spans="1:10" ht="15" customHeight="1" x14ac:dyDescent="0.3">
      <c r="A2759" s="518"/>
      <c r="B2759" s="1114"/>
      <c r="C2759" s="1694"/>
      <c r="D2759" s="696"/>
      <c r="E2759" s="697"/>
      <c r="F2759" s="1036">
        <f t="shared" si="41"/>
        <v>0</v>
      </c>
      <c r="G2759" s="243"/>
      <c r="H2759" s="517"/>
      <c r="I2759" s="814"/>
      <c r="J2759" s="512"/>
    </row>
    <row r="2760" spans="1:10" ht="15" customHeight="1" x14ac:dyDescent="0.3">
      <c r="A2760" s="518"/>
      <c r="B2760" s="1114"/>
      <c r="C2760" s="1694"/>
      <c r="D2760" s="696"/>
      <c r="E2760" s="697"/>
      <c r="F2760" s="1036">
        <f t="shared" si="41"/>
        <v>0</v>
      </c>
      <c r="G2760" s="243"/>
      <c r="H2760" s="517"/>
      <c r="I2760" s="814"/>
      <c r="J2760" s="512"/>
    </row>
    <row r="2761" spans="1:10" ht="15" customHeight="1" x14ac:dyDescent="0.3">
      <c r="A2761" s="518"/>
      <c r="B2761" s="1114"/>
      <c r="C2761" s="1694"/>
      <c r="D2761" s="696"/>
      <c r="E2761" s="697"/>
      <c r="F2761" s="1036">
        <f t="shared" si="41"/>
        <v>0</v>
      </c>
      <c r="G2761" s="243"/>
      <c r="H2761" s="517"/>
      <c r="I2761" s="814"/>
      <c r="J2761" s="512"/>
    </row>
    <row r="2762" spans="1:10" ht="15" customHeight="1" x14ac:dyDescent="0.3">
      <c r="A2762" s="518"/>
      <c r="B2762" s="1114"/>
      <c r="C2762" s="1694"/>
      <c r="D2762" s="696"/>
      <c r="E2762" s="697"/>
      <c r="F2762" s="1036">
        <f t="shared" si="41"/>
        <v>0</v>
      </c>
      <c r="G2762" s="243"/>
      <c r="H2762" s="517"/>
      <c r="I2762" s="814"/>
      <c r="J2762" s="512"/>
    </row>
    <row r="2763" spans="1:10" ht="15" customHeight="1" x14ac:dyDescent="0.3">
      <c r="A2763" s="518"/>
      <c r="B2763" s="1114"/>
      <c r="C2763" s="1694"/>
      <c r="D2763" s="696"/>
      <c r="E2763" s="697"/>
      <c r="F2763" s="1036">
        <f t="shared" si="41"/>
        <v>0</v>
      </c>
      <c r="G2763" s="243"/>
      <c r="H2763" s="517"/>
      <c r="I2763" s="814"/>
      <c r="J2763" s="512"/>
    </row>
    <row r="2764" spans="1:10" ht="15" customHeight="1" x14ac:dyDescent="0.3">
      <c r="A2764" s="518"/>
      <c r="B2764" s="1114"/>
      <c r="C2764" s="1694"/>
      <c r="D2764" s="696"/>
      <c r="E2764" s="697"/>
      <c r="F2764" s="1036">
        <f t="shared" si="41"/>
        <v>0</v>
      </c>
      <c r="G2764" s="243"/>
      <c r="H2764" s="517"/>
      <c r="I2764" s="814"/>
      <c r="J2764" s="512"/>
    </row>
    <row r="2765" spans="1:10" ht="15" customHeight="1" thickBot="1" x14ac:dyDescent="0.35">
      <c r="A2765" s="518"/>
      <c r="B2765" s="1114"/>
      <c r="C2765" s="1694"/>
      <c r="D2765" s="696"/>
      <c r="E2765" s="697"/>
      <c r="F2765" s="1036">
        <f t="shared" si="41"/>
        <v>0</v>
      </c>
      <c r="G2765" s="243"/>
      <c r="H2765" s="517"/>
      <c r="I2765" s="814"/>
      <c r="J2765" s="512"/>
    </row>
    <row r="2766" spans="1:10" ht="15.75" hidden="1" thickBot="1" x14ac:dyDescent="0.3">
      <c r="A2766" s="518"/>
      <c r="B2766" s="1114"/>
      <c r="C2766" s="242"/>
      <c r="D2766" s="701"/>
      <c r="E2766" s="702"/>
      <c r="F2766" s="1036">
        <f t="shared" si="41"/>
        <v>0</v>
      </c>
      <c r="G2766" s="243"/>
      <c r="H2766" s="517"/>
      <c r="I2766" s="814"/>
      <c r="J2766" s="512"/>
    </row>
    <row r="2767" spans="1:10" ht="15.75" hidden="1" thickBot="1" x14ac:dyDescent="0.3">
      <c r="A2767" s="518"/>
      <c r="B2767" s="1114"/>
      <c r="C2767" s="242"/>
      <c r="D2767" s="701"/>
      <c r="E2767" s="702"/>
      <c r="F2767" s="1036">
        <f t="shared" si="41"/>
        <v>0</v>
      </c>
      <c r="G2767" s="243"/>
      <c r="H2767" s="517"/>
      <c r="I2767" s="814"/>
      <c r="J2767" s="512"/>
    </row>
    <row r="2768" spans="1:10" ht="15.75" hidden="1" thickBot="1" x14ac:dyDescent="0.3">
      <c r="A2768" s="518"/>
      <c r="B2768" s="1114"/>
      <c r="C2768" s="242"/>
      <c r="D2768" s="701"/>
      <c r="E2768" s="702"/>
      <c r="F2768" s="1036">
        <f t="shared" si="41"/>
        <v>0</v>
      </c>
      <c r="G2768" s="243"/>
      <c r="H2768" s="517"/>
      <c r="I2768" s="814"/>
      <c r="J2768" s="512"/>
    </row>
    <row r="2769" spans="1:10" ht="15.75" hidden="1" thickBot="1" x14ac:dyDescent="0.3">
      <c r="A2769" s="518"/>
      <c r="B2769" s="1114"/>
      <c r="C2769" s="242"/>
      <c r="D2769" s="701"/>
      <c r="E2769" s="702"/>
      <c r="F2769" s="1036">
        <f t="shared" si="41"/>
        <v>0</v>
      </c>
      <c r="G2769" s="243"/>
      <c r="H2769" s="517"/>
      <c r="I2769" s="814"/>
      <c r="J2769" s="512"/>
    </row>
    <row r="2770" spans="1:10" ht="15.75" hidden="1" thickBot="1" x14ac:dyDescent="0.3">
      <c r="A2770" s="518"/>
      <c r="B2770" s="1114"/>
      <c r="C2770" s="242"/>
      <c r="D2770" s="701"/>
      <c r="E2770" s="702"/>
      <c r="F2770" s="1036">
        <f t="shared" si="41"/>
        <v>0</v>
      </c>
      <c r="G2770" s="243"/>
      <c r="H2770" s="517"/>
      <c r="I2770" s="814"/>
      <c r="J2770" s="512"/>
    </row>
    <row r="2771" spans="1:10" ht="15.75" hidden="1" thickBot="1" x14ac:dyDescent="0.3">
      <c r="A2771" s="518"/>
      <c r="B2771" s="1114"/>
      <c r="C2771" s="242"/>
      <c r="D2771" s="701"/>
      <c r="E2771" s="702"/>
      <c r="F2771" s="1036">
        <f t="shared" si="41"/>
        <v>0</v>
      </c>
      <c r="G2771" s="243"/>
      <c r="H2771" s="517"/>
      <c r="I2771" s="814"/>
      <c r="J2771" s="512"/>
    </row>
    <row r="2772" spans="1:10" ht="15.75" hidden="1" thickBot="1" x14ac:dyDescent="0.3">
      <c r="A2772" s="518"/>
      <c r="B2772" s="1114"/>
      <c r="C2772" s="242"/>
      <c r="D2772" s="701"/>
      <c r="E2772" s="702"/>
      <c r="F2772" s="1036">
        <f t="shared" si="41"/>
        <v>0</v>
      </c>
      <c r="G2772" s="243"/>
      <c r="H2772" s="517"/>
      <c r="I2772" s="814"/>
      <c r="J2772" s="512"/>
    </row>
    <row r="2773" spans="1:10" ht="15.75" hidden="1" thickBot="1" x14ac:dyDescent="0.3">
      <c r="A2773" s="518"/>
      <c r="B2773" s="1114"/>
      <c r="C2773" s="242"/>
      <c r="D2773" s="701"/>
      <c r="E2773" s="702"/>
      <c r="F2773" s="1036">
        <f t="shared" si="41"/>
        <v>0</v>
      </c>
      <c r="G2773" s="243"/>
      <c r="H2773" s="517"/>
      <c r="I2773" s="814"/>
      <c r="J2773" s="512"/>
    </row>
    <row r="2774" spans="1:10" ht="15.75" hidden="1" thickBot="1" x14ac:dyDescent="0.3">
      <c r="A2774" s="518"/>
      <c r="B2774" s="1114"/>
      <c r="C2774" s="242"/>
      <c r="D2774" s="701"/>
      <c r="E2774" s="702"/>
      <c r="F2774" s="1036">
        <f t="shared" si="41"/>
        <v>0</v>
      </c>
      <c r="G2774" s="243"/>
      <c r="H2774" s="517"/>
      <c r="I2774" s="814"/>
      <c r="J2774" s="512"/>
    </row>
    <row r="2775" spans="1:10" ht="15.75" hidden="1" thickBot="1" x14ac:dyDescent="0.3">
      <c r="A2775" s="518"/>
      <c r="B2775" s="1114"/>
      <c r="C2775" s="242"/>
      <c r="D2775" s="701"/>
      <c r="E2775" s="702"/>
      <c r="F2775" s="1036">
        <f t="shared" si="41"/>
        <v>0</v>
      </c>
      <c r="G2775" s="243"/>
      <c r="H2775" s="517"/>
      <c r="I2775" s="814"/>
      <c r="J2775" s="512"/>
    </row>
    <row r="2776" spans="1:10" ht="15.75" hidden="1" thickBot="1" x14ac:dyDescent="0.3">
      <c r="A2776" s="518"/>
      <c r="B2776" s="1114"/>
      <c r="C2776" s="242"/>
      <c r="D2776" s="701"/>
      <c r="E2776" s="702"/>
      <c r="F2776" s="1036">
        <f t="shared" si="41"/>
        <v>0</v>
      </c>
      <c r="G2776" s="243"/>
      <c r="H2776" s="517"/>
      <c r="I2776" s="814"/>
      <c r="J2776" s="512"/>
    </row>
    <row r="2777" spans="1:10" ht="15.75" hidden="1" thickBot="1" x14ac:dyDescent="0.3">
      <c r="A2777" s="518"/>
      <c r="B2777" s="1114"/>
      <c r="C2777" s="242"/>
      <c r="D2777" s="701"/>
      <c r="E2777" s="702"/>
      <c r="F2777" s="1036">
        <f t="shared" si="41"/>
        <v>0</v>
      </c>
      <c r="G2777" s="243"/>
      <c r="H2777" s="517"/>
      <c r="I2777" s="814"/>
      <c r="J2777" s="512"/>
    </row>
    <row r="2778" spans="1:10" ht="15.75" hidden="1" thickBot="1" x14ac:dyDescent="0.3">
      <c r="A2778" s="518"/>
      <c r="B2778" s="1114"/>
      <c r="C2778" s="242"/>
      <c r="D2778" s="701"/>
      <c r="E2778" s="702"/>
      <c r="F2778" s="1036">
        <f t="shared" si="41"/>
        <v>0</v>
      </c>
      <c r="G2778" s="243"/>
      <c r="H2778" s="517"/>
      <c r="I2778" s="814"/>
      <c r="J2778" s="512"/>
    </row>
    <row r="2779" spans="1:10" ht="15.75" hidden="1" thickBot="1" x14ac:dyDescent="0.3">
      <c r="A2779" s="518"/>
      <c r="B2779" s="1114"/>
      <c r="C2779" s="242"/>
      <c r="D2779" s="701"/>
      <c r="E2779" s="702"/>
      <c r="F2779" s="1036">
        <f t="shared" si="41"/>
        <v>0</v>
      </c>
      <c r="G2779" s="243"/>
      <c r="H2779" s="517"/>
      <c r="I2779" s="814"/>
      <c r="J2779" s="512"/>
    </row>
    <row r="2780" spans="1:10" ht="15.75" hidden="1" thickBot="1" x14ac:dyDescent="0.3">
      <c r="A2780" s="518"/>
      <c r="B2780" s="1114"/>
      <c r="C2780" s="242"/>
      <c r="D2780" s="701"/>
      <c r="E2780" s="702"/>
      <c r="F2780" s="1036">
        <f t="shared" si="41"/>
        <v>0</v>
      </c>
      <c r="G2780" s="243"/>
      <c r="H2780" s="517"/>
      <c r="I2780" s="814"/>
      <c r="J2780" s="512"/>
    </row>
    <row r="2781" spans="1:10" ht="15.75" hidden="1" thickBot="1" x14ac:dyDescent="0.3">
      <c r="A2781" s="518"/>
      <c r="B2781" s="1114"/>
      <c r="C2781" s="242"/>
      <c r="D2781" s="701"/>
      <c r="E2781" s="702"/>
      <c r="F2781" s="1036">
        <f t="shared" si="41"/>
        <v>0</v>
      </c>
      <c r="G2781" s="243"/>
      <c r="H2781" s="517"/>
      <c r="I2781" s="814"/>
      <c r="J2781" s="512"/>
    </row>
    <row r="2782" spans="1:10" ht="15.75" hidden="1" thickBot="1" x14ac:dyDescent="0.3">
      <c r="A2782" s="518"/>
      <c r="B2782" s="1114"/>
      <c r="C2782" s="242"/>
      <c r="D2782" s="701"/>
      <c r="E2782" s="702"/>
      <c r="F2782" s="1036">
        <f t="shared" si="41"/>
        <v>0</v>
      </c>
      <c r="G2782" s="243"/>
      <c r="H2782" s="517"/>
      <c r="I2782" s="814"/>
      <c r="J2782" s="512"/>
    </row>
    <row r="2783" spans="1:10" ht="15.75" hidden="1" thickBot="1" x14ac:dyDescent="0.3">
      <c r="A2783" s="518"/>
      <c r="B2783" s="1114"/>
      <c r="C2783" s="242"/>
      <c r="D2783" s="701"/>
      <c r="E2783" s="702"/>
      <c r="F2783" s="1036">
        <f t="shared" si="41"/>
        <v>0</v>
      </c>
      <c r="G2783" s="243"/>
      <c r="H2783" s="517"/>
      <c r="I2783" s="814"/>
      <c r="J2783" s="512"/>
    </row>
    <row r="2784" spans="1:10" ht="15.75" hidden="1" thickBot="1" x14ac:dyDescent="0.3">
      <c r="A2784" s="518"/>
      <c r="B2784" s="1114"/>
      <c r="C2784" s="242"/>
      <c r="D2784" s="701"/>
      <c r="E2784" s="702"/>
      <c r="F2784" s="1036">
        <f t="shared" si="41"/>
        <v>0</v>
      </c>
      <c r="G2784" s="243"/>
      <c r="H2784" s="517"/>
      <c r="I2784" s="814"/>
      <c r="J2784" s="512"/>
    </row>
    <row r="2785" spans="1:10" ht="15.75" hidden="1" thickBot="1" x14ac:dyDescent="0.3">
      <c r="A2785" s="518"/>
      <c r="B2785" s="1114"/>
      <c r="C2785" s="242"/>
      <c r="D2785" s="701"/>
      <c r="E2785" s="702"/>
      <c r="F2785" s="1036">
        <f t="shared" si="41"/>
        <v>0</v>
      </c>
      <c r="G2785" s="243"/>
      <c r="H2785" s="517"/>
      <c r="I2785" s="814"/>
      <c r="J2785" s="512"/>
    </row>
    <row r="2786" spans="1:10" ht="15.75" hidden="1" thickBot="1" x14ac:dyDescent="0.3">
      <c r="A2786" s="518"/>
      <c r="B2786" s="1114"/>
      <c r="C2786" s="242"/>
      <c r="D2786" s="701"/>
      <c r="E2786" s="702"/>
      <c r="F2786" s="1036">
        <f t="shared" si="41"/>
        <v>0</v>
      </c>
      <c r="G2786" s="243"/>
      <c r="H2786" s="517"/>
      <c r="I2786" s="814"/>
      <c r="J2786" s="512"/>
    </row>
    <row r="2787" spans="1:10" ht="15.75" hidden="1" thickBot="1" x14ac:dyDescent="0.3">
      <c r="A2787" s="518"/>
      <c r="B2787" s="1114"/>
      <c r="C2787" s="242"/>
      <c r="D2787" s="701"/>
      <c r="E2787" s="702"/>
      <c r="F2787" s="1036">
        <f t="shared" si="41"/>
        <v>0</v>
      </c>
      <c r="G2787" s="243"/>
      <c r="H2787" s="517"/>
      <c r="I2787" s="814"/>
      <c r="J2787" s="512"/>
    </row>
    <row r="2788" spans="1:10" ht="15.75" hidden="1" thickBot="1" x14ac:dyDescent="0.3">
      <c r="A2788" s="518"/>
      <c r="B2788" s="1114"/>
      <c r="C2788" s="242"/>
      <c r="D2788" s="701"/>
      <c r="E2788" s="702"/>
      <c r="F2788" s="1036">
        <f t="shared" si="41"/>
        <v>0</v>
      </c>
      <c r="G2788" s="243"/>
      <c r="H2788" s="517"/>
      <c r="I2788" s="814"/>
      <c r="J2788" s="512"/>
    </row>
    <row r="2789" spans="1:10" ht="15.75" hidden="1" thickBot="1" x14ac:dyDescent="0.3">
      <c r="A2789" s="518"/>
      <c r="B2789" s="1114"/>
      <c r="C2789" s="242"/>
      <c r="D2789" s="701"/>
      <c r="E2789" s="702"/>
      <c r="F2789" s="1036">
        <f t="shared" si="41"/>
        <v>0</v>
      </c>
      <c r="G2789" s="243"/>
      <c r="H2789" s="517"/>
      <c r="I2789" s="814"/>
      <c r="J2789" s="512"/>
    </row>
    <row r="2790" spans="1:10" ht="15.75" hidden="1" thickBot="1" x14ac:dyDescent="0.3">
      <c r="A2790" s="518"/>
      <c r="B2790" s="1114"/>
      <c r="C2790" s="242"/>
      <c r="D2790" s="701"/>
      <c r="E2790" s="702"/>
      <c r="F2790" s="1036">
        <f t="shared" si="41"/>
        <v>0</v>
      </c>
      <c r="G2790" s="243"/>
      <c r="H2790" s="517"/>
      <c r="I2790" s="814"/>
      <c r="J2790" s="512"/>
    </row>
    <row r="2791" spans="1:10" ht="15.75" hidden="1" thickBot="1" x14ac:dyDescent="0.3">
      <c r="A2791" s="518"/>
      <c r="B2791" s="1114"/>
      <c r="C2791" s="242"/>
      <c r="D2791" s="701"/>
      <c r="E2791" s="702"/>
      <c r="F2791" s="1036">
        <f t="shared" si="41"/>
        <v>0</v>
      </c>
      <c r="G2791" s="243"/>
      <c r="H2791" s="517"/>
      <c r="I2791" s="814"/>
      <c r="J2791" s="512"/>
    </row>
    <row r="2792" spans="1:10" ht="15.75" hidden="1" thickBot="1" x14ac:dyDescent="0.3">
      <c r="A2792" s="518"/>
      <c r="B2792" s="1114"/>
      <c r="C2792" s="242"/>
      <c r="D2792" s="701"/>
      <c r="E2792" s="702"/>
      <c r="F2792" s="1036">
        <f t="shared" si="41"/>
        <v>0</v>
      </c>
      <c r="G2792" s="243"/>
      <c r="H2792" s="517"/>
      <c r="I2792" s="814"/>
      <c r="J2792" s="512"/>
    </row>
    <row r="2793" spans="1:10" ht="15.75" hidden="1" thickBot="1" x14ac:dyDescent="0.3">
      <c r="A2793" s="518"/>
      <c r="B2793" s="1114"/>
      <c r="C2793" s="242"/>
      <c r="D2793" s="701"/>
      <c r="E2793" s="702"/>
      <c r="F2793" s="1036">
        <f t="shared" si="41"/>
        <v>0</v>
      </c>
      <c r="G2793" s="243"/>
      <c r="H2793" s="517"/>
      <c r="I2793" s="814"/>
      <c r="J2793" s="512"/>
    </row>
    <row r="2794" spans="1:10" ht="15.75" hidden="1" thickBot="1" x14ac:dyDescent="0.3">
      <c r="A2794" s="518"/>
      <c r="B2794" s="1114"/>
      <c r="C2794" s="242"/>
      <c r="D2794" s="701"/>
      <c r="E2794" s="702"/>
      <c r="F2794" s="1036">
        <f t="shared" si="41"/>
        <v>0</v>
      </c>
      <c r="G2794" s="243"/>
      <c r="H2794" s="517"/>
      <c r="I2794" s="814"/>
      <c r="J2794" s="512"/>
    </row>
    <row r="2795" spans="1:10" ht="15.75" hidden="1" thickBot="1" x14ac:dyDescent="0.3">
      <c r="A2795" s="518"/>
      <c r="B2795" s="1114"/>
      <c r="C2795" s="242"/>
      <c r="D2795" s="701"/>
      <c r="E2795" s="702"/>
      <c r="F2795" s="1036">
        <f t="shared" si="41"/>
        <v>0</v>
      </c>
      <c r="G2795" s="243"/>
      <c r="H2795" s="517"/>
      <c r="I2795" s="814"/>
      <c r="J2795" s="512"/>
    </row>
    <row r="2796" spans="1:10" ht="15.75" hidden="1" thickBot="1" x14ac:dyDescent="0.3">
      <c r="A2796" s="518"/>
      <c r="B2796" s="1114"/>
      <c r="C2796" s="242"/>
      <c r="D2796" s="701"/>
      <c r="E2796" s="702"/>
      <c r="F2796" s="1036">
        <f t="shared" si="41"/>
        <v>0</v>
      </c>
      <c r="G2796" s="243"/>
      <c r="H2796" s="517"/>
      <c r="I2796" s="814"/>
      <c r="J2796" s="512"/>
    </row>
    <row r="2797" spans="1:10" ht="15.75" hidden="1" thickBot="1" x14ac:dyDescent="0.3">
      <c r="A2797" s="518"/>
      <c r="B2797" s="1114"/>
      <c r="C2797" s="242"/>
      <c r="D2797" s="701"/>
      <c r="E2797" s="702"/>
      <c r="F2797" s="1036">
        <f t="shared" si="41"/>
        <v>0</v>
      </c>
      <c r="G2797" s="243"/>
      <c r="H2797" s="517"/>
      <c r="I2797" s="814"/>
      <c r="J2797" s="512"/>
    </row>
    <row r="2798" spans="1:10" ht="15.75" hidden="1" thickBot="1" x14ac:dyDescent="0.3">
      <c r="A2798" s="518"/>
      <c r="B2798" s="1114"/>
      <c r="C2798" s="242"/>
      <c r="D2798" s="701"/>
      <c r="E2798" s="702"/>
      <c r="F2798" s="1036">
        <f t="shared" si="41"/>
        <v>0</v>
      </c>
      <c r="G2798" s="243"/>
      <c r="H2798" s="517"/>
      <c r="I2798" s="814"/>
      <c r="J2798" s="512"/>
    </row>
    <row r="2799" spans="1:10" ht="15.75" hidden="1" thickBot="1" x14ac:dyDescent="0.3">
      <c r="A2799" s="518"/>
      <c r="B2799" s="1114"/>
      <c r="C2799" s="242"/>
      <c r="D2799" s="701"/>
      <c r="E2799" s="702"/>
      <c r="F2799" s="1036">
        <f t="shared" si="41"/>
        <v>0</v>
      </c>
      <c r="G2799" s="243"/>
      <c r="H2799" s="517"/>
      <c r="I2799" s="814"/>
      <c r="J2799" s="512"/>
    </row>
    <row r="2800" spans="1:10" ht="15.75" hidden="1" thickBot="1" x14ac:dyDescent="0.3">
      <c r="A2800" s="518"/>
      <c r="B2800" s="1114"/>
      <c r="C2800" s="242"/>
      <c r="D2800" s="701"/>
      <c r="E2800" s="702"/>
      <c r="F2800" s="1036">
        <f t="shared" si="41"/>
        <v>0</v>
      </c>
      <c r="G2800" s="243"/>
      <c r="H2800" s="517"/>
      <c r="I2800" s="814"/>
      <c r="J2800" s="512"/>
    </row>
    <row r="2801" spans="1:10" ht="15.75" hidden="1" thickBot="1" x14ac:dyDescent="0.3">
      <c r="A2801" s="518"/>
      <c r="B2801" s="1114"/>
      <c r="C2801" s="242"/>
      <c r="D2801" s="701"/>
      <c r="E2801" s="702"/>
      <c r="F2801" s="1036">
        <f t="shared" si="41"/>
        <v>0</v>
      </c>
      <c r="G2801" s="243"/>
      <c r="H2801" s="517"/>
      <c r="I2801" s="814"/>
      <c r="J2801" s="512"/>
    </row>
    <row r="2802" spans="1:10" ht="15.75" hidden="1" thickBot="1" x14ac:dyDescent="0.3">
      <c r="A2802" s="518"/>
      <c r="B2802" s="1114"/>
      <c r="C2802" s="242"/>
      <c r="D2802" s="701"/>
      <c r="E2802" s="702"/>
      <c r="F2802" s="1036">
        <f t="shared" si="41"/>
        <v>0</v>
      </c>
      <c r="G2802" s="243"/>
      <c r="H2802" s="517"/>
      <c r="I2802" s="814"/>
      <c r="J2802" s="512"/>
    </row>
    <row r="2803" spans="1:10" ht="15.75" hidden="1" thickBot="1" x14ac:dyDescent="0.3">
      <c r="A2803" s="518"/>
      <c r="B2803" s="1114"/>
      <c r="C2803" s="242"/>
      <c r="D2803" s="701"/>
      <c r="E2803" s="702"/>
      <c r="F2803" s="1036">
        <f t="shared" si="41"/>
        <v>0</v>
      </c>
      <c r="G2803" s="243"/>
      <c r="H2803" s="517"/>
      <c r="I2803" s="814"/>
      <c r="J2803" s="512"/>
    </row>
    <row r="2804" spans="1:10" ht="15.75" hidden="1" thickBot="1" x14ac:dyDescent="0.3">
      <c r="A2804" s="518"/>
      <c r="B2804" s="1114"/>
      <c r="C2804" s="242"/>
      <c r="D2804" s="701"/>
      <c r="E2804" s="702"/>
      <c r="F2804" s="1036">
        <f t="shared" si="41"/>
        <v>0</v>
      </c>
      <c r="G2804" s="243"/>
      <c r="H2804" s="517"/>
      <c r="I2804" s="814"/>
      <c r="J2804" s="512"/>
    </row>
    <row r="2805" spans="1:10" ht="15.75" hidden="1" thickBot="1" x14ac:dyDescent="0.3">
      <c r="A2805" s="518"/>
      <c r="B2805" s="1114"/>
      <c r="C2805" s="242"/>
      <c r="D2805" s="701"/>
      <c r="E2805" s="702"/>
      <c r="F2805" s="1036">
        <f t="shared" si="41"/>
        <v>0</v>
      </c>
      <c r="G2805" s="243"/>
      <c r="H2805" s="517"/>
      <c r="I2805" s="814"/>
      <c r="J2805" s="512"/>
    </row>
    <row r="2806" spans="1:10" ht="15.75" hidden="1" thickBot="1" x14ac:dyDescent="0.3">
      <c r="A2806" s="518"/>
      <c r="B2806" s="1114"/>
      <c r="C2806" s="242"/>
      <c r="D2806" s="701"/>
      <c r="E2806" s="702"/>
      <c r="F2806" s="1036">
        <f t="shared" si="41"/>
        <v>0</v>
      </c>
      <c r="G2806" s="243"/>
      <c r="H2806" s="517"/>
      <c r="I2806" s="814"/>
      <c r="J2806" s="512"/>
    </row>
    <row r="2807" spans="1:10" ht="15.75" hidden="1" thickBot="1" x14ac:dyDescent="0.3">
      <c r="A2807" s="518"/>
      <c r="B2807" s="1114"/>
      <c r="C2807" s="242"/>
      <c r="D2807" s="701"/>
      <c r="E2807" s="702"/>
      <c r="F2807" s="1036">
        <f t="shared" si="41"/>
        <v>0</v>
      </c>
      <c r="G2807" s="243"/>
      <c r="H2807" s="517"/>
      <c r="I2807" s="814"/>
      <c r="J2807" s="512"/>
    </row>
    <row r="2808" spans="1:10" ht="15.75" hidden="1" thickBot="1" x14ac:dyDescent="0.3">
      <c r="A2808" s="518"/>
      <c r="B2808" s="1114"/>
      <c r="C2808" s="242"/>
      <c r="D2808" s="701"/>
      <c r="E2808" s="702"/>
      <c r="F2808" s="1036">
        <f t="shared" si="41"/>
        <v>0</v>
      </c>
      <c r="G2808" s="243"/>
      <c r="H2808" s="517"/>
      <c r="I2808" s="814"/>
      <c r="J2808" s="512"/>
    </row>
    <row r="2809" spans="1:10" ht="15.75" hidden="1" thickBot="1" x14ac:dyDescent="0.3">
      <c r="A2809" s="518"/>
      <c r="B2809" s="1114"/>
      <c r="C2809" s="242"/>
      <c r="D2809" s="701"/>
      <c r="E2809" s="702"/>
      <c r="F2809" s="1036">
        <f t="shared" si="41"/>
        <v>0</v>
      </c>
      <c r="G2809" s="243"/>
      <c r="H2809" s="517"/>
      <c r="I2809" s="814"/>
      <c r="J2809" s="512"/>
    </row>
    <row r="2810" spans="1:10" ht="15.75" hidden="1" thickBot="1" x14ac:dyDescent="0.3">
      <c r="A2810" s="518"/>
      <c r="B2810" s="1114"/>
      <c r="C2810" s="242"/>
      <c r="D2810" s="701"/>
      <c r="E2810" s="702"/>
      <c r="F2810" s="1036">
        <f t="shared" si="41"/>
        <v>0</v>
      </c>
      <c r="G2810" s="243"/>
      <c r="H2810" s="517"/>
      <c r="I2810" s="814"/>
      <c r="J2810" s="512"/>
    </row>
    <row r="2811" spans="1:10" ht="15.75" hidden="1" thickBot="1" x14ac:dyDescent="0.3">
      <c r="A2811" s="518"/>
      <c r="B2811" s="1114"/>
      <c r="C2811" s="242"/>
      <c r="D2811" s="701"/>
      <c r="E2811" s="702"/>
      <c r="F2811" s="1036">
        <f t="shared" si="41"/>
        <v>0</v>
      </c>
      <c r="G2811" s="243"/>
      <c r="H2811" s="517"/>
      <c r="I2811" s="814"/>
      <c r="J2811" s="512"/>
    </row>
    <row r="2812" spans="1:10" ht="15.75" hidden="1" thickBot="1" x14ac:dyDescent="0.3">
      <c r="A2812" s="518"/>
      <c r="B2812" s="1114"/>
      <c r="C2812" s="242"/>
      <c r="D2812" s="701"/>
      <c r="E2812" s="702"/>
      <c r="F2812" s="1036">
        <f t="shared" si="41"/>
        <v>0</v>
      </c>
      <c r="G2812" s="243"/>
      <c r="H2812" s="517"/>
      <c r="I2812" s="814"/>
      <c r="J2812" s="512"/>
    </row>
    <row r="2813" spans="1:10" ht="15.75" hidden="1" thickBot="1" x14ac:dyDescent="0.3">
      <c r="A2813" s="518"/>
      <c r="B2813" s="1114"/>
      <c r="C2813" s="242"/>
      <c r="D2813" s="701"/>
      <c r="E2813" s="702"/>
      <c r="F2813" s="1036">
        <f t="shared" si="41"/>
        <v>0</v>
      </c>
      <c r="G2813" s="243"/>
      <c r="H2813" s="517"/>
      <c r="I2813" s="814"/>
      <c r="J2813" s="512"/>
    </row>
    <row r="2814" spans="1:10" ht="15.75" hidden="1" thickBot="1" x14ac:dyDescent="0.3">
      <c r="A2814" s="518"/>
      <c r="B2814" s="1114"/>
      <c r="C2814" s="242"/>
      <c r="D2814" s="701"/>
      <c r="E2814" s="702"/>
      <c r="F2814" s="1036">
        <f t="shared" si="41"/>
        <v>0</v>
      </c>
      <c r="G2814" s="243"/>
      <c r="H2814" s="517"/>
      <c r="I2814" s="814"/>
      <c r="J2814" s="512"/>
    </row>
    <row r="2815" spans="1:10" ht="15.75" hidden="1" thickBot="1" x14ac:dyDescent="0.3">
      <c r="A2815" s="518"/>
      <c r="B2815" s="1114"/>
      <c r="C2815" s="242"/>
      <c r="D2815" s="701"/>
      <c r="E2815" s="702"/>
      <c r="F2815" s="1036">
        <f t="shared" si="41"/>
        <v>0</v>
      </c>
      <c r="G2815" s="243"/>
      <c r="H2815" s="517"/>
      <c r="I2815" s="814"/>
      <c r="J2815" s="512"/>
    </row>
    <row r="2816" spans="1:10" ht="15.75" hidden="1" thickBot="1" x14ac:dyDescent="0.3">
      <c r="A2816" s="518"/>
      <c r="B2816" s="1114"/>
      <c r="C2816" s="242"/>
      <c r="D2816" s="701"/>
      <c r="E2816" s="702"/>
      <c r="F2816" s="1036">
        <f t="shared" si="41"/>
        <v>0</v>
      </c>
      <c r="G2816" s="243"/>
      <c r="H2816" s="517"/>
      <c r="I2816" s="814"/>
      <c r="J2816" s="512"/>
    </row>
    <row r="2817" spans="1:10" ht="15.75" hidden="1" thickBot="1" x14ac:dyDescent="0.3">
      <c r="A2817" s="518"/>
      <c r="B2817" s="1114"/>
      <c r="C2817" s="242"/>
      <c r="D2817" s="701"/>
      <c r="E2817" s="702"/>
      <c r="F2817" s="1036">
        <f t="shared" si="41"/>
        <v>0</v>
      </c>
      <c r="G2817" s="243"/>
      <c r="H2817" s="517"/>
      <c r="I2817" s="814"/>
      <c r="J2817" s="512"/>
    </row>
    <row r="2818" spans="1:10" ht="15.75" hidden="1" thickBot="1" x14ac:dyDescent="0.3">
      <c r="A2818" s="518"/>
      <c r="B2818" s="1114"/>
      <c r="C2818" s="242"/>
      <c r="D2818" s="701"/>
      <c r="E2818" s="702"/>
      <c r="F2818" s="1036">
        <f t="shared" si="41"/>
        <v>0</v>
      </c>
      <c r="G2818" s="243"/>
      <c r="H2818" s="517"/>
      <c r="I2818" s="814"/>
      <c r="J2818" s="512"/>
    </row>
    <row r="2819" spans="1:10" ht="15.75" hidden="1" thickBot="1" x14ac:dyDescent="0.3">
      <c r="A2819" s="518"/>
      <c r="B2819" s="1114"/>
      <c r="C2819" s="242"/>
      <c r="D2819" s="701"/>
      <c r="E2819" s="702"/>
      <c r="F2819" s="1036">
        <f t="shared" si="41"/>
        <v>0</v>
      </c>
      <c r="G2819" s="243"/>
      <c r="H2819" s="517"/>
      <c r="I2819" s="814"/>
      <c r="J2819" s="512"/>
    </row>
    <row r="2820" spans="1:10" ht="15.75" hidden="1" thickBot="1" x14ac:dyDescent="0.3">
      <c r="A2820" s="518"/>
      <c r="B2820" s="1114"/>
      <c r="C2820" s="242"/>
      <c r="D2820" s="701"/>
      <c r="E2820" s="702"/>
      <c r="F2820" s="1036">
        <f t="shared" ref="F2820:F2883" si="42">D2820+E2820</f>
        <v>0</v>
      </c>
      <c r="G2820" s="243"/>
      <c r="H2820" s="517"/>
      <c r="I2820" s="814"/>
      <c r="J2820" s="512"/>
    </row>
    <row r="2821" spans="1:10" ht="15.75" hidden="1" thickBot="1" x14ac:dyDescent="0.3">
      <c r="A2821" s="518"/>
      <c r="B2821" s="1114"/>
      <c r="C2821" s="242"/>
      <c r="D2821" s="701"/>
      <c r="E2821" s="702"/>
      <c r="F2821" s="1036">
        <f t="shared" si="42"/>
        <v>0</v>
      </c>
      <c r="G2821" s="243"/>
      <c r="H2821" s="517"/>
      <c r="I2821" s="814"/>
      <c r="J2821" s="512"/>
    </row>
    <row r="2822" spans="1:10" ht="15.75" hidden="1" thickBot="1" x14ac:dyDescent="0.3">
      <c r="A2822" s="518"/>
      <c r="B2822" s="1114"/>
      <c r="C2822" s="242"/>
      <c r="D2822" s="701"/>
      <c r="E2822" s="702"/>
      <c r="F2822" s="1036">
        <f t="shared" si="42"/>
        <v>0</v>
      </c>
      <c r="G2822" s="243"/>
      <c r="H2822" s="517"/>
      <c r="I2822" s="814"/>
      <c r="J2822" s="512"/>
    </row>
    <row r="2823" spans="1:10" ht="15.75" hidden="1" thickBot="1" x14ac:dyDescent="0.3">
      <c r="A2823" s="518"/>
      <c r="B2823" s="1114"/>
      <c r="C2823" s="242"/>
      <c r="D2823" s="701"/>
      <c r="E2823" s="702"/>
      <c r="F2823" s="1036">
        <f t="shared" si="42"/>
        <v>0</v>
      </c>
      <c r="G2823" s="243"/>
      <c r="H2823" s="517"/>
      <c r="I2823" s="814"/>
      <c r="J2823" s="512"/>
    </row>
    <row r="2824" spans="1:10" ht="15.75" hidden="1" thickBot="1" x14ac:dyDescent="0.3">
      <c r="A2824" s="518"/>
      <c r="B2824" s="1114"/>
      <c r="C2824" s="242"/>
      <c r="D2824" s="701"/>
      <c r="E2824" s="702"/>
      <c r="F2824" s="1036">
        <f t="shared" si="42"/>
        <v>0</v>
      </c>
      <c r="G2824" s="243"/>
      <c r="H2824" s="517"/>
      <c r="I2824" s="814"/>
      <c r="J2824" s="512"/>
    </row>
    <row r="2825" spans="1:10" ht="15.75" hidden="1" thickBot="1" x14ac:dyDescent="0.3">
      <c r="A2825" s="518"/>
      <c r="B2825" s="1114"/>
      <c r="C2825" s="242"/>
      <c r="D2825" s="701"/>
      <c r="E2825" s="702"/>
      <c r="F2825" s="1036">
        <f t="shared" si="42"/>
        <v>0</v>
      </c>
      <c r="G2825" s="243"/>
      <c r="H2825" s="517"/>
      <c r="I2825" s="814"/>
      <c r="J2825" s="512"/>
    </row>
    <row r="2826" spans="1:10" ht="15.75" hidden="1" thickBot="1" x14ac:dyDescent="0.3">
      <c r="A2826" s="518"/>
      <c r="B2826" s="1114"/>
      <c r="C2826" s="242"/>
      <c r="D2826" s="701"/>
      <c r="E2826" s="702"/>
      <c r="F2826" s="1036">
        <f t="shared" si="42"/>
        <v>0</v>
      </c>
      <c r="G2826" s="243"/>
      <c r="H2826" s="517"/>
      <c r="I2826" s="814"/>
      <c r="J2826" s="512"/>
    </row>
    <row r="2827" spans="1:10" ht="15.75" hidden="1" thickBot="1" x14ac:dyDescent="0.3">
      <c r="A2827" s="518"/>
      <c r="B2827" s="1114"/>
      <c r="C2827" s="242"/>
      <c r="D2827" s="701"/>
      <c r="E2827" s="702"/>
      <c r="F2827" s="1036">
        <f t="shared" si="42"/>
        <v>0</v>
      </c>
      <c r="G2827" s="243"/>
      <c r="H2827" s="517"/>
      <c r="I2827" s="814"/>
      <c r="J2827" s="512"/>
    </row>
    <row r="2828" spans="1:10" ht="15.75" hidden="1" thickBot="1" x14ac:dyDescent="0.3">
      <c r="A2828" s="518"/>
      <c r="B2828" s="1114"/>
      <c r="C2828" s="242"/>
      <c r="D2828" s="701"/>
      <c r="E2828" s="702"/>
      <c r="F2828" s="1036">
        <f t="shared" si="42"/>
        <v>0</v>
      </c>
      <c r="G2828" s="243"/>
      <c r="H2828" s="517"/>
      <c r="I2828" s="814"/>
      <c r="J2828" s="512"/>
    </row>
    <row r="2829" spans="1:10" ht="15.75" hidden="1" thickBot="1" x14ac:dyDescent="0.3">
      <c r="A2829" s="518"/>
      <c r="B2829" s="1114"/>
      <c r="C2829" s="242"/>
      <c r="D2829" s="701"/>
      <c r="E2829" s="702"/>
      <c r="F2829" s="1036">
        <f t="shared" si="42"/>
        <v>0</v>
      </c>
      <c r="G2829" s="243"/>
      <c r="H2829" s="517"/>
      <c r="I2829" s="814"/>
      <c r="J2829" s="512"/>
    </row>
    <row r="2830" spans="1:10" ht="15.75" hidden="1" thickBot="1" x14ac:dyDescent="0.3">
      <c r="A2830" s="518"/>
      <c r="B2830" s="1114"/>
      <c r="C2830" s="242"/>
      <c r="D2830" s="701"/>
      <c r="E2830" s="702"/>
      <c r="F2830" s="1036">
        <f t="shared" si="42"/>
        <v>0</v>
      </c>
      <c r="G2830" s="243"/>
      <c r="H2830" s="517"/>
      <c r="I2830" s="814"/>
      <c r="J2830" s="512"/>
    </row>
    <row r="2831" spans="1:10" ht="15.75" hidden="1" thickBot="1" x14ac:dyDescent="0.3">
      <c r="A2831" s="518"/>
      <c r="B2831" s="1114"/>
      <c r="C2831" s="242"/>
      <c r="D2831" s="701"/>
      <c r="E2831" s="702"/>
      <c r="F2831" s="1036">
        <f t="shared" si="42"/>
        <v>0</v>
      </c>
      <c r="G2831" s="243"/>
      <c r="H2831" s="517"/>
      <c r="I2831" s="814"/>
      <c r="J2831" s="512"/>
    </row>
    <row r="2832" spans="1:10" ht="15.75" hidden="1" thickBot="1" x14ac:dyDescent="0.3">
      <c r="A2832" s="518"/>
      <c r="B2832" s="1114"/>
      <c r="C2832" s="242"/>
      <c r="D2832" s="701"/>
      <c r="E2832" s="702"/>
      <c r="F2832" s="1036">
        <f t="shared" si="42"/>
        <v>0</v>
      </c>
      <c r="G2832" s="243"/>
      <c r="H2832" s="517"/>
      <c r="I2832" s="814"/>
      <c r="J2832" s="512"/>
    </row>
    <row r="2833" spans="1:10" ht="15.75" hidden="1" thickBot="1" x14ac:dyDescent="0.3">
      <c r="A2833" s="518"/>
      <c r="B2833" s="1114"/>
      <c r="C2833" s="242"/>
      <c r="D2833" s="701"/>
      <c r="E2833" s="702"/>
      <c r="F2833" s="1036">
        <f t="shared" si="42"/>
        <v>0</v>
      </c>
      <c r="G2833" s="243"/>
      <c r="H2833" s="517"/>
      <c r="I2833" s="814"/>
      <c r="J2833" s="512"/>
    </row>
    <row r="2834" spans="1:10" ht="15.75" hidden="1" thickBot="1" x14ac:dyDescent="0.3">
      <c r="A2834" s="518"/>
      <c r="B2834" s="1114"/>
      <c r="C2834" s="242"/>
      <c r="D2834" s="701"/>
      <c r="E2834" s="702"/>
      <c r="F2834" s="1036">
        <f t="shared" si="42"/>
        <v>0</v>
      </c>
      <c r="G2834" s="243"/>
      <c r="H2834" s="517"/>
      <c r="I2834" s="814"/>
      <c r="J2834" s="512"/>
    </row>
    <row r="2835" spans="1:10" ht="15.75" hidden="1" thickBot="1" x14ac:dyDescent="0.3">
      <c r="A2835" s="518"/>
      <c r="B2835" s="1114"/>
      <c r="C2835" s="242"/>
      <c r="D2835" s="701"/>
      <c r="E2835" s="702"/>
      <c r="F2835" s="1036">
        <f t="shared" si="42"/>
        <v>0</v>
      </c>
      <c r="G2835" s="243"/>
      <c r="H2835" s="517"/>
      <c r="I2835" s="814"/>
      <c r="J2835" s="512"/>
    </row>
    <row r="2836" spans="1:10" ht="15.75" hidden="1" thickBot="1" x14ac:dyDescent="0.3">
      <c r="A2836" s="518"/>
      <c r="B2836" s="1114"/>
      <c r="C2836" s="242"/>
      <c r="D2836" s="701"/>
      <c r="E2836" s="702"/>
      <c r="F2836" s="1036">
        <f t="shared" si="42"/>
        <v>0</v>
      </c>
      <c r="G2836" s="243"/>
      <c r="H2836" s="517"/>
      <c r="I2836" s="814"/>
      <c r="J2836" s="512"/>
    </row>
    <row r="2837" spans="1:10" ht="15.75" hidden="1" thickBot="1" x14ac:dyDescent="0.3">
      <c r="A2837" s="518"/>
      <c r="B2837" s="1114"/>
      <c r="C2837" s="242"/>
      <c r="D2837" s="701"/>
      <c r="E2837" s="702"/>
      <c r="F2837" s="1036">
        <f t="shared" si="42"/>
        <v>0</v>
      </c>
      <c r="G2837" s="243"/>
      <c r="H2837" s="517"/>
      <c r="I2837" s="814"/>
      <c r="J2837" s="512"/>
    </row>
    <row r="2838" spans="1:10" ht="15.75" hidden="1" thickBot="1" x14ac:dyDescent="0.3">
      <c r="A2838" s="518"/>
      <c r="B2838" s="1114"/>
      <c r="C2838" s="242"/>
      <c r="D2838" s="701"/>
      <c r="E2838" s="702"/>
      <c r="F2838" s="1036">
        <f t="shared" si="42"/>
        <v>0</v>
      </c>
      <c r="G2838" s="243"/>
      <c r="H2838" s="517"/>
      <c r="I2838" s="814"/>
      <c r="J2838" s="512"/>
    </row>
    <row r="2839" spans="1:10" ht="15.75" hidden="1" thickBot="1" x14ac:dyDescent="0.3">
      <c r="A2839" s="518"/>
      <c r="B2839" s="1114"/>
      <c r="C2839" s="242"/>
      <c r="D2839" s="701"/>
      <c r="E2839" s="702"/>
      <c r="F2839" s="1036">
        <f t="shared" si="42"/>
        <v>0</v>
      </c>
      <c r="G2839" s="243"/>
      <c r="H2839" s="517"/>
      <c r="I2839" s="814"/>
      <c r="J2839" s="512"/>
    </row>
    <row r="2840" spans="1:10" ht="15.75" hidden="1" thickBot="1" x14ac:dyDescent="0.3">
      <c r="A2840" s="518"/>
      <c r="B2840" s="1114"/>
      <c r="C2840" s="242"/>
      <c r="D2840" s="701"/>
      <c r="E2840" s="702"/>
      <c r="F2840" s="1036">
        <f t="shared" si="42"/>
        <v>0</v>
      </c>
      <c r="G2840" s="243"/>
      <c r="H2840" s="517"/>
      <c r="I2840" s="814"/>
      <c r="J2840" s="512"/>
    </row>
    <row r="2841" spans="1:10" ht="15.75" hidden="1" thickBot="1" x14ac:dyDescent="0.3">
      <c r="A2841" s="518"/>
      <c r="B2841" s="1114"/>
      <c r="C2841" s="242"/>
      <c r="D2841" s="701"/>
      <c r="E2841" s="702"/>
      <c r="F2841" s="1036">
        <f t="shared" si="42"/>
        <v>0</v>
      </c>
      <c r="G2841" s="243"/>
      <c r="H2841" s="517"/>
      <c r="I2841" s="814"/>
      <c r="J2841" s="512"/>
    </row>
    <row r="2842" spans="1:10" ht="15.75" hidden="1" thickBot="1" x14ac:dyDescent="0.3">
      <c r="A2842" s="518"/>
      <c r="B2842" s="1114"/>
      <c r="C2842" s="242"/>
      <c r="D2842" s="701"/>
      <c r="E2842" s="702"/>
      <c r="F2842" s="1036">
        <f t="shared" si="42"/>
        <v>0</v>
      </c>
      <c r="G2842" s="243"/>
      <c r="H2842" s="517"/>
      <c r="I2842" s="814"/>
      <c r="J2842" s="512"/>
    </row>
    <row r="2843" spans="1:10" ht="15.75" hidden="1" thickBot="1" x14ac:dyDescent="0.3">
      <c r="A2843" s="518"/>
      <c r="B2843" s="1114"/>
      <c r="C2843" s="242"/>
      <c r="D2843" s="701"/>
      <c r="E2843" s="702"/>
      <c r="F2843" s="1036">
        <f t="shared" si="42"/>
        <v>0</v>
      </c>
      <c r="G2843" s="243"/>
      <c r="H2843" s="517"/>
      <c r="I2843" s="814"/>
      <c r="J2843" s="512"/>
    </row>
    <row r="2844" spans="1:10" ht="15.75" hidden="1" thickBot="1" x14ac:dyDescent="0.3">
      <c r="A2844" s="518"/>
      <c r="B2844" s="1114"/>
      <c r="C2844" s="242"/>
      <c r="D2844" s="701"/>
      <c r="E2844" s="702"/>
      <c r="F2844" s="1036">
        <f t="shared" si="42"/>
        <v>0</v>
      </c>
      <c r="G2844" s="243"/>
      <c r="H2844" s="517"/>
      <c r="I2844" s="814"/>
      <c r="J2844" s="512"/>
    </row>
    <row r="2845" spans="1:10" ht="15.75" hidden="1" thickBot="1" x14ac:dyDescent="0.3">
      <c r="A2845" s="518"/>
      <c r="B2845" s="1114"/>
      <c r="C2845" s="242"/>
      <c r="D2845" s="701"/>
      <c r="E2845" s="702"/>
      <c r="F2845" s="1036">
        <f t="shared" si="42"/>
        <v>0</v>
      </c>
      <c r="G2845" s="243"/>
      <c r="H2845" s="517"/>
      <c r="I2845" s="814"/>
      <c r="J2845" s="512"/>
    </row>
    <row r="2846" spans="1:10" ht="15.75" hidden="1" thickBot="1" x14ac:dyDescent="0.3">
      <c r="A2846" s="518"/>
      <c r="B2846" s="1114"/>
      <c r="C2846" s="242"/>
      <c r="D2846" s="701"/>
      <c r="E2846" s="702"/>
      <c r="F2846" s="1036">
        <f t="shared" si="42"/>
        <v>0</v>
      </c>
      <c r="G2846" s="243"/>
      <c r="H2846" s="517"/>
      <c r="I2846" s="814"/>
      <c r="J2846" s="512"/>
    </row>
    <row r="2847" spans="1:10" ht="15.75" hidden="1" thickBot="1" x14ac:dyDescent="0.3">
      <c r="A2847" s="518"/>
      <c r="B2847" s="1114"/>
      <c r="C2847" s="242"/>
      <c r="D2847" s="701"/>
      <c r="E2847" s="702"/>
      <c r="F2847" s="1036">
        <f t="shared" si="42"/>
        <v>0</v>
      </c>
      <c r="G2847" s="243"/>
      <c r="H2847" s="517"/>
      <c r="I2847" s="814"/>
      <c r="J2847" s="512"/>
    </row>
    <row r="2848" spans="1:10" ht="15.75" hidden="1" thickBot="1" x14ac:dyDescent="0.3">
      <c r="A2848" s="518"/>
      <c r="B2848" s="1114"/>
      <c r="C2848" s="242"/>
      <c r="D2848" s="701"/>
      <c r="E2848" s="702"/>
      <c r="F2848" s="1036">
        <f t="shared" si="42"/>
        <v>0</v>
      </c>
      <c r="G2848" s="243"/>
      <c r="H2848" s="517"/>
      <c r="I2848" s="814"/>
      <c r="J2848" s="512"/>
    </row>
    <row r="2849" spans="1:10" ht="15.75" hidden="1" thickBot="1" x14ac:dyDescent="0.3">
      <c r="A2849" s="518"/>
      <c r="B2849" s="1114"/>
      <c r="C2849" s="242"/>
      <c r="D2849" s="701"/>
      <c r="E2849" s="702"/>
      <c r="F2849" s="1036">
        <f t="shared" si="42"/>
        <v>0</v>
      </c>
      <c r="G2849" s="243"/>
      <c r="H2849" s="517"/>
      <c r="I2849" s="814"/>
      <c r="J2849" s="512"/>
    </row>
    <row r="2850" spans="1:10" ht="15.75" hidden="1" thickBot="1" x14ac:dyDescent="0.3">
      <c r="A2850" s="518"/>
      <c r="B2850" s="1114"/>
      <c r="C2850" s="242"/>
      <c r="D2850" s="701"/>
      <c r="E2850" s="702"/>
      <c r="F2850" s="1036">
        <f t="shared" si="42"/>
        <v>0</v>
      </c>
      <c r="G2850" s="243"/>
      <c r="H2850" s="517"/>
      <c r="I2850" s="814"/>
      <c r="J2850" s="512"/>
    </row>
    <row r="2851" spans="1:10" ht="15.75" hidden="1" thickBot="1" x14ac:dyDescent="0.3">
      <c r="A2851" s="518"/>
      <c r="B2851" s="1114"/>
      <c r="C2851" s="242"/>
      <c r="D2851" s="701"/>
      <c r="E2851" s="702"/>
      <c r="F2851" s="1036">
        <f t="shared" si="42"/>
        <v>0</v>
      </c>
      <c r="G2851" s="243"/>
      <c r="H2851" s="517"/>
      <c r="I2851" s="814"/>
      <c r="J2851" s="512"/>
    </row>
    <row r="2852" spans="1:10" ht="15.75" hidden="1" thickBot="1" x14ac:dyDescent="0.3">
      <c r="A2852" s="518"/>
      <c r="B2852" s="1114"/>
      <c r="C2852" s="242"/>
      <c r="D2852" s="701"/>
      <c r="E2852" s="702"/>
      <c r="F2852" s="1036">
        <f t="shared" si="42"/>
        <v>0</v>
      </c>
      <c r="G2852" s="243"/>
      <c r="H2852" s="517"/>
      <c r="I2852" s="814"/>
      <c r="J2852" s="512"/>
    </row>
    <row r="2853" spans="1:10" ht="15.75" hidden="1" thickBot="1" x14ac:dyDescent="0.3">
      <c r="A2853" s="518"/>
      <c r="B2853" s="1114"/>
      <c r="C2853" s="242"/>
      <c r="D2853" s="701"/>
      <c r="E2853" s="702"/>
      <c r="F2853" s="1036">
        <f t="shared" si="42"/>
        <v>0</v>
      </c>
      <c r="G2853" s="243"/>
      <c r="H2853" s="517"/>
      <c r="I2853" s="814"/>
      <c r="J2853" s="512"/>
    </row>
    <row r="2854" spans="1:10" ht="15.75" hidden="1" thickBot="1" x14ac:dyDescent="0.3">
      <c r="A2854" s="518"/>
      <c r="B2854" s="1114"/>
      <c r="C2854" s="242"/>
      <c r="D2854" s="701"/>
      <c r="E2854" s="702"/>
      <c r="F2854" s="1036">
        <f t="shared" si="42"/>
        <v>0</v>
      </c>
      <c r="G2854" s="243"/>
      <c r="H2854" s="517"/>
      <c r="I2854" s="814"/>
      <c r="J2854" s="512"/>
    </row>
    <row r="2855" spans="1:10" ht="15.75" hidden="1" thickBot="1" x14ac:dyDescent="0.3">
      <c r="A2855" s="518"/>
      <c r="B2855" s="1114"/>
      <c r="C2855" s="253"/>
      <c r="D2855" s="696"/>
      <c r="E2855" s="697"/>
      <c r="F2855" s="1036">
        <f t="shared" si="42"/>
        <v>0</v>
      </c>
      <c r="G2855" s="252"/>
      <c r="H2855" s="517"/>
      <c r="I2855" s="814"/>
      <c r="J2855" s="512"/>
    </row>
    <row r="2856" spans="1:10" ht="15" thickBot="1" x14ac:dyDescent="0.35">
      <c r="A2856" s="518"/>
      <c r="B2856" s="1114" t="s">
        <v>1195</v>
      </c>
      <c r="C2856" s="546" t="s">
        <v>924</v>
      </c>
      <c r="D2856" s="1058">
        <f>SUM(D2857:D2956)</f>
        <v>0</v>
      </c>
      <c r="E2856" s="1058">
        <f>SUM(E2857:E2956)</f>
        <v>0</v>
      </c>
      <c r="F2856" s="1036">
        <f t="shared" si="42"/>
        <v>0</v>
      </c>
      <c r="G2856" s="243"/>
      <c r="H2856" s="517" t="s">
        <v>1692</v>
      </c>
      <c r="I2856" s="815">
        <f>Form3!G34+Form3!H34</f>
        <v>0</v>
      </c>
      <c r="J2856" s="512"/>
    </row>
    <row r="2857" spans="1:10" x14ac:dyDescent="0.3">
      <c r="A2857" s="518"/>
      <c r="B2857" s="1114"/>
      <c r="C2857" s="1694"/>
      <c r="D2857" s="696"/>
      <c r="E2857" s="697"/>
      <c r="F2857" s="1036">
        <f t="shared" si="42"/>
        <v>0</v>
      </c>
      <c r="G2857" s="243"/>
      <c r="H2857" s="517"/>
      <c r="I2857" s="814"/>
      <c r="J2857" s="512"/>
    </row>
    <row r="2858" spans="1:10" x14ac:dyDescent="0.3">
      <c r="A2858" s="518"/>
      <c r="B2858" s="1114"/>
      <c r="C2858" s="1694"/>
      <c r="D2858" s="696"/>
      <c r="E2858" s="697"/>
      <c r="F2858" s="1036">
        <f t="shared" si="42"/>
        <v>0</v>
      </c>
      <c r="G2858" s="243"/>
      <c r="H2858" s="517"/>
      <c r="I2858" s="814"/>
      <c r="J2858" s="512"/>
    </row>
    <row r="2859" spans="1:10" x14ac:dyDescent="0.3">
      <c r="A2859" s="518"/>
      <c r="B2859" s="1114"/>
      <c r="C2859" s="1694"/>
      <c r="D2859" s="696"/>
      <c r="E2859" s="697"/>
      <c r="F2859" s="1036">
        <f t="shared" si="42"/>
        <v>0</v>
      </c>
      <c r="G2859" s="243"/>
      <c r="H2859" s="517"/>
      <c r="I2859" s="814"/>
      <c r="J2859" s="512"/>
    </row>
    <row r="2860" spans="1:10" x14ac:dyDescent="0.3">
      <c r="A2860" s="518"/>
      <c r="B2860" s="1114"/>
      <c r="C2860" s="1694"/>
      <c r="D2860" s="696"/>
      <c r="E2860" s="697"/>
      <c r="F2860" s="1036">
        <f t="shared" si="42"/>
        <v>0</v>
      </c>
      <c r="G2860" s="243"/>
      <c r="H2860" s="517"/>
      <c r="I2860" s="814"/>
      <c r="J2860" s="512"/>
    </row>
    <row r="2861" spans="1:10" x14ac:dyDescent="0.3">
      <c r="A2861" s="518"/>
      <c r="B2861" s="1114"/>
      <c r="C2861" s="1694"/>
      <c r="D2861" s="696"/>
      <c r="E2861" s="697"/>
      <c r="F2861" s="1036">
        <f t="shared" si="42"/>
        <v>0</v>
      </c>
      <c r="G2861" s="243"/>
      <c r="H2861" s="517"/>
      <c r="I2861" s="814"/>
      <c r="J2861" s="512"/>
    </row>
    <row r="2862" spans="1:10" x14ac:dyDescent="0.3">
      <c r="A2862" s="518"/>
      <c r="B2862" s="1114"/>
      <c r="C2862" s="1694"/>
      <c r="D2862" s="696"/>
      <c r="E2862" s="697"/>
      <c r="F2862" s="1036">
        <f t="shared" si="42"/>
        <v>0</v>
      </c>
      <c r="G2862" s="243"/>
      <c r="H2862" s="517"/>
      <c r="I2862" s="814"/>
      <c r="J2862" s="512"/>
    </row>
    <row r="2863" spans="1:10" x14ac:dyDescent="0.3">
      <c r="A2863" s="518"/>
      <c r="B2863" s="1114"/>
      <c r="C2863" s="1694"/>
      <c r="D2863" s="696"/>
      <c r="E2863" s="697"/>
      <c r="F2863" s="1036">
        <f t="shared" si="42"/>
        <v>0</v>
      </c>
      <c r="G2863" s="243"/>
      <c r="H2863" s="517"/>
      <c r="I2863" s="814"/>
      <c r="J2863" s="512"/>
    </row>
    <row r="2864" spans="1:10" x14ac:dyDescent="0.3">
      <c r="A2864" s="518"/>
      <c r="B2864" s="1114"/>
      <c r="C2864" s="1694"/>
      <c r="D2864" s="696"/>
      <c r="E2864" s="697"/>
      <c r="F2864" s="1036">
        <f t="shared" si="42"/>
        <v>0</v>
      </c>
      <c r="G2864" s="243"/>
      <c r="H2864" s="517"/>
      <c r="I2864" s="814"/>
      <c r="J2864" s="512"/>
    </row>
    <row r="2865" spans="1:10" x14ac:dyDescent="0.3">
      <c r="A2865" s="518"/>
      <c r="B2865" s="1114"/>
      <c r="C2865" s="1694"/>
      <c r="D2865" s="696"/>
      <c r="E2865" s="697"/>
      <c r="F2865" s="1036">
        <f t="shared" si="42"/>
        <v>0</v>
      </c>
      <c r="G2865" s="243"/>
      <c r="H2865" s="517"/>
      <c r="I2865" s="814"/>
      <c r="J2865" s="512"/>
    </row>
    <row r="2866" spans="1:10" ht="15" thickBot="1" x14ac:dyDescent="0.35">
      <c r="A2866" s="518"/>
      <c r="B2866" s="1114"/>
      <c r="C2866" s="1694"/>
      <c r="D2866" s="696"/>
      <c r="E2866" s="697"/>
      <c r="F2866" s="1036">
        <f t="shared" si="42"/>
        <v>0</v>
      </c>
      <c r="G2866" s="243"/>
      <c r="H2866" s="517"/>
      <c r="I2866" s="814"/>
      <c r="J2866" s="512"/>
    </row>
    <row r="2867" spans="1:10" ht="15.75" hidden="1" thickBot="1" x14ac:dyDescent="0.3">
      <c r="A2867" s="518"/>
      <c r="B2867" s="1114"/>
      <c r="C2867" s="242"/>
      <c r="D2867" s="701"/>
      <c r="E2867" s="702"/>
      <c r="F2867" s="1036">
        <f t="shared" si="42"/>
        <v>0</v>
      </c>
      <c r="G2867" s="243"/>
      <c r="H2867" s="517"/>
      <c r="I2867" s="814"/>
      <c r="J2867" s="512"/>
    </row>
    <row r="2868" spans="1:10" ht="15.75" hidden="1" thickBot="1" x14ac:dyDescent="0.3">
      <c r="A2868" s="518"/>
      <c r="B2868" s="1114"/>
      <c r="C2868" s="242"/>
      <c r="D2868" s="701"/>
      <c r="E2868" s="702"/>
      <c r="F2868" s="1036">
        <f t="shared" si="42"/>
        <v>0</v>
      </c>
      <c r="G2868" s="243"/>
      <c r="H2868" s="517"/>
      <c r="I2868" s="814"/>
      <c r="J2868" s="512"/>
    </row>
    <row r="2869" spans="1:10" ht="15.75" hidden="1" thickBot="1" x14ac:dyDescent="0.3">
      <c r="A2869" s="518"/>
      <c r="B2869" s="1114"/>
      <c r="C2869" s="242"/>
      <c r="D2869" s="701"/>
      <c r="E2869" s="702"/>
      <c r="F2869" s="1036">
        <f t="shared" si="42"/>
        <v>0</v>
      </c>
      <c r="G2869" s="243"/>
      <c r="H2869" s="517"/>
      <c r="I2869" s="814"/>
      <c r="J2869" s="512"/>
    </row>
    <row r="2870" spans="1:10" ht="15.75" hidden="1" thickBot="1" x14ac:dyDescent="0.3">
      <c r="A2870" s="518"/>
      <c r="B2870" s="1114"/>
      <c r="C2870" s="242"/>
      <c r="D2870" s="701"/>
      <c r="E2870" s="702"/>
      <c r="F2870" s="1036">
        <f t="shared" si="42"/>
        <v>0</v>
      </c>
      <c r="G2870" s="243"/>
      <c r="H2870" s="517"/>
      <c r="I2870" s="814"/>
      <c r="J2870" s="512"/>
    </row>
    <row r="2871" spans="1:10" ht="15.75" hidden="1" thickBot="1" x14ac:dyDescent="0.3">
      <c r="A2871" s="518"/>
      <c r="B2871" s="1114"/>
      <c r="C2871" s="242"/>
      <c r="D2871" s="701"/>
      <c r="E2871" s="702"/>
      <c r="F2871" s="1036">
        <f t="shared" si="42"/>
        <v>0</v>
      </c>
      <c r="G2871" s="243"/>
      <c r="H2871" s="517"/>
      <c r="I2871" s="814"/>
      <c r="J2871" s="512"/>
    </row>
    <row r="2872" spans="1:10" ht="15.75" hidden="1" thickBot="1" x14ac:dyDescent="0.3">
      <c r="A2872" s="518"/>
      <c r="B2872" s="1114"/>
      <c r="C2872" s="242"/>
      <c r="D2872" s="701"/>
      <c r="E2872" s="702"/>
      <c r="F2872" s="1036">
        <f t="shared" si="42"/>
        <v>0</v>
      </c>
      <c r="G2872" s="243"/>
      <c r="H2872" s="517"/>
      <c r="I2872" s="814"/>
      <c r="J2872" s="512"/>
    </row>
    <row r="2873" spans="1:10" ht="15.75" hidden="1" thickBot="1" x14ac:dyDescent="0.3">
      <c r="A2873" s="518"/>
      <c r="B2873" s="1114"/>
      <c r="C2873" s="242"/>
      <c r="D2873" s="701"/>
      <c r="E2873" s="702"/>
      <c r="F2873" s="1036">
        <f t="shared" si="42"/>
        <v>0</v>
      </c>
      <c r="G2873" s="243"/>
      <c r="H2873" s="517"/>
      <c r="I2873" s="814"/>
      <c r="J2873" s="512"/>
    </row>
    <row r="2874" spans="1:10" ht="15.75" hidden="1" thickBot="1" x14ac:dyDescent="0.3">
      <c r="A2874" s="518"/>
      <c r="B2874" s="1114"/>
      <c r="C2874" s="242"/>
      <c r="D2874" s="701"/>
      <c r="E2874" s="702"/>
      <c r="F2874" s="1036">
        <f t="shared" si="42"/>
        <v>0</v>
      </c>
      <c r="G2874" s="243"/>
      <c r="H2874" s="517"/>
      <c r="I2874" s="814"/>
      <c r="J2874" s="512"/>
    </row>
    <row r="2875" spans="1:10" ht="15.75" hidden="1" thickBot="1" x14ac:dyDescent="0.3">
      <c r="A2875" s="518"/>
      <c r="B2875" s="1114"/>
      <c r="C2875" s="242"/>
      <c r="D2875" s="701"/>
      <c r="E2875" s="702"/>
      <c r="F2875" s="1036">
        <f t="shared" si="42"/>
        <v>0</v>
      </c>
      <c r="G2875" s="243"/>
      <c r="H2875" s="517"/>
      <c r="I2875" s="814"/>
      <c r="J2875" s="512"/>
    </row>
    <row r="2876" spans="1:10" ht="15.75" hidden="1" thickBot="1" x14ac:dyDescent="0.3">
      <c r="A2876" s="518"/>
      <c r="B2876" s="1114"/>
      <c r="C2876" s="242"/>
      <c r="D2876" s="701"/>
      <c r="E2876" s="702"/>
      <c r="F2876" s="1036">
        <f t="shared" si="42"/>
        <v>0</v>
      </c>
      <c r="G2876" s="243"/>
      <c r="H2876" s="517"/>
      <c r="I2876" s="814"/>
      <c r="J2876" s="512"/>
    </row>
    <row r="2877" spans="1:10" ht="15.75" hidden="1" thickBot="1" x14ac:dyDescent="0.3">
      <c r="A2877" s="518"/>
      <c r="B2877" s="1114"/>
      <c r="C2877" s="242"/>
      <c r="D2877" s="701"/>
      <c r="E2877" s="702"/>
      <c r="F2877" s="1036">
        <f t="shared" si="42"/>
        <v>0</v>
      </c>
      <c r="G2877" s="243"/>
      <c r="H2877" s="517"/>
      <c r="I2877" s="814"/>
      <c r="J2877" s="512"/>
    </row>
    <row r="2878" spans="1:10" ht="15.75" hidden="1" thickBot="1" x14ac:dyDescent="0.3">
      <c r="A2878" s="518"/>
      <c r="B2878" s="1114"/>
      <c r="C2878" s="242"/>
      <c r="D2878" s="701"/>
      <c r="E2878" s="702"/>
      <c r="F2878" s="1036">
        <f t="shared" si="42"/>
        <v>0</v>
      </c>
      <c r="G2878" s="243"/>
      <c r="H2878" s="517"/>
      <c r="I2878" s="814"/>
      <c r="J2878" s="512"/>
    </row>
    <row r="2879" spans="1:10" ht="15.75" hidden="1" thickBot="1" x14ac:dyDescent="0.3">
      <c r="A2879" s="518"/>
      <c r="B2879" s="1114"/>
      <c r="C2879" s="242"/>
      <c r="D2879" s="701"/>
      <c r="E2879" s="702"/>
      <c r="F2879" s="1036">
        <f t="shared" si="42"/>
        <v>0</v>
      </c>
      <c r="G2879" s="243"/>
      <c r="H2879" s="517"/>
      <c r="I2879" s="814"/>
      <c r="J2879" s="512"/>
    </row>
    <row r="2880" spans="1:10" ht="15.75" hidden="1" thickBot="1" x14ac:dyDescent="0.3">
      <c r="A2880" s="518"/>
      <c r="B2880" s="1114"/>
      <c r="C2880" s="242"/>
      <c r="D2880" s="701"/>
      <c r="E2880" s="702"/>
      <c r="F2880" s="1036">
        <f t="shared" si="42"/>
        <v>0</v>
      </c>
      <c r="G2880" s="243"/>
      <c r="H2880" s="517"/>
      <c r="I2880" s="814"/>
      <c r="J2880" s="512"/>
    </row>
    <row r="2881" spans="1:10" ht="15.75" hidden="1" thickBot="1" x14ac:dyDescent="0.3">
      <c r="A2881" s="518"/>
      <c r="B2881" s="1114"/>
      <c r="C2881" s="242"/>
      <c r="D2881" s="701"/>
      <c r="E2881" s="702"/>
      <c r="F2881" s="1036">
        <f t="shared" si="42"/>
        <v>0</v>
      </c>
      <c r="G2881" s="243"/>
      <c r="H2881" s="517"/>
      <c r="I2881" s="814"/>
      <c r="J2881" s="512"/>
    </row>
    <row r="2882" spans="1:10" ht="15.75" hidden="1" thickBot="1" x14ac:dyDescent="0.3">
      <c r="A2882" s="518"/>
      <c r="B2882" s="1114"/>
      <c r="C2882" s="242"/>
      <c r="D2882" s="701"/>
      <c r="E2882" s="702"/>
      <c r="F2882" s="1036">
        <f t="shared" si="42"/>
        <v>0</v>
      </c>
      <c r="G2882" s="243"/>
      <c r="H2882" s="517"/>
      <c r="I2882" s="814"/>
      <c r="J2882" s="512"/>
    </row>
    <row r="2883" spans="1:10" ht="15.75" hidden="1" thickBot="1" x14ac:dyDescent="0.3">
      <c r="A2883" s="518"/>
      <c r="B2883" s="1114"/>
      <c r="C2883" s="242"/>
      <c r="D2883" s="701"/>
      <c r="E2883" s="702"/>
      <c r="F2883" s="1036">
        <f t="shared" si="42"/>
        <v>0</v>
      </c>
      <c r="G2883" s="243"/>
      <c r="H2883" s="517"/>
      <c r="I2883" s="814"/>
      <c r="J2883" s="512"/>
    </row>
    <row r="2884" spans="1:10" ht="15.75" hidden="1" thickBot="1" x14ac:dyDescent="0.3">
      <c r="A2884" s="518"/>
      <c r="B2884" s="1114"/>
      <c r="C2884" s="242"/>
      <c r="D2884" s="701"/>
      <c r="E2884" s="702"/>
      <c r="F2884" s="1036">
        <f t="shared" ref="F2884:F2986" si="43">D2884+E2884</f>
        <v>0</v>
      </c>
      <c r="G2884" s="243"/>
      <c r="H2884" s="517"/>
      <c r="I2884" s="814"/>
      <c r="J2884" s="512"/>
    </row>
    <row r="2885" spans="1:10" ht="15.75" hidden="1" thickBot="1" x14ac:dyDescent="0.3">
      <c r="A2885" s="518"/>
      <c r="B2885" s="1114"/>
      <c r="C2885" s="242"/>
      <c r="D2885" s="701"/>
      <c r="E2885" s="702"/>
      <c r="F2885" s="1036">
        <f t="shared" si="43"/>
        <v>0</v>
      </c>
      <c r="G2885" s="243"/>
      <c r="H2885" s="517"/>
      <c r="I2885" s="814"/>
      <c r="J2885" s="512"/>
    </row>
    <row r="2886" spans="1:10" ht="15.75" hidden="1" thickBot="1" x14ac:dyDescent="0.3">
      <c r="A2886" s="518"/>
      <c r="B2886" s="1114"/>
      <c r="C2886" s="242"/>
      <c r="D2886" s="701"/>
      <c r="E2886" s="702"/>
      <c r="F2886" s="1036">
        <f t="shared" si="43"/>
        <v>0</v>
      </c>
      <c r="G2886" s="243"/>
      <c r="H2886" s="517"/>
      <c r="I2886" s="814"/>
      <c r="J2886" s="512"/>
    </row>
    <row r="2887" spans="1:10" ht="15.75" hidden="1" thickBot="1" x14ac:dyDescent="0.3">
      <c r="A2887" s="518"/>
      <c r="B2887" s="1114"/>
      <c r="C2887" s="242"/>
      <c r="D2887" s="701"/>
      <c r="E2887" s="702"/>
      <c r="F2887" s="1036">
        <f t="shared" si="43"/>
        <v>0</v>
      </c>
      <c r="G2887" s="243"/>
      <c r="H2887" s="517"/>
      <c r="I2887" s="814"/>
      <c r="J2887" s="512"/>
    </row>
    <row r="2888" spans="1:10" ht="15.75" hidden="1" thickBot="1" x14ac:dyDescent="0.3">
      <c r="A2888" s="518"/>
      <c r="B2888" s="1114"/>
      <c r="C2888" s="242"/>
      <c r="D2888" s="701"/>
      <c r="E2888" s="702"/>
      <c r="F2888" s="1036">
        <f t="shared" si="43"/>
        <v>0</v>
      </c>
      <c r="G2888" s="243"/>
      <c r="H2888" s="517"/>
      <c r="I2888" s="814"/>
      <c r="J2888" s="512"/>
    </row>
    <row r="2889" spans="1:10" ht="15.75" hidden="1" thickBot="1" x14ac:dyDescent="0.3">
      <c r="A2889" s="518"/>
      <c r="B2889" s="1114"/>
      <c r="C2889" s="242"/>
      <c r="D2889" s="701"/>
      <c r="E2889" s="702"/>
      <c r="F2889" s="1036">
        <f t="shared" si="43"/>
        <v>0</v>
      </c>
      <c r="G2889" s="243"/>
      <c r="H2889" s="517"/>
      <c r="I2889" s="814"/>
      <c r="J2889" s="512"/>
    </row>
    <row r="2890" spans="1:10" ht="15.75" hidden="1" thickBot="1" x14ac:dyDescent="0.3">
      <c r="A2890" s="518"/>
      <c r="B2890" s="1114"/>
      <c r="C2890" s="242"/>
      <c r="D2890" s="701"/>
      <c r="E2890" s="702"/>
      <c r="F2890" s="1036">
        <f t="shared" si="43"/>
        <v>0</v>
      </c>
      <c r="G2890" s="243"/>
      <c r="H2890" s="517"/>
      <c r="I2890" s="814"/>
      <c r="J2890" s="512"/>
    </row>
    <row r="2891" spans="1:10" ht="15.75" hidden="1" thickBot="1" x14ac:dyDescent="0.3">
      <c r="A2891" s="518"/>
      <c r="B2891" s="1114"/>
      <c r="C2891" s="242"/>
      <c r="D2891" s="701"/>
      <c r="E2891" s="702"/>
      <c r="F2891" s="1036">
        <f t="shared" si="43"/>
        <v>0</v>
      </c>
      <c r="G2891" s="243"/>
      <c r="H2891" s="517"/>
      <c r="I2891" s="814"/>
      <c r="J2891" s="512"/>
    </row>
    <row r="2892" spans="1:10" ht="15.75" hidden="1" thickBot="1" x14ac:dyDescent="0.3">
      <c r="A2892" s="518"/>
      <c r="B2892" s="1114"/>
      <c r="C2892" s="242"/>
      <c r="D2892" s="701"/>
      <c r="E2892" s="702"/>
      <c r="F2892" s="1036">
        <f t="shared" si="43"/>
        <v>0</v>
      </c>
      <c r="G2892" s="243"/>
      <c r="H2892" s="517"/>
      <c r="I2892" s="814"/>
      <c r="J2892" s="512"/>
    </row>
    <row r="2893" spans="1:10" ht="15.75" hidden="1" thickBot="1" x14ac:dyDescent="0.3">
      <c r="A2893" s="518"/>
      <c r="B2893" s="1114"/>
      <c r="C2893" s="242"/>
      <c r="D2893" s="701"/>
      <c r="E2893" s="702"/>
      <c r="F2893" s="1036">
        <f t="shared" si="43"/>
        <v>0</v>
      </c>
      <c r="G2893" s="243"/>
      <c r="H2893" s="517"/>
      <c r="I2893" s="814"/>
      <c r="J2893" s="512"/>
    </row>
    <row r="2894" spans="1:10" ht="15.75" hidden="1" thickBot="1" x14ac:dyDescent="0.3">
      <c r="A2894" s="518"/>
      <c r="B2894" s="1114"/>
      <c r="C2894" s="242"/>
      <c r="D2894" s="701"/>
      <c r="E2894" s="702"/>
      <c r="F2894" s="1036">
        <f t="shared" si="43"/>
        <v>0</v>
      </c>
      <c r="G2894" s="243"/>
      <c r="H2894" s="517"/>
      <c r="I2894" s="814"/>
      <c r="J2894" s="512"/>
    </row>
    <row r="2895" spans="1:10" ht="15.75" hidden="1" thickBot="1" x14ac:dyDescent="0.3">
      <c r="A2895" s="518"/>
      <c r="B2895" s="1114"/>
      <c r="C2895" s="242"/>
      <c r="D2895" s="701"/>
      <c r="E2895" s="702"/>
      <c r="F2895" s="1036">
        <f t="shared" si="43"/>
        <v>0</v>
      </c>
      <c r="G2895" s="243"/>
      <c r="H2895" s="517"/>
      <c r="I2895" s="814"/>
      <c r="J2895" s="512"/>
    </row>
    <row r="2896" spans="1:10" ht="15.75" hidden="1" thickBot="1" x14ac:dyDescent="0.3">
      <c r="A2896" s="518"/>
      <c r="B2896" s="1114"/>
      <c r="C2896" s="242"/>
      <c r="D2896" s="701"/>
      <c r="E2896" s="702"/>
      <c r="F2896" s="1036">
        <f t="shared" si="43"/>
        <v>0</v>
      </c>
      <c r="G2896" s="243"/>
      <c r="H2896" s="517"/>
      <c r="I2896" s="814"/>
      <c r="J2896" s="512"/>
    </row>
    <row r="2897" spans="1:10" ht="15.75" hidden="1" thickBot="1" x14ac:dyDescent="0.3">
      <c r="A2897" s="518"/>
      <c r="B2897" s="1114"/>
      <c r="C2897" s="242"/>
      <c r="D2897" s="701"/>
      <c r="E2897" s="702"/>
      <c r="F2897" s="1036">
        <f t="shared" si="43"/>
        <v>0</v>
      </c>
      <c r="G2897" s="243"/>
      <c r="H2897" s="517"/>
      <c r="I2897" s="814"/>
      <c r="J2897" s="512"/>
    </row>
    <row r="2898" spans="1:10" ht="15.75" hidden="1" thickBot="1" x14ac:dyDescent="0.3">
      <c r="A2898" s="518"/>
      <c r="B2898" s="1114"/>
      <c r="C2898" s="242"/>
      <c r="D2898" s="701"/>
      <c r="E2898" s="702"/>
      <c r="F2898" s="1036">
        <f t="shared" si="43"/>
        <v>0</v>
      </c>
      <c r="G2898" s="243"/>
      <c r="H2898" s="517"/>
      <c r="I2898" s="814"/>
      <c r="J2898" s="512"/>
    </row>
    <row r="2899" spans="1:10" ht="15.75" hidden="1" thickBot="1" x14ac:dyDescent="0.3">
      <c r="A2899" s="518"/>
      <c r="B2899" s="1114"/>
      <c r="C2899" s="242"/>
      <c r="D2899" s="701"/>
      <c r="E2899" s="702"/>
      <c r="F2899" s="1036">
        <f t="shared" si="43"/>
        <v>0</v>
      </c>
      <c r="G2899" s="243"/>
      <c r="H2899" s="517"/>
      <c r="I2899" s="814"/>
      <c r="J2899" s="512"/>
    </row>
    <row r="2900" spans="1:10" ht="15.75" hidden="1" thickBot="1" x14ac:dyDescent="0.3">
      <c r="A2900" s="518"/>
      <c r="B2900" s="1114"/>
      <c r="C2900" s="242"/>
      <c r="D2900" s="701"/>
      <c r="E2900" s="702"/>
      <c r="F2900" s="1036">
        <f t="shared" si="43"/>
        <v>0</v>
      </c>
      <c r="G2900" s="243"/>
      <c r="H2900" s="517"/>
      <c r="I2900" s="814"/>
      <c r="J2900" s="512"/>
    </row>
    <row r="2901" spans="1:10" ht="15.75" hidden="1" thickBot="1" x14ac:dyDescent="0.3">
      <c r="A2901" s="518"/>
      <c r="B2901" s="1114"/>
      <c r="C2901" s="242"/>
      <c r="D2901" s="701"/>
      <c r="E2901" s="702"/>
      <c r="F2901" s="1036">
        <f t="shared" si="43"/>
        <v>0</v>
      </c>
      <c r="G2901" s="243"/>
      <c r="H2901" s="517"/>
      <c r="I2901" s="814"/>
      <c r="J2901" s="512"/>
    </row>
    <row r="2902" spans="1:10" ht="15.75" hidden="1" thickBot="1" x14ac:dyDescent="0.3">
      <c r="A2902" s="518"/>
      <c r="B2902" s="1114"/>
      <c r="C2902" s="242"/>
      <c r="D2902" s="701"/>
      <c r="E2902" s="702"/>
      <c r="F2902" s="1036">
        <f t="shared" si="43"/>
        <v>0</v>
      </c>
      <c r="G2902" s="243"/>
      <c r="H2902" s="517"/>
      <c r="I2902" s="814"/>
      <c r="J2902" s="512"/>
    </row>
    <row r="2903" spans="1:10" ht="15.75" hidden="1" thickBot="1" x14ac:dyDescent="0.3">
      <c r="A2903" s="518"/>
      <c r="B2903" s="1114"/>
      <c r="C2903" s="242"/>
      <c r="D2903" s="701"/>
      <c r="E2903" s="702"/>
      <c r="F2903" s="1036">
        <f t="shared" si="43"/>
        <v>0</v>
      </c>
      <c r="G2903" s="243"/>
      <c r="H2903" s="517"/>
      <c r="I2903" s="814"/>
      <c r="J2903" s="512"/>
    </row>
    <row r="2904" spans="1:10" ht="15.75" hidden="1" thickBot="1" x14ac:dyDescent="0.3">
      <c r="A2904" s="518"/>
      <c r="B2904" s="1114"/>
      <c r="C2904" s="242"/>
      <c r="D2904" s="701"/>
      <c r="E2904" s="702"/>
      <c r="F2904" s="1036">
        <f t="shared" si="43"/>
        <v>0</v>
      </c>
      <c r="G2904" s="243"/>
      <c r="H2904" s="517"/>
      <c r="I2904" s="814"/>
      <c r="J2904" s="512"/>
    </row>
    <row r="2905" spans="1:10" ht="15.75" hidden="1" thickBot="1" x14ac:dyDescent="0.3">
      <c r="A2905" s="518"/>
      <c r="B2905" s="1114"/>
      <c r="C2905" s="242"/>
      <c r="D2905" s="701"/>
      <c r="E2905" s="702"/>
      <c r="F2905" s="1036">
        <f t="shared" si="43"/>
        <v>0</v>
      </c>
      <c r="G2905" s="243"/>
      <c r="H2905" s="517"/>
      <c r="I2905" s="814"/>
      <c r="J2905" s="512"/>
    </row>
    <row r="2906" spans="1:10" ht="15.75" hidden="1" thickBot="1" x14ac:dyDescent="0.3">
      <c r="A2906" s="518"/>
      <c r="B2906" s="1114"/>
      <c r="C2906" s="242"/>
      <c r="D2906" s="701"/>
      <c r="E2906" s="702"/>
      <c r="F2906" s="1036">
        <f t="shared" si="43"/>
        <v>0</v>
      </c>
      <c r="G2906" s="243"/>
      <c r="H2906" s="517"/>
      <c r="I2906" s="814"/>
      <c r="J2906" s="512"/>
    </row>
    <row r="2907" spans="1:10" ht="15.75" hidden="1" thickBot="1" x14ac:dyDescent="0.3">
      <c r="A2907" s="518"/>
      <c r="B2907" s="1114"/>
      <c r="C2907" s="242"/>
      <c r="D2907" s="701"/>
      <c r="E2907" s="702"/>
      <c r="F2907" s="1036">
        <f t="shared" si="43"/>
        <v>0</v>
      </c>
      <c r="G2907" s="243"/>
      <c r="H2907" s="517"/>
      <c r="I2907" s="814"/>
      <c r="J2907" s="512"/>
    </row>
    <row r="2908" spans="1:10" ht="15.75" hidden="1" thickBot="1" x14ac:dyDescent="0.3">
      <c r="A2908" s="518"/>
      <c r="B2908" s="1114"/>
      <c r="C2908" s="242"/>
      <c r="D2908" s="701"/>
      <c r="E2908" s="702"/>
      <c r="F2908" s="1036">
        <f t="shared" si="43"/>
        <v>0</v>
      </c>
      <c r="G2908" s="243"/>
      <c r="H2908" s="517"/>
      <c r="I2908" s="814"/>
      <c r="J2908" s="512"/>
    </row>
    <row r="2909" spans="1:10" ht="15.75" hidden="1" thickBot="1" x14ac:dyDescent="0.3">
      <c r="A2909" s="518"/>
      <c r="B2909" s="1114"/>
      <c r="C2909" s="242"/>
      <c r="D2909" s="701"/>
      <c r="E2909" s="702"/>
      <c r="F2909" s="1036">
        <f t="shared" si="43"/>
        <v>0</v>
      </c>
      <c r="G2909" s="243"/>
      <c r="H2909" s="517"/>
      <c r="I2909" s="814"/>
      <c r="J2909" s="512"/>
    </row>
    <row r="2910" spans="1:10" ht="15.75" hidden="1" thickBot="1" x14ac:dyDescent="0.3">
      <c r="A2910" s="518"/>
      <c r="B2910" s="1114"/>
      <c r="C2910" s="242"/>
      <c r="D2910" s="701"/>
      <c r="E2910" s="702"/>
      <c r="F2910" s="1036">
        <f t="shared" si="43"/>
        <v>0</v>
      </c>
      <c r="G2910" s="243"/>
      <c r="H2910" s="517"/>
      <c r="I2910" s="814"/>
      <c r="J2910" s="512"/>
    </row>
    <row r="2911" spans="1:10" ht="15.75" hidden="1" thickBot="1" x14ac:dyDescent="0.3">
      <c r="A2911" s="518"/>
      <c r="B2911" s="1114"/>
      <c r="C2911" s="242"/>
      <c r="D2911" s="701"/>
      <c r="E2911" s="702"/>
      <c r="F2911" s="1036">
        <f t="shared" si="43"/>
        <v>0</v>
      </c>
      <c r="G2911" s="243"/>
      <c r="H2911" s="517"/>
      <c r="I2911" s="814"/>
      <c r="J2911" s="512"/>
    </row>
    <row r="2912" spans="1:10" ht="15.75" hidden="1" thickBot="1" x14ac:dyDescent="0.3">
      <c r="A2912" s="518"/>
      <c r="B2912" s="1114"/>
      <c r="C2912" s="242"/>
      <c r="D2912" s="701"/>
      <c r="E2912" s="702"/>
      <c r="F2912" s="1036">
        <f t="shared" si="43"/>
        <v>0</v>
      </c>
      <c r="G2912" s="243"/>
      <c r="H2912" s="517"/>
      <c r="I2912" s="814"/>
      <c r="J2912" s="512"/>
    </row>
    <row r="2913" spans="1:10" ht="15.75" hidden="1" thickBot="1" x14ac:dyDescent="0.3">
      <c r="A2913" s="518"/>
      <c r="B2913" s="1114"/>
      <c r="C2913" s="242"/>
      <c r="D2913" s="701"/>
      <c r="E2913" s="702"/>
      <c r="F2913" s="1036">
        <f t="shared" si="43"/>
        <v>0</v>
      </c>
      <c r="G2913" s="243"/>
      <c r="H2913" s="517"/>
      <c r="I2913" s="814"/>
      <c r="J2913" s="512"/>
    </row>
    <row r="2914" spans="1:10" ht="15.75" hidden="1" thickBot="1" x14ac:dyDescent="0.3">
      <c r="A2914" s="518"/>
      <c r="B2914" s="1114"/>
      <c r="C2914" s="242"/>
      <c r="D2914" s="701"/>
      <c r="E2914" s="702"/>
      <c r="F2914" s="1036">
        <f t="shared" si="43"/>
        <v>0</v>
      </c>
      <c r="G2914" s="243"/>
      <c r="H2914" s="517"/>
      <c r="I2914" s="814"/>
      <c r="J2914" s="512"/>
    </row>
    <row r="2915" spans="1:10" ht="15.75" hidden="1" thickBot="1" x14ac:dyDescent="0.3">
      <c r="A2915" s="518"/>
      <c r="B2915" s="1114"/>
      <c r="C2915" s="242"/>
      <c r="D2915" s="701"/>
      <c r="E2915" s="702"/>
      <c r="F2915" s="1036">
        <f t="shared" si="43"/>
        <v>0</v>
      </c>
      <c r="G2915" s="243"/>
      <c r="H2915" s="517"/>
      <c r="I2915" s="814"/>
      <c r="J2915" s="512"/>
    </row>
    <row r="2916" spans="1:10" ht="15.75" hidden="1" thickBot="1" x14ac:dyDescent="0.3">
      <c r="A2916" s="518"/>
      <c r="B2916" s="1114"/>
      <c r="C2916" s="242"/>
      <c r="D2916" s="701"/>
      <c r="E2916" s="702"/>
      <c r="F2916" s="1036">
        <f t="shared" si="43"/>
        <v>0</v>
      </c>
      <c r="G2916" s="243"/>
      <c r="H2916" s="517"/>
      <c r="I2916" s="814"/>
      <c r="J2916" s="512"/>
    </row>
    <row r="2917" spans="1:10" ht="15.75" hidden="1" thickBot="1" x14ac:dyDescent="0.3">
      <c r="A2917" s="518"/>
      <c r="B2917" s="1114"/>
      <c r="C2917" s="242"/>
      <c r="D2917" s="701"/>
      <c r="E2917" s="702"/>
      <c r="F2917" s="1036">
        <f t="shared" si="43"/>
        <v>0</v>
      </c>
      <c r="G2917" s="243"/>
      <c r="H2917" s="517"/>
      <c r="I2917" s="814"/>
      <c r="J2917" s="512"/>
    </row>
    <row r="2918" spans="1:10" ht="15.75" hidden="1" thickBot="1" x14ac:dyDescent="0.3">
      <c r="A2918" s="518"/>
      <c r="B2918" s="1114"/>
      <c r="C2918" s="242"/>
      <c r="D2918" s="701"/>
      <c r="E2918" s="702"/>
      <c r="F2918" s="1036">
        <f t="shared" si="43"/>
        <v>0</v>
      </c>
      <c r="G2918" s="243"/>
      <c r="H2918" s="517"/>
      <c r="I2918" s="814"/>
      <c r="J2918" s="512"/>
    </row>
    <row r="2919" spans="1:10" ht="15.75" hidden="1" thickBot="1" x14ac:dyDescent="0.3">
      <c r="A2919" s="518"/>
      <c r="B2919" s="1114"/>
      <c r="C2919" s="242"/>
      <c r="D2919" s="701"/>
      <c r="E2919" s="702"/>
      <c r="F2919" s="1036">
        <f t="shared" si="43"/>
        <v>0</v>
      </c>
      <c r="G2919" s="243"/>
      <c r="H2919" s="517"/>
      <c r="I2919" s="814"/>
      <c r="J2919" s="512"/>
    </row>
    <row r="2920" spans="1:10" ht="15.75" hidden="1" thickBot="1" x14ac:dyDescent="0.3">
      <c r="A2920" s="518"/>
      <c r="B2920" s="1114"/>
      <c r="C2920" s="242"/>
      <c r="D2920" s="701"/>
      <c r="E2920" s="702"/>
      <c r="F2920" s="1036">
        <f t="shared" si="43"/>
        <v>0</v>
      </c>
      <c r="G2920" s="243"/>
      <c r="H2920" s="517"/>
      <c r="I2920" s="814"/>
      <c r="J2920" s="512"/>
    </row>
    <row r="2921" spans="1:10" ht="15.75" hidden="1" thickBot="1" x14ac:dyDescent="0.3">
      <c r="A2921" s="518"/>
      <c r="B2921" s="1114"/>
      <c r="C2921" s="242"/>
      <c r="D2921" s="701"/>
      <c r="E2921" s="702"/>
      <c r="F2921" s="1036">
        <f t="shared" si="43"/>
        <v>0</v>
      </c>
      <c r="G2921" s="243"/>
      <c r="H2921" s="517"/>
      <c r="I2921" s="814"/>
      <c r="J2921" s="512"/>
    </row>
    <row r="2922" spans="1:10" ht="15.75" hidden="1" thickBot="1" x14ac:dyDescent="0.3">
      <c r="A2922" s="518"/>
      <c r="B2922" s="1114"/>
      <c r="C2922" s="242"/>
      <c r="D2922" s="701"/>
      <c r="E2922" s="702"/>
      <c r="F2922" s="1036">
        <f t="shared" si="43"/>
        <v>0</v>
      </c>
      <c r="G2922" s="243"/>
      <c r="H2922" s="517"/>
      <c r="I2922" s="814"/>
      <c r="J2922" s="512"/>
    </row>
    <row r="2923" spans="1:10" ht="15.75" hidden="1" thickBot="1" x14ac:dyDescent="0.3">
      <c r="A2923" s="518"/>
      <c r="B2923" s="1114"/>
      <c r="C2923" s="242"/>
      <c r="D2923" s="701"/>
      <c r="E2923" s="702"/>
      <c r="F2923" s="1036">
        <f t="shared" si="43"/>
        <v>0</v>
      </c>
      <c r="G2923" s="243"/>
      <c r="H2923" s="517"/>
      <c r="I2923" s="814"/>
      <c r="J2923" s="512"/>
    </row>
    <row r="2924" spans="1:10" ht="15.75" hidden="1" thickBot="1" x14ac:dyDescent="0.3">
      <c r="A2924" s="518"/>
      <c r="B2924" s="1114"/>
      <c r="C2924" s="242"/>
      <c r="D2924" s="701"/>
      <c r="E2924" s="702"/>
      <c r="F2924" s="1036">
        <f t="shared" si="43"/>
        <v>0</v>
      </c>
      <c r="G2924" s="243"/>
      <c r="H2924" s="517"/>
      <c r="I2924" s="814"/>
      <c r="J2924" s="512"/>
    </row>
    <row r="2925" spans="1:10" ht="15.75" hidden="1" thickBot="1" x14ac:dyDescent="0.3">
      <c r="A2925" s="518"/>
      <c r="B2925" s="1114"/>
      <c r="C2925" s="242"/>
      <c r="D2925" s="701"/>
      <c r="E2925" s="702"/>
      <c r="F2925" s="1036">
        <f t="shared" si="43"/>
        <v>0</v>
      </c>
      <c r="G2925" s="243"/>
      <c r="H2925" s="517"/>
      <c r="I2925" s="814"/>
      <c r="J2925" s="512"/>
    </row>
    <row r="2926" spans="1:10" ht="15.75" hidden="1" thickBot="1" x14ac:dyDescent="0.3">
      <c r="A2926" s="518"/>
      <c r="B2926" s="1114"/>
      <c r="C2926" s="242"/>
      <c r="D2926" s="701"/>
      <c r="E2926" s="702"/>
      <c r="F2926" s="1036">
        <f t="shared" si="43"/>
        <v>0</v>
      </c>
      <c r="G2926" s="243"/>
      <c r="H2926" s="517"/>
      <c r="I2926" s="814"/>
      <c r="J2926" s="512"/>
    </row>
    <row r="2927" spans="1:10" ht="15.75" hidden="1" thickBot="1" x14ac:dyDescent="0.3">
      <c r="A2927" s="518"/>
      <c r="B2927" s="1114"/>
      <c r="C2927" s="242"/>
      <c r="D2927" s="701"/>
      <c r="E2927" s="702"/>
      <c r="F2927" s="1036">
        <f t="shared" si="43"/>
        <v>0</v>
      </c>
      <c r="G2927" s="243"/>
      <c r="H2927" s="517"/>
      <c r="I2927" s="814"/>
      <c r="J2927" s="512"/>
    </row>
    <row r="2928" spans="1:10" ht="15.75" hidden="1" thickBot="1" x14ac:dyDescent="0.3">
      <c r="A2928" s="518"/>
      <c r="B2928" s="1114"/>
      <c r="C2928" s="242"/>
      <c r="D2928" s="701"/>
      <c r="E2928" s="702"/>
      <c r="F2928" s="1036">
        <f t="shared" si="43"/>
        <v>0</v>
      </c>
      <c r="G2928" s="243"/>
      <c r="H2928" s="517"/>
      <c r="I2928" s="814"/>
      <c r="J2928" s="512"/>
    </row>
    <row r="2929" spans="1:10" ht="15.75" hidden="1" thickBot="1" x14ac:dyDescent="0.3">
      <c r="A2929" s="518"/>
      <c r="B2929" s="1114"/>
      <c r="C2929" s="242"/>
      <c r="D2929" s="701"/>
      <c r="E2929" s="702"/>
      <c r="F2929" s="1036">
        <f t="shared" si="43"/>
        <v>0</v>
      </c>
      <c r="G2929" s="243"/>
      <c r="H2929" s="517"/>
      <c r="I2929" s="814"/>
      <c r="J2929" s="512"/>
    </row>
    <row r="2930" spans="1:10" ht="15.75" hidden="1" thickBot="1" x14ac:dyDescent="0.3">
      <c r="A2930" s="518"/>
      <c r="B2930" s="1114"/>
      <c r="C2930" s="242"/>
      <c r="D2930" s="701"/>
      <c r="E2930" s="702"/>
      <c r="F2930" s="1036">
        <f t="shared" si="43"/>
        <v>0</v>
      </c>
      <c r="G2930" s="243"/>
      <c r="H2930" s="517"/>
      <c r="I2930" s="814"/>
      <c r="J2930" s="512"/>
    </row>
    <row r="2931" spans="1:10" ht="15.75" hidden="1" thickBot="1" x14ac:dyDescent="0.3">
      <c r="A2931" s="518"/>
      <c r="B2931" s="1114"/>
      <c r="C2931" s="242"/>
      <c r="D2931" s="701"/>
      <c r="E2931" s="702"/>
      <c r="F2931" s="1036">
        <f t="shared" si="43"/>
        <v>0</v>
      </c>
      <c r="G2931" s="243"/>
      <c r="H2931" s="517"/>
      <c r="I2931" s="814"/>
      <c r="J2931" s="512"/>
    </row>
    <row r="2932" spans="1:10" ht="15.75" hidden="1" thickBot="1" x14ac:dyDescent="0.3">
      <c r="A2932" s="518"/>
      <c r="B2932" s="1114"/>
      <c r="C2932" s="242"/>
      <c r="D2932" s="701"/>
      <c r="E2932" s="702"/>
      <c r="F2932" s="1036">
        <f t="shared" si="43"/>
        <v>0</v>
      </c>
      <c r="G2932" s="243"/>
      <c r="H2932" s="517"/>
      <c r="I2932" s="814"/>
      <c r="J2932" s="512"/>
    </row>
    <row r="2933" spans="1:10" ht="15.75" hidden="1" thickBot="1" x14ac:dyDescent="0.3">
      <c r="A2933" s="518"/>
      <c r="B2933" s="1114"/>
      <c r="C2933" s="242"/>
      <c r="D2933" s="701"/>
      <c r="E2933" s="702"/>
      <c r="F2933" s="1036">
        <f t="shared" si="43"/>
        <v>0</v>
      </c>
      <c r="G2933" s="243"/>
      <c r="H2933" s="517"/>
      <c r="I2933" s="814"/>
      <c r="J2933" s="512"/>
    </row>
    <row r="2934" spans="1:10" ht="15.75" hidden="1" thickBot="1" x14ac:dyDescent="0.3">
      <c r="A2934" s="518"/>
      <c r="B2934" s="1114"/>
      <c r="C2934" s="242"/>
      <c r="D2934" s="701"/>
      <c r="E2934" s="702"/>
      <c r="F2934" s="1036">
        <f t="shared" si="43"/>
        <v>0</v>
      </c>
      <c r="G2934" s="243"/>
      <c r="H2934" s="517"/>
      <c r="I2934" s="814"/>
      <c r="J2934" s="512"/>
    </row>
    <row r="2935" spans="1:10" ht="15.75" hidden="1" thickBot="1" x14ac:dyDescent="0.3">
      <c r="A2935" s="518"/>
      <c r="B2935" s="1114"/>
      <c r="C2935" s="242"/>
      <c r="D2935" s="701"/>
      <c r="E2935" s="702"/>
      <c r="F2935" s="1036">
        <f t="shared" si="43"/>
        <v>0</v>
      </c>
      <c r="G2935" s="243"/>
      <c r="H2935" s="517"/>
      <c r="I2935" s="814"/>
      <c r="J2935" s="512"/>
    </row>
    <row r="2936" spans="1:10" ht="15.75" hidden="1" thickBot="1" x14ac:dyDescent="0.3">
      <c r="A2936" s="518"/>
      <c r="B2936" s="1114"/>
      <c r="C2936" s="242"/>
      <c r="D2936" s="701"/>
      <c r="E2936" s="702"/>
      <c r="F2936" s="1036">
        <f t="shared" si="43"/>
        <v>0</v>
      </c>
      <c r="G2936" s="243"/>
      <c r="H2936" s="517"/>
      <c r="I2936" s="814"/>
      <c r="J2936" s="512"/>
    </row>
    <row r="2937" spans="1:10" ht="15.75" hidden="1" thickBot="1" x14ac:dyDescent="0.3">
      <c r="A2937" s="518"/>
      <c r="B2937" s="1114"/>
      <c r="C2937" s="242"/>
      <c r="D2937" s="701"/>
      <c r="E2937" s="702"/>
      <c r="F2937" s="1036">
        <f t="shared" si="43"/>
        <v>0</v>
      </c>
      <c r="G2937" s="243"/>
      <c r="H2937" s="517"/>
      <c r="I2937" s="814"/>
      <c r="J2937" s="512"/>
    </row>
    <row r="2938" spans="1:10" ht="15.75" hidden="1" thickBot="1" x14ac:dyDescent="0.3">
      <c r="A2938" s="518"/>
      <c r="B2938" s="1114"/>
      <c r="C2938" s="242"/>
      <c r="D2938" s="701"/>
      <c r="E2938" s="702"/>
      <c r="F2938" s="1036">
        <f t="shared" si="43"/>
        <v>0</v>
      </c>
      <c r="G2938" s="243"/>
      <c r="H2938" s="517"/>
      <c r="I2938" s="814"/>
      <c r="J2938" s="512"/>
    </row>
    <row r="2939" spans="1:10" ht="15.75" hidden="1" thickBot="1" x14ac:dyDescent="0.3">
      <c r="A2939" s="518"/>
      <c r="B2939" s="1114"/>
      <c r="C2939" s="242"/>
      <c r="D2939" s="701"/>
      <c r="E2939" s="702"/>
      <c r="F2939" s="1036">
        <f t="shared" si="43"/>
        <v>0</v>
      </c>
      <c r="G2939" s="243"/>
      <c r="H2939" s="517"/>
      <c r="I2939" s="814"/>
      <c r="J2939" s="512"/>
    </row>
    <row r="2940" spans="1:10" ht="15.75" hidden="1" thickBot="1" x14ac:dyDescent="0.3">
      <c r="A2940" s="518"/>
      <c r="B2940" s="1114"/>
      <c r="C2940" s="242"/>
      <c r="D2940" s="701"/>
      <c r="E2940" s="702"/>
      <c r="F2940" s="1036">
        <f t="shared" si="43"/>
        <v>0</v>
      </c>
      <c r="G2940" s="243"/>
      <c r="H2940" s="517"/>
      <c r="I2940" s="814"/>
      <c r="J2940" s="512"/>
    </row>
    <row r="2941" spans="1:10" ht="15.75" hidden="1" thickBot="1" x14ac:dyDescent="0.3">
      <c r="A2941" s="518"/>
      <c r="B2941" s="1114"/>
      <c r="C2941" s="242"/>
      <c r="D2941" s="701"/>
      <c r="E2941" s="702"/>
      <c r="F2941" s="1036">
        <f t="shared" si="43"/>
        <v>0</v>
      </c>
      <c r="G2941" s="243"/>
      <c r="H2941" s="517"/>
      <c r="I2941" s="814"/>
      <c r="J2941" s="512"/>
    </row>
    <row r="2942" spans="1:10" ht="15.75" hidden="1" thickBot="1" x14ac:dyDescent="0.3">
      <c r="A2942" s="518"/>
      <c r="B2942" s="1114"/>
      <c r="C2942" s="242"/>
      <c r="D2942" s="701"/>
      <c r="E2942" s="702"/>
      <c r="F2942" s="1036">
        <f t="shared" si="43"/>
        <v>0</v>
      </c>
      <c r="G2942" s="243"/>
      <c r="H2942" s="517"/>
      <c r="I2942" s="814"/>
      <c r="J2942" s="512"/>
    </row>
    <row r="2943" spans="1:10" ht="15.75" hidden="1" thickBot="1" x14ac:dyDescent="0.3">
      <c r="A2943" s="518"/>
      <c r="B2943" s="1114"/>
      <c r="C2943" s="242"/>
      <c r="D2943" s="701"/>
      <c r="E2943" s="702"/>
      <c r="F2943" s="1036">
        <f t="shared" si="43"/>
        <v>0</v>
      </c>
      <c r="G2943" s="243"/>
      <c r="H2943" s="517"/>
      <c r="I2943" s="814"/>
      <c r="J2943" s="512"/>
    </row>
    <row r="2944" spans="1:10" ht="15.75" hidden="1" thickBot="1" x14ac:dyDescent="0.3">
      <c r="A2944" s="518"/>
      <c r="B2944" s="1114"/>
      <c r="C2944" s="242"/>
      <c r="D2944" s="701"/>
      <c r="E2944" s="702"/>
      <c r="F2944" s="1036">
        <f t="shared" si="43"/>
        <v>0</v>
      </c>
      <c r="G2944" s="243"/>
      <c r="H2944" s="517"/>
      <c r="I2944" s="814"/>
      <c r="J2944" s="512"/>
    </row>
    <row r="2945" spans="1:10" ht="15.75" hidden="1" thickBot="1" x14ac:dyDescent="0.3">
      <c r="A2945" s="518"/>
      <c r="B2945" s="1114"/>
      <c r="C2945" s="242"/>
      <c r="D2945" s="701"/>
      <c r="E2945" s="702"/>
      <c r="F2945" s="1036">
        <f t="shared" si="43"/>
        <v>0</v>
      </c>
      <c r="G2945" s="243"/>
      <c r="H2945" s="517"/>
      <c r="I2945" s="814"/>
      <c r="J2945" s="512"/>
    </row>
    <row r="2946" spans="1:10" ht="15.75" hidden="1" thickBot="1" x14ac:dyDescent="0.3">
      <c r="A2946" s="518"/>
      <c r="B2946" s="1114"/>
      <c r="C2946" s="242"/>
      <c r="D2946" s="701"/>
      <c r="E2946" s="702"/>
      <c r="F2946" s="1036">
        <f t="shared" si="43"/>
        <v>0</v>
      </c>
      <c r="G2946" s="243"/>
      <c r="H2946" s="517"/>
      <c r="I2946" s="814"/>
      <c r="J2946" s="512"/>
    </row>
    <row r="2947" spans="1:10" ht="15.75" hidden="1" thickBot="1" x14ac:dyDescent="0.3">
      <c r="A2947" s="518"/>
      <c r="B2947" s="1114"/>
      <c r="C2947" s="242"/>
      <c r="D2947" s="701"/>
      <c r="E2947" s="702"/>
      <c r="F2947" s="1036">
        <f t="shared" si="43"/>
        <v>0</v>
      </c>
      <c r="G2947" s="243"/>
      <c r="H2947" s="517"/>
      <c r="I2947" s="814"/>
      <c r="J2947" s="512"/>
    </row>
    <row r="2948" spans="1:10" ht="15.75" hidden="1" thickBot="1" x14ac:dyDescent="0.3">
      <c r="A2948" s="518"/>
      <c r="B2948" s="1114"/>
      <c r="C2948" s="242"/>
      <c r="D2948" s="701"/>
      <c r="E2948" s="702"/>
      <c r="F2948" s="1036">
        <f t="shared" si="43"/>
        <v>0</v>
      </c>
      <c r="G2948" s="243"/>
      <c r="H2948" s="517"/>
      <c r="I2948" s="814"/>
      <c r="J2948" s="512"/>
    </row>
    <row r="2949" spans="1:10" ht="15.75" hidden="1" thickBot="1" x14ac:dyDescent="0.3">
      <c r="A2949" s="518"/>
      <c r="B2949" s="1114"/>
      <c r="C2949" s="242"/>
      <c r="D2949" s="701"/>
      <c r="E2949" s="702"/>
      <c r="F2949" s="1036">
        <f t="shared" si="43"/>
        <v>0</v>
      </c>
      <c r="G2949" s="243"/>
      <c r="H2949" s="517"/>
      <c r="I2949" s="814"/>
      <c r="J2949" s="512"/>
    </row>
    <row r="2950" spans="1:10" ht="15.75" hidden="1" thickBot="1" x14ac:dyDescent="0.3">
      <c r="A2950" s="518"/>
      <c r="B2950" s="1114"/>
      <c r="C2950" s="242"/>
      <c r="D2950" s="701"/>
      <c r="E2950" s="702"/>
      <c r="F2950" s="1036">
        <f t="shared" si="43"/>
        <v>0</v>
      </c>
      <c r="G2950" s="243"/>
      <c r="H2950" s="517"/>
      <c r="I2950" s="814"/>
      <c r="J2950" s="512"/>
    </row>
    <row r="2951" spans="1:10" ht="15.75" hidden="1" thickBot="1" x14ac:dyDescent="0.3">
      <c r="A2951" s="518"/>
      <c r="B2951" s="1114"/>
      <c r="C2951" s="242"/>
      <c r="D2951" s="701"/>
      <c r="E2951" s="702"/>
      <c r="F2951" s="1036">
        <f t="shared" si="43"/>
        <v>0</v>
      </c>
      <c r="G2951" s="243"/>
      <c r="H2951" s="517"/>
      <c r="I2951" s="814"/>
      <c r="J2951" s="512"/>
    </row>
    <row r="2952" spans="1:10" ht="15.75" hidden="1" thickBot="1" x14ac:dyDescent="0.3">
      <c r="A2952" s="518"/>
      <c r="B2952" s="1114"/>
      <c r="C2952" s="242"/>
      <c r="D2952" s="701"/>
      <c r="E2952" s="702"/>
      <c r="F2952" s="1036">
        <f t="shared" si="43"/>
        <v>0</v>
      </c>
      <c r="G2952" s="243"/>
      <c r="H2952" s="517"/>
      <c r="I2952" s="814"/>
      <c r="J2952" s="512"/>
    </row>
    <row r="2953" spans="1:10" ht="15.75" hidden="1" thickBot="1" x14ac:dyDescent="0.3">
      <c r="A2953" s="518"/>
      <c r="B2953" s="1114"/>
      <c r="C2953" s="242"/>
      <c r="D2953" s="701"/>
      <c r="E2953" s="702"/>
      <c r="F2953" s="1036">
        <f t="shared" si="43"/>
        <v>0</v>
      </c>
      <c r="G2953" s="243"/>
      <c r="H2953" s="517"/>
      <c r="I2953" s="814"/>
      <c r="J2953" s="512"/>
    </row>
    <row r="2954" spans="1:10" ht="15.75" hidden="1" thickBot="1" x14ac:dyDescent="0.3">
      <c r="A2954" s="518"/>
      <c r="B2954" s="1114"/>
      <c r="C2954" s="242"/>
      <c r="D2954" s="701"/>
      <c r="E2954" s="702"/>
      <c r="F2954" s="1036">
        <f t="shared" si="43"/>
        <v>0</v>
      </c>
      <c r="G2954" s="243"/>
      <c r="H2954" s="517"/>
      <c r="I2954" s="814"/>
      <c r="J2954" s="512"/>
    </row>
    <row r="2955" spans="1:10" ht="15.75" hidden="1" thickBot="1" x14ac:dyDescent="0.3">
      <c r="A2955" s="518"/>
      <c r="B2955" s="1114"/>
      <c r="C2955" s="242"/>
      <c r="D2955" s="701"/>
      <c r="E2955" s="702"/>
      <c r="F2955" s="1036">
        <f t="shared" si="43"/>
        <v>0</v>
      </c>
      <c r="G2955" s="243"/>
      <c r="H2955" s="517"/>
      <c r="I2955" s="814"/>
      <c r="J2955" s="512"/>
    </row>
    <row r="2956" spans="1:10" ht="15.75" hidden="1" thickBot="1" x14ac:dyDescent="0.3">
      <c r="A2956" s="518"/>
      <c r="B2956" s="1114"/>
      <c r="C2956" s="253"/>
      <c r="D2956" s="696"/>
      <c r="E2956" s="697"/>
      <c r="F2956" s="1036">
        <f t="shared" si="43"/>
        <v>0</v>
      </c>
      <c r="G2956" s="252"/>
      <c r="H2956" s="517"/>
      <c r="I2956" s="814"/>
      <c r="J2956" s="512"/>
    </row>
    <row r="2957" spans="1:10" ht="15" customHeight="1" thickBot="1" x14ac:dyDescent="0.35">
      <c r="A2957" s="518"/>
      <c r="B2957" s="1114" t="s">
        <v>1196</v>
      </c>
      <c r="C2957" s="546" t="s">
        <v>941</v>
      </c>
      <c r="D2957" s="1058">
        <f>SUM(D2958:D3057)</f>
        <v>0</v>
      </c>
      <c r="E2957" s="1058">
        <f>SUM(E2958:E3057)</f>
        <v>0</v>
      </c>
      <c r="F2957" s="1036">
        <f t="shared" si="43"/>
        <v>0</v>
      </c>
      <c r="G2957" s="243"/>
      <c r="H2957" s="517" t="s">
        <v>1692</v>
      </c>
      <c r="I2957" s="815">
        <f>Form3!G44+Form3!H44</f>
        <v>0</v>
      </c>
      <c r="J2957" s="512"/>
    </row>
    <row r="2958" spans="1:10" ht="15" customHeight="1" x14ac:dyDescent="0.3">
      <c r="A2958" s="518"/>
      <c r="B2958" s="1114"/>
      <c r="C2958" s="1694"/>
      <c r="D2958" s="696"/>
      <c r="E2958" s="697"/>
      <c r="F2958" s="1036">
        <f t="shared" si="43"/>
        <v>0</v>
      </c>
      <c r="G2958" s="243"/>
      <c r="H2958" s="517"/>
      <c r="I2958" s="814"/>
      <c r="J2958" s="512"/>
    </row>
    <row r="2959" spans="1:10" ht="15" customHeight="1" x14ac:dyDescent="0.3">
      <c r="A2959" s="518"/>
      <c r="B2959" s="1114"/>
      <c r="C2959" s="1694"/>
      <c r="D2959" s="696"/>
      <c r="E2959" s="697"/>
      <c r="F2959" s="1036">
        <f t="shared" si="43"/>
        <v>0</v>
      </c>
      <c r="G2959" s="243"/>
      <c r="H2959" s="517"/>
      <c r="I2959" s="814"/>
      <c r="J2959" s="512"/>
    </row>
    <row r="2960" spans="1:10" ht="15" customHeight="1" x14ac:dyDescent="0.3">
      <c r="A2960" s="518"/>
      <c r="B2960" s="1114"/>
      <c r="C2960" s="1694"/>
      <c r="D2960" s="696"/>
      <c r="E2960" s="697"/>
      <c r="F2960" s="1036">
        <f t="shared" si="43"/>
        <v>0</v>
      </c>
      <c r="G2960" s="243"/>
      <c r="H2960" s="517"/>
      <c r="I2960" s="814"/>
      <c r="J2960" s="512"/>
    </row>
    <row r="2961" spans="1:10" ht="15" customHeight="1" x14ac:dyDescent="0.3">
      <c r="A2961" s="518"/>
      <c r="B2961" s="1114"/>
      <c r="C2961" s="1694"/>
      <c r="D2961" s="696"/>
      <c r="E2961" s="697"/>
      <c r="F2961" s="1036">
        <f t="shared" si="43"/>
        <v>0</v>
      </c>
      <c r="G2961" s="243"/>
      <c r="H2961" s="517"/>
      <c r="I2961" s="814"/>
      <c r="J2961" s="512"/>
    </row>
    <row r="2962" spans="1:10" ht="15" customHeight="1" x14ac:dyDescent="0.3">
      <c r="A2962" s="518"/>
      <c r="B2962" s="1114"/>
      <c r="C2962" s="1694"/>
      <c r="D2962" s="696"/>
      <c r="E2962" s="697"/>
      <c r="F2962" s="1036">
        <f t="shared" si="43"/>
        <v>0</v>
      </c>
      <c r="G2962" s="243"/>
      <c r="H2962" s="517"/>
      <c r="I2962" s="814"/>
      <c r="J2962" s="512"/>
    </row>
    <row r="2963" spans="1:10" ht="15" customHeight="1" x14ac:dyDescent="0.3">
      <c r="A2963" s="518"/>
      <c r="B2963" s="1114"/>
      <c r="C2963" s="1694"/>
      <c r="D2963" s="696"/>
      <c r="E2963" s="697"/>
      <c r="F2963" s="1036">
        <f t="shared" si="43"/>
        <v>0</v>
      </c>
      <c r="G2963" s="243"/>
      <c r="H2963" s="517"/>
      <c r="I2963" s="814"/>
      <c r="J2963" s="512"/>
    </row>
    <row r="2964" spans="1:10" ht="15" customHeight="1" x14ac:dyDescent="0.3">
      <c r="A2964" s="518"/>
      <c r="B2964" s="1114"/>
      <c r="C2964" s="1694"/>
      <c r="D2964" s="696"/>
      <c r="E2964" s="697"/>
      <c r="F2964" s="1036">
        <f t="shared" si="43"/>
        <v>0</v>
      </c>
      <c r="G2964" s="243"/>
      <c r="H2964" s="517"/>
      <c r="I2964" s="814"/>
      <c r="J2964" s="512"/>
    </row>
    <row r="2965" spans="1:10" ht="15" customHeight="1" x14ac:dyDescent="0.3">
      <c r="A2965" s="518"/>
      <c r="B2965" s="1114"/>
      <c r="C2965" s="1694"/>
      <c r="D2965" s="696"/>
      <c r="E2965" s="697"/>
      <c r="F2965" s="1036">
        <f t="shared" si="43"/>
        <v>0</v>
      </c>
      <c r="G2965" s="243"/>
      <c r="H2965" s="517"/>
      <c r="I2965" s="814"/>
      <c r="J2965" s="512"/>
    </row>
    <row r="2966" spans="1:10" ht="15" customHeight="1" x14ac:dyDescent="0.3">
      <c r="A2966" s="518"/>
      <c r="B2966" s="1114"/>
      <c r="C2966" s="1694"/>
      <c r="D2966" s="696"/>
      <c r="E2966" s="697"/>
      <c r="F2966" s="1036">
        <f t="shared" si="43"/>
        <v>0</v>
      </c>
      <c r="G2966" s="243"/>
      <c r="H2966" s="517"/>
      <c r="I2966" s="814"/>
      <c r="J2966" s="512"/>
    </row>
    <row r="2967" spans="1:10" ht="15" customHeight="1" thickBot="1" x14ac:dyDescent="0.35">
      <c r="A2967" s="518"/>
      <c r="B2967" s="1114"/>
      <c r="C2967" s="1694"/>
      <c r="D2967" s="696"/>
      <c r="E2967" s="697"/>
      <c r="F2967" s="1036">
        <f t="shared" si="43"/>
        <v>0</v>
      </c>
      <c r="G2967" s="243"/>
      <c r="H2967" s="517"/>
      <c r="I2967" s="814"/>
      <c r="J2967" s="512"/>
    </row>
    <row r="2968" spans="1:10" ht="15.75" hidden="1" thickBot="1" x14ac:dyDescent="0.3">
      <c r="A2968" s="518"/>
      <c r="B2968" s="1114"/>
      <c r="C2968" s="242"/>
      <c r="D2968" s="701"/>
      <c r="E2968" s="702"/>
      <c r="F2968" s="1036">
        <f t="shared" si="43"/>
        <v>0</v>
      </c>
      <c r="G2968" s="243"/>
      <c r="H2968" s="517"/>
      <c r="I2968" s="814"/>
      <c r="J2968" s="512"/>
    </row>
    <row r="2969" spans="1:10" ht="15.75" hidden="1" thickBot="1" x14ac:dyDescent="0.3">
      <c r="A2969" s="518"/>
      <c r="B2969" s="1114"/>
      <c r="C2969" s="242"/>
      <c r="D2969" s="701"/>
      <c r="E2969" s="702"/>
      <c r="F2969" s="1036">
        <f t="shared" si="43"/>
        <v>0</v>
      </c>
      <c r="G2969" s="243"/>
      <c r="H2969" s="517"/>
      <c r="I2969" s="814"/>
      <c r="J2969" s="512"/>
    </row>
    <row r="2970" spans="1:10" ht="15.75" hidden="1" thickBot="1" x14ac:dyDescent="0.3">
      <c r="A2970" s="518"/>
      <c r="B2970" s="1114"/>
      <c r="C2970" s="242"/>
      <c r="D2970" s="701"/>
      <c r="E2970" s="702"/>
      <c r="F2970" s="1036">
        <f t="shared" si="43"/>
        <v>0</v>
      </c>
      <c r="G2970" s="243"/>
      <c r="H2970" s="517"/>
      <c r="I2970" s="814"/>
      <c r="J2970" s="512"/>
    </row>
    <row r="2971" spans="1:10" ht="15.75" hidden="1" thickBot="1" x14ac:dyDescent="0.3">
      <c r="A2971" s="518"/>
      <c r="B2971" s="1114"/>
      <c r="C2971" s="242"/>
      <c r="D2971" s="701"/>
      <c r="E2971" s="702"/>
      <c r="F2971" s="1036">
        <f t="shared" si="43"/>
        <v>0</v>
      </c>
      <c r="G2971" s="243"/>
      <c r="H2971" s="517"/>
      <c r="I2971" s="814"/>
      <c r="J2971" s="512"/>
    </row>
    <row r="2972" spans="1:10" ht="15.75" hidden="1" thickBot="1" x14ac:dyDescent="0.3">
      <c r="A2972" s="518"/>
      <c r="B2972" s="1114"/>
      <c r="C2972" s="242"/>
      <c r="D2972" s="701"/>
      <c r="E2972" s="702"/>
      <c r="F2972" s="1036">
        <f t="shared" si="43"/>
        <v>0</v>
      </c>
      <c r="G2972" s="243"/>
      <c r="H2972" s="517"/>
      <c r="I2972" s="814"/>
      <c r="J2972" s="512"/>
    </row>
    <row r="2973" spans="1:10" ht="15.75" hidden="1" thickBot="1" x14ac:dyDescent="0.3">
      <c r="A2973" s="518"/>
      <c r="B2973" s="1114"/>
      <c r="C2973" s="242"/>
      <c r="D2973" s="701"/>
      <c r="E2973" s="702"/>
      <c r="F2973" s="1036">
        <f t="shared" si="43"/>
        <v>0</v>
      </c>
      <c r="G2973" s="243"/>
      <c r="H2973" s="517"/>
      <c r="I2973" s="814"/>
      <c r="J2973" s="512"/>
    </row>
    <row r="2974" spans="1:10" ht="15.75" hidden="1" thickBot="1" x14ac:dyDescent="0.3">
      <c r="A2974" s="518"/>
      <c r="B2974" s="1114"/>
      <c r="C2974" s="242"/>
      <c r="D2974" s="701"/>
      <c r="E2974" s="702"/>
      <c r="F2974" s="1036">
        <f t="shared" si="43"/>
        <v>0</v>
      </c>
      <c r="G2974" s="243"/>
      <c r="H2974" s="517"/>
      <c r="I2974" s="814"/>
      <c r="J2974" s="512"/>
    </row>
    <row r="2975" spans="1:10" ht="15.75" hidden="1" thickBot="1" x14ac:dyDescent="0.3">
      <c r="A2975" s="518"/>
      <c r="B2975" s="1114"/>
      <c r="C2975" s="242"/>
      <c r="D2975" s="701"/>
      <c r="E2975" s="702"/>
      <c r="F2975" s="1036">
        <f t="shared" si="43"/>
        <v>0</v>
      </c>
      <c r="G2975" s="243"/>
      <c r="H2975" s="517"/>
      <c r="I2975" s="814"/>
      <c r="J2975" s="512"/>
    </row>
    <row r="2976" spans="1:10" ht="15.75" hidden="1" thickBot="1" x14ac:dyDescent="0.3">
      <c r="A2976" s="518"/>
      <c r="B2976" s="1114"/>
      <c r="C2976" s="242"/>
      <c r="D2976" s="701"/>
      <c r="E2976" s="702"/>
      <c r="F2976" s="1036">
        <f t="shared" si="43"/>
        <v>0</v>
      </c>
      <c r="G2976" s="243"/>
      <c r="H2976" s="517"/>
      <c r="I2976" s="814"/>
      <c r="J2976" s="512"/>
    </row>
    <row r="2977" spans="1:10" ht="15.75" hidden="1" thickBot="1" x14ac:dyDescent="0.3">
      <c r="A2977" s="518"/>
      <c r="B2977" s="1114"/>
      <c r="C2977" s="242"/>
      <c r="D2977" s="701"/>
      <c r="E2977" s="702"/>
      <c r="F2977" s="1036">
        <f t="shared" si="43"/>
        <v>0</v>
      </c>
      <c r="G2977" s="243"/>
      <c r="H2977" s="517"/>
      <c r="I2977" s="814"/>
      <c r="J2977" s="512"/>
    </row>
    <row r="2978" spans="1:10" ht="15.75" hidden="1" thickBot="1" x14ac:dyDescent="0.3">
      <c r="A2978" s="518"/>
      <c r="B2978" s="1114"/>
      <c r="C2978" s="242"/>
      <c r="D2978" s="701"/>
      <c r="E2978" s="702"/>
      <c r="F2978" s="1036">
        <f t="shared" si="43"/>
        <v>0</v>
      </c>
      <c r="G2978" s="243"/>
      <c r="H2978" s="517"/>
      <c r="I2978" s="814"/>
      <c r="J2978" s="512"/>
    </row>
    <row r="2979" spans="1:10" ht="15.75" hidden="1" thickBot="1" x14ac:dyDescent="0.3">
      <c r="A2979" s="518"/>
      <c r="B2979" s="1114"/>
      <c r="C2979" s="242"/>
      <c r="D2979" s="701"/>
      <c r="E2979" s="702"/>
      <c r="F2979" s="1036">
        <f t="shared" si="43"/>
        <v>0</v>
      </c>
      <c r="G2979" s="243"/>
      <c r="H2979" s="517"/>
      <c r="I2979" s="814"/>
      <c r="J2979" s="512"/>
    </row>
    <row r="2980" spans="1:10" ht="15.75" hidden="1" thickBot="1" x14ac:dyDescent="0.3">
      <c r="A2980" s="518"/>
      <c r="B2980" s="1114"/>
      <c r="C2980" s="242"/>
      <c r="D2980" s="701"/>
      <c r="E2980" s="702"/>
      <c r="F2980" s="1036">
        <f t="shared" si="43"/>
        <v>0</v>
      </c>
      <c r="G2980" s="243"/>
      <c r="H2980" s="517"/>
      <c r="I2980" s="814"/>
      <c r="J2980" s="512"/>
    </row>
    <row r="2981" spans="1:10" ht="15.75" hidden="1" thickBot="1" x14ac:dyDescent="0.3">
      <c r="A2981" s="518"/>
      <c r="B2981" s="1114"/>
      <c r="C2981" s="242"/>
      <c r="D2981" s="701"/>
      <c r="E2981" s="702"/>
      <c r="F2981" s="1036">
        <f t="shared" si="43"/>
        <v>0</v>
      </c>
      <c r="G2981" s="243"/>
      <c r="H2981" s="517"/>
      <c r="I2981" s="814"/>
      <c r="J2981" s="512"/>
    </row>
    <row r="2982" spans="1:10" ht="15.75" hidden="1" thickBot="1" x14ac:dyDescent="0.3">
      <c r="A2982" s="518"/>
      <c r="B2982" s="1114"/>
      <c r="C2982" s="242"/>
      <c r="D2982" s="701"/>
      <c r="E2982" s="702"/>
      <c r="F2982" s="1036">
        <f t="shared" si="43"/>
        <v>0</v>
      </c>
      <c r="G2982" s="243"/>
      <c r="H2982" s="517"/>
      <c r="I2982" s="814"/>
      <c r="J2982" s="512"/>
    </row>
    <row r="2983" spans="1:10" ht="15.75" hidden="1" thickBot="1" x14ac:dyDescent="0.3">
      <c r="A2983" s="518"/>
      <c r="B2983" s="1114"/>
      <c r="C2983" s="242"/>
      <c r="D2983" s="701"/>
      <c r="E2983" s="702"/>
      <c r="F2983" s="1036">
        <f t="shared" si="43"/>
        <v>0</v>
      </c>
      <c r="G2983" s="243"/>
      <c r="H2983" s="517"/>
      <c r="I2983" s="814"/>
      <c r="J2983" s="512"/>
    </row>
    <row r="2984" spans="1:10" ht="15.75" hidden="1" thickBot="1" x14ac:dyDescent="0.3">
      <c r="A2984" s="518"/>
      <c r="B2984" s="1114"/>
      <c r="C2984" s="242"/>
      <c r="D2984" s="701"/>
      <c r="E2984" s="702"/>
      <c r="F2984" s="1036">
        <f t="shared" si="43"/>
        <v>0</v>
      </c>
      <c r="G2984" s="243"/>
      <c r="H2984" s="517"/>
      <c r="I2984" s="814"/>
      <c r="J2984" s="512"/>
    </row>
    <row r="2985" spans="1:10" ht="15.75" hidden="1" thickBot="1" x14ac:dyDescent="0.3">
      <c r="A2985" s="518"/>
      <c r="B2985" s="1114"/>
      <c r="C2985" s="242"/>
      <c r="D2985" s="701"/>
      <c r="E2985" s="702"/>
      <c r="F2985" s="1036">
        <f t="shared" si="43"/>
        <v>0</v>
      </c>
      <c r="G2985" s="243"/>
      <c r="H2985" s="517"/>
      <c r="I2985" s="814"/>
      <c r="J2985" s="512"/>
    </row>
    <row r="2986" spans="1:10" ht="15.75" hidden="1" thickBot="1" x14ac:dyDescent="0.3">
      <c r="A2986" s="518"/>
      <c r="B2986" s="1114"/>
      <c r="C2986" s="242"/>
      <c r="D2986" s="701"/>
      <c r="E2986" s="702"/>
      <c r="F2986" s="1036">
        <f t="shared" si="43"/>
        <v>0</v>
      </c>
      <c r="G2986" s="243"/>
      <c r="H2986" s="517"/>
      <c r="I2986" s="814"/>
      <c r="J2986" s="512"/>
    </row>
    <row r="2987" spans="1:10" ht="15.75" hidden="1" thickBot="1" x14ac:dyDescent="0.3">
      <c r="A2987" s="518"/>
      <c r="B2987" s="1114"/>
      <c r="C2987" s="242"/>
      <c r="D2987" s="701"/>
      <c r="E2987" s="702"/>
      <c r="F2987" s="1036">
        <f t="shared" ref="F2987:F3050" si="44">D2987+E2987</f>
        <v>0</v>
      </c>
      <c r="G2987" s="243"/>
      <c r="H2987" s="517"/>
      <c r="I2987" s="814"/>
      <c r="J2987" s="512"/>
    </row>
    <row r="2988" spans="1:10" ht="15.75" hidden="1" thickBot="1" x14ac:dyDescent="0.3">
      <c r="A2988" s="518"/>
      <c r="B2988" s="1114"/>
      <c r="C2988" s="242"/>
      <c r="D2988" s="701"/>
      <c r="E2988" s="702"/>
      <c r="F2988" s="1036">
        <f t="shared" si="44"/>
        <v>0</v>
      </c>
      <c r="G2988" s="243"/>
      <c r="H2988" s="517"/>
      <c r="I2988" s="814"/>
      <c r="J2988" s="512"/>
    </row>
    <row r="2989" spans="1:10" ht="15.75" hidden="1" thickBot="1" x14ac:dyDescent="0.3">
      <c r="A2989" s="518"/>
      <c r="B2989" s="1114"/>
      <c r="C2989" s="242"/>
      <c r="D2989" s="701"/>
      <c r="E2989" s="702"/>
      <c r="F2989" s="1036">
        <f t="shared" si="44"/>
        <v>0</v>
      </c>
      <c r="G2989" s="243"/>
      <c r="H2989" s="517"/>
      <c r="I2989" s="814"/>
      <c r="J2989" s="512"/>
    </row>
    <row r="2990" spans="1:10" ht="15.75" hidden="1" thickBot="1" x14ac:dyDescent="0.3">
      <c r="A2990" s="518"/>
      <c r="B2990" s="1114"/>
      <c r="C2990" s="242"/>
      <c r="D2990" s="701"/>
      <c r="E2990" s="702"/>
      <c r="F2990" s="1036">
        <f t="shared" si="44"/>
        <v>0</v>
      </c>
      <c r="G2990" s="243"/>
      <c r="H2990" s="517"/>
      <c r="I2990" s="814"/>
      <c r="J2990" s="512"/>
    </row>
    <row r="2991" spans="1:10" ht="15.75" hidden="1" thickBot="1" x14ac:dyDescent="0.3">
      <c r="A2991" s="518"/>
      <c r="B2991" s="1114"/>
      <c r="C2991" s="242"/>
      <c r="D2991" s="701"/>
      <c r="E2991" s="702"/>
      <c r="F2991" s="1036">
        <f t="shared" si="44"/>
        <v>0</v>
      </c>
      <c r="G2991" s="243"/>
      <c r="H2991" s="517"/>
      <c r="I2991" s="814"/>
      <c r="J2991" s="512"/>
    </row>
    <row r="2992" spans="1:10" ht="15.75" hidden="1" thickBot="1" x14ac:dyDescent="0.3">
      <c r="A2992" s="518"/>
      <c r="B2992" s="1114"/>
      <c r="C2992" s="242"/>
      <c r="D2992" s="701"/>
      <c r="E2992" s="702"/>
      <c r="F2992" s="1036">
        <f t="shared" si="44"/>
        <v>0</v>
      </c>
      <c r="G2992" s="243"/>
      <c r="H2992" s="517"/>
      <c r="I2992" s="814"/>
      <c r="J2992" s="512"/>
    </row>
    <row r="2993" spans="1:10" ht="15.75" hidden="1" thickBot="1" x14ac:dyDescent="0.3">
      <c r="A2993" s="518"/>
      <c r="B2993" s="1114"/>
      <c r="C2993" s="242"/>
      <c r="D2993" s="701"/>
      <c r="E2993" s="702"/>
      <c r="F2993" s="1036">
        <f t="shared" si="44"/>
        <v>0</v>
      </c>
      <c r="G2993" s="243"/>
      <c r="H2993" s="517"/>
      <c r="I2993" s="814"/>
      <c r="J2993" s="512"/>
    </row>
    <row r="2994" spans="1:10" ht="15.75" hidden="1" thickBot="1" x14ac:dyDescent="0.3">
      <c r="A2994" s="518"/>
      <c r="B2994" s="1114"/>
      <c r="C2994" s="242"/>
      <c r="D2994" s="701"/>
      <c r="E2994" s="702"/>
      <c r="F2994" s="1036">
        <f t="shared" si="44"/>
        <v>0</v>
      </c>
      <c r="G2994" s="243"/>
      <c r="H2994" s="517"/>
      <c r="I2994" s="814"/>
      <c r="J2994" s="512"/>
    </row>
    <row r="2995" spans="1:10" ht="15.75" hidden="1" thickBot="1" x14ac:dyDescent="0.3">
      <c r="A2995" s="518"/>
      <c r="B2995" s="1114"/>
      <c r="C2995" s="242"/>
      <c r="D2995" s="701"/>
      <c r="E2995" s="702"/>
      <c r="F2995" s="1036">
        <f t="shared" si="44"/>
        <v>0</v>
      </c>
      <c r="G2995" s="243"/>
      <c r="H2995" s="517"/>
      <c r="I2995" s="814"/>
      <c r="J2995" s="512"/>
    </row>
    <row r="2996" spans="1:10" ht="15.75" hidden="1" thickBot="1" x14ac:dyDescent="0.3">
      <c r="A2996" s="518"/>
      <c r="B2996" s="1114"/>
      <c r="C2996" s="242"/>
      <c r="D2996" s="701"/>
      <c r="E2996" s="702"/>
      <c r="F2996" s="1036">
        <f t="shared" si="44"/>
        <v>0</v>
      </c>
      <c r="G2996" s="243"/>
      <c r="H2996" s="517"/>
      <c r="I2996" s="814"/>
      <c r="J2996" s="512"/>
    </row>
    <row r="2997" spans="1:10" ht="15.75" hidden="1" thickBot="1" x14ac:dyDescent="0.3">
      <c r="A2997" s="518"/>
      <c r="B2997" s="1114"/>
      <c r="C2997" s="242"/>
      <c r="D2997" s="701"/>
      <c r="E2997" s="702"/>
      <c r="F2997" s="1036">
        <f t="shared" si="44"/>
        <v>0</v>
      </c>
      <c r="G2997" s="243"/>
      <c r="H2997" s="517"/>
      <c r="I2997" s="814"/>
      <c r="J2997" s="512"/>
    </row>
    <row r="2998" spans="1:10" ht="15.75" hidden="1" thickBot="1" x14ac:dyDescent="0.3">
      <c r="A2998" s="518"/>
      <c r="B2998" s="1114"/>
      <c r="C2998" s="242"/>
      <c r="D2998" s="701"/>
      <c r="E2998" s="702"/>
      <c r="F2998" s="1036">
        <f t="shared" si="44"/>
        <v>0</v>
      </c>
      <c r="G2998" s="243"/>
      <c r="H2998" s="517"/>
      <c r="I2998" s="814"/>
      <c r="J2998" s="512"/>
    </row>
    <row r="2999" spans="1:10" ht="15.75" hidden="1" thickBot="1" x14ac:dyDescent="0.3">
      <c r="A2999" s="518"/>
      <c r="B2999" s="1114"/>
      <c r="C2999" s="242"/>
      <c r="D2999" s="701"/>
      <c r="E2999" s="702"/>
      <c r="F2999" s="1036">
        <f t="shared" si="44"/>
        <v>0</v>
      </c>
      <c r="G2999" s="243"/>
      <c r="H2999" s="517"/>
      <c r="I2999" s="814"/>
      <c r="J2999" s="512"/>
    </row>
    <row r="3000" spans="1:10" ht="15.75" hidden="1" thickBot="1" x14ac:dyDescent="0.3">
      <c r="A3000" s="518"/>
      <c r="B3000" s="1114"/>
      <c r="C3000" s="242"/>
      <c r="D3000" s="701"/>
      <c r="E3000" s="702"/>
      <c r="F3000" s="1036">
        <f t="shared" si="44"/>
        <v>0</v>
      </c>
      <c r="G3000" s="243"/>
      <c r="H3000" s="517"/>
      <c r="I3000" s="814"/>
      <c r="J3000" s="512"/>
    </row>
    <row r="3001" spans="1:10" ht="15.75" hidden="1" thickBot="1" x14ac:dyDescent="0.3">
      <c r="A3001" s="518"/>
      <c r="B3001" s="1114"/>
      <c r="C3001" s="242"/>
      <c r="D3001" s="701"/>
      <c r="E3001" s="702"/>
      <c r="F3001" s="1036">
        <f t="shared" si="44"/>
        <v>0</v>
      </c>
      <c r="G3001" s="243"/>
      <c r="H3001" s="517"/>
      <c r="I3001" s="814"/>
      <c r="J3001" s="512"/>
    </row>
    <row r="3002" spans="1:10" ht="15.75" hidden="1" thickBot="1" x14ac:dyDescent="0.3">
      <c r="A3002" s="518"/>
      <c r="B3002" s="1114"/>
      <c r="C3002" s="242"/>
      <c r="D3002" s="701"/>
      <c r="E3002" s="702"/>
      <c r="F3002" s="1036">
        <f t="shared" si="44"/>
        <v>0</v>
      </c>
      <c r="G3002" s="243"/>
      <c r="H3002" s="517"/>
      <c r="I3002" s="814"/>
      <c r="J3002" s="512"/>
    </row>
    <row r="3003" spans="1:10" ht="15.75" hidden="1" thickBot="1" x14ac:dyDescent="0.3">
      <c r="A3003" s="518"/>
      <c r="B3003" s="1114"/>
      <c r="C3003" s="242"/>
      <c r="D3003" s="701"/>
      <c r="E3003" s="702"/>
      <c r="F3003" s="1036">
        <f t="shared" si="44"/>
        <v>0</v>
      </c>
      <c r="G3003" s="243"/>
      <c r="H3003" s="517"/>
      <c r="I3003" s="814"/>
      <c r="J3003" s="512"/>
    </row>
    <row r="3004" spans="1:10" ht="15.75" hidden="1" thickBot="1" x14ac:dyDescent="0.3">
      <c r="A3004" s="518"/>
      <c r="B3004" s="1114"/>
      <c r="C3004" s="242"/>
      <c r="D3004" s="701"/>
      <c r="E3004" s="702"/>
      <c r="F3004" s="1036">
        <f t="shared" si="44"/>
        <v>0</v>
      </c>
      <c r="G3004" s="243"/>
      <c r="H3004" s="517"/>
      <c r="I3004" s="814"/>
      <c r="J3004" s="512"/>
    </row>
    <row r="3005" spans="1:10" ht="15.75" hidden="1" thickBot="1" x14ac:dyDescent="0.3">
      <c r="A3005" s="518"/>
      <c r="B3005" s="1114"/>
      <c r="C3005" s="242"/>
      <c r="D3005" s="701"/>
      <c r="E3005" s="702"/>
      <c r="F3005" s="1036">
        <f t="shared" si="44"/>
        <v>0</v>
      </c>
      <c r="G3005" s="243"/>
      <c r="H3005" s="517"/>
      <c r="I3005" s="814"/>
      <c r="J3005" s="512"/>
    </row>
    <row r="3006" spans="1:10" ht="15.75" hidden="1" thickBot="1" x14ac:dyDescent="0.3">
      <c r="A3006" s="518"/>
      <c r="B3006" s="1114"/>
      <c r="C3006" s="242"/>
      <c r="D3006" s="701"/>
      <c r="E3006" s="702"/>
      <c r="F3006" s="1036">
        <f t="shared" si="44"/>
        <v>0</v>
      </c>
      <c r="G3006" s="243"/>
      <c r="H3006" s="517"/>
      <c r="I3006" s="814"/>
      <c r="J3006" s="512"/>
    </row>
    <row r="3007" spans="1:10" ht="15.75" hidden="1" thickBot="1" x14ac:dyDescent="0.3">
      <c r="A3007" s="518"/>
      <c r="B3007" s="1114"/>
      <c r="C3007" s="242"/>
      <c r="D3007" s="701"/>
      <c r="E3007" s="702"/>
      <c r="F3007" s="1036">
        <f t="shared" si="44"/>
        <v>0</v>
      </c>
      <c r="G3007" s="243"/>
      <c r="H3007" s="517"/>
      <c r="I3007" s="814"/>
      <c r="J3007" s="512"/>
    </row>
    <row r="3008" spans="1:10" ht="15.75" hidden="1" thickBot="1" x14ac:dyDescent="0.3">
      <c r="A3008" s="518"/>
      <c r="B3008" s="1114"/>
      <c r="C3008" s="242"/>
      <c r="D3008" s="701"/>
      <c r="E3008" s="702"/>
      <c r="F3008" s="1036">
        <f t="shared" si="44"/>
        <v>0</v>
      </c>
      <c r="G3008" s="243"/>
      <c r="H3008" s="517"/>
      <c r="I3008" s="814"/>
      <c r="J3008" s="512"/>
    </row>
    <row r="3009" spans="1:10" ht="15.75" hidden="1" thickBot="1" x14ac:dyDescent="0.3">
      <c r="A3009" s="518"/>
      <c r="B3009" s="1114"/>
      <c r="C3009" s="242"/>
      <c r="D3009" s="701"/>
      <c r="E3009" s="702"/>
      <c r="F3009" s="1036">
        <f t="shared" si="44"/>
        <v>0</v>
      </c>
      <c r="G3009" s="243"/>
      <c r="H3009" s="517"/>
      <c r="I3009" s="814"/>
      <c r="J3009" s="512"/>
    </row>
    <row r="3010" spans="1:10" ht="15.75" hidden="1" thickBot="1" x14ac:dyDescent="0.3">
      <c r="A3010" s="518"/>
      <c r="B3010" s="1114"/>
      <c r="C3010" s="242"/>
      <c r="D3010" s="701"/>
      <c r="E3010" s="702"/>
      <c r="F3010" s="1036">
        <f t="shared" si="44"/>
        <v>0</v>
      </c>
      <c r="G3010" s="243"/>
      <c r="H3010" s="517"/>
      <c r="I3010" s="814"/>
      <c r="J3010" s="512"/>
    </row>
    <row r="3011" spans="1:10" ht="15.75" hidden="1" thickBot="1" x14ac:dyDescent="0.3">
      <c r="A3011" s="518"/>
      <c r="B3011" s="1114"/>
      <c r="C3011" s="242"/>
      <c r="D3011" s="701"/>
      <c r="E3011" s="702"/>
      <c r="F3011" s="1036">
        <f t="shared" si="44"/>
        <v>0</v>
      </c>
      <c r="G3011" s="243"/>
      <c r="H3011" s="517"/>
      <c r="I3011" s="814"/>
      <c r="J3011" s="512"/>
    </row>
    <row r="3012" spans="1:10" ht="15.75" hidden="1" thickBot="1" x14ac:dyDescent="0.3">
      <c r="A3012" s="518"/>
      <c r="B3012" s="1114"/>
      <c r="C3012" s="242"/>
      <c r="D3012" s="701"/>
      <c r="E3012" s="702"/>
      <c r="F3012" s="1036">
        <f t="shared" si="44"/>
        <v>0</v>
      </c>
      <c r="G3012" s="243"/>
      <c r="H3012" s="517"/>
      <c r="I3012" s="814"/>
      <c r="J3012" s="512"/>
    </row>
    <row r="3013" spans="1:10" ht="15.75" hidden="1" thickBot="1" x14ac:dyDescent="0.3">
      <c r="A3013" s="518"/>
      <c r="B3013" s="1114"/>
      <c r="C3013" s="242"/>
      <c r="D3013" s="701"/>
      <c r="E3013" s="702"/>
      <c r="F3013" s="1036">
        <f t="shared" si="44"/>
        <v>0</v>
      </c>
      <c r="G3013" s="243"/>
      <c r="H3013" s="517"/>
      <c r="I3013" s="814"/>
      <c r="J3013" s="512"/>
    </row>
    <row r="3014" spans="1:10" ht="15.75" hidden="1" thickBot="1" x14ac:dyDescent="0.3">
      <c r="A3014" s="518"/>
      <c r="B3014" s="1114"/>
      <c r="C3014" s="242"/>
      <c r="D3014" s="701"/>
      <c r="E3014" s="702"/>
      <c r="F3014" s="1036">
        <f t="shared" si="44"/>
        <v>0</v>
      </c>
      <c r="G3014" s="243"/>
      <c r="H3014" s="517"/>
      <c r="I3014" s="814"/>
      <c r="J3014" s="512"/>
    </row>
    <row r="3015" spans="1:10" ht="15.75" hidden="1" thickBot="1" x14ac:dyDescent="0.3">
      <c r="A3015" s="518"/>
      <c r="B3015" s="1114"/>
      <c r="C3015" s="242"/>
      <c r="D3015" s="701"/>
      <c r="E3015" s="702"/>
      <c r="F3015" s="1036">
        <f t="shared" si="44"/>
        <v>0</v>
      </c>
      <c r="G3015" s="243"/>
      <c r="H3015" s="517"/>
      <c r="I3015" s="814"/>
      <c r="J3015" s="512"/>
    </row>
    <row r="3016" spans="1:10" ht="15.75" hidden="1" thickBot="1" x14ac:dyDescent="0.3">
      <c r="A3016" s="518"/>
      <c r="B3016" s="1114"/>
      <c r="C3016" s="242"/>
      <c r="D3016" s="701"/>
      <c r="E3016" s="702"/>
      <c r="F3016" s="1036">
        <f t="shared" si="44"/>
        <v>0</v>
      </c>
      <c r="G3016" s="243"/>
      <c r="H3016" s="517"/>
      <c r="I3016" s="814"/>
      <c r="J3016" s="512"/>
    </row>
    <row r="3017" spans="1:10" ht="15.75" hidden="1" thickBot="1" x14ac:dyDescent="0.3">
      <c r="A3017" s="518"/>
      <c r="B3017" s="1114"/>
      <c r="C3017" s="242"/>
      <c r="D3017" s="701"/>
      <c r="E3017" s="702"/>
      <c r="F3017" s="1036">
        <f t="shared" si="44"/>
        <v>0</v>
      </c>
      <c r="G3017" s="243"/>
      <c r="H3017" s="517"/>
      <c r="I3017" s="814"/>
      <c r="J3017" s="512"/>
    </row>
    <row r="3018" spans="1:10" ht="15.75" hidden="1" thickBot="1" x14ac:dyDescent="0.3">
      <c r="A3018" s="518"/>
      <c r="B3018" s="1114"/>
      <c r="C3018" s="242"/>
      <c r="D3018" s="701"/>
      <c r="E3018" s="702"/>
      <c r="F3018" s="1036">
        <f t="shared" si="44"/>
        <v>0</v>
      </c>
      <c r="G3018" s="243"/>
      <c r="H3018" s="517"/>
      <c r="I3018" s="814"/>
      <c r="J3018" s="512"/>
    </row>
    <row r="3019" spans="1:10" ht="15.75" hidden="1" thickBot="1" x14ac:dyDescent="0.3">
      <c r="A3019" s="518"/>
      <c r="B3019" s="1114"/>
      <c r="C3019" s="242"/>
      <c r="D3019" s="701"/>
      <c r="E3019" s="702"/>
      <c r="F3019" s="1036">
        <f t="shared" si="44"/>
        <v>0</v>
      </c>
      <c r="G3019" s="243"/>
      <c r="H3019" s="517"/>
      <c r="I3019" s="814"/>
      <c r="J3019" s="512"/>
    </row>
    <row r="3020" spans="1:10" ht="15.75" hidden="1" thickBot="1" x14ac:dyDescent="0.3">
      <c r="A3020" s="518"/>
      <c r="B3020" s="1114"/>
      <c r="C3020" s="242"/>
      <c r="D3020" s="701"/>
      <c r="E3020" s="702"/>
      <c r="F3020" s="1036">
        <f t="shared" si="44"/>
        <v>0</v>
      </c>
      <c r="G3020" s="243"/>
      <c r="H3020" s="517"/>
      <c r="I3020" s="814"/>
      <c r="J3020" s="512"/>
    </row>
    <row r="3021" spans="1:10" ht="15.75" hidden="1" thickBot="1" x14ac:dyDescent="0.3">
      <c r="A3021" s="518"/>
      <c r="B3021" s="1114"/>
      <c r="C3021" s="242"/>
      <c r="D3021" s="701"/>
      <c r="E3021" s="702"/>
      <c r="F3021" s="1036">
        <f t="shared" si="44"/>
        <v>0</v>
      </c>
      <c r="G3021" s="243"/>
      <c r="H3021" s="517"/>
      <c r="I3021" s="814"/>
      <c r="J3021" s="512"/>
    </row>
    <row r="3022" spans="1:10" ht="15.75" hidden="1" thickBot="1" x14ac:dyDescent="0.3">
      <c r="A3022" s="518"/>
      <c r="B3022" s="1114"/>
      <c r="C3022" s="242"/>
      <c r="D3022" s="701"/>
      <c r="E3022" s="702"/>
      <c r="F3022" s="1036">
        <f t="shared" si="44"/>
        <v>0</v>
      </c>
      <c r="G3022" s="243"/>
      <c r="H3022" s="517"/>
      <c r="I3022" s="814"/>
      <c r="J3022" s="512"/>
    </row>
    <row r="3023" spans="1:10" ht="15.75" hidden="1" thickBot="1" x14ac:dyDescent="0.3">
      <c r="A3023" s="518"/>
      <c r="B3023" s="1114"/>
      <c r="C3023" s="242"/>
      <c r="D3023" s="701"/>
      <c r="E3023" s="702"/>
      <c r="F3023" s="1036">
        <f t="shared" si="44"/>
        <v>0</v>
      </c>
      <c r="G3023" s="243"/>
      <c r="H3023" s="517"/>
      <c r="I3023" s="814"/>
      <c r="J3023" s="512"/>
    </row>
    <row r="3024" spans="1:10" ht="15.75" hidden="1" thickBot="1" x14ac:dyDescent="0.3">
      <c r="A3024" s="518"/>
      <c r="B3024" s="1114"/>
      <c r="C3024" s="242"/>
      <c r="D3024" s="701"/>
      <c r="E3024" s="702"/>
      <c r="F3024" s="1036">
        <f t="shared" si="44"/>
        <v>0</v>
      </c>
      <c r="G3024" s="243"/>
      <c r="H3024" s="517"/>
      <c r="I3024" s="814"/>
      <c r="J3024" s="512"/>
    </row>
    <row r="3025" spans="1:10" ht="15.75" hidden="1" thickBot="1" x14ac:dyDescent="0.3">
      <c r="A3025" s="518"/>
      <c r="B3025" s="1114"/>
      <c r="C3025" s="242"/>
      <c r="D3025" s="701"/>
      <c r="E3025" s="702"/>
      <c r="F3025" s="1036">
        <f t="shared" si="44"/>
        <v>0</v>
      </c>
      <c r="G3025" s="243"/>
      <c r="H3025" s="517"/>
      <c r="I3025" s="814"/>
      <c r="J3025" s="512"/>
    </row>
    <row r="3026" spans="1:10" ht="15.75" hidden="1" thickBot="1" x14ac:dyDescent="0.3">
      <c r="A3026" s="518"/>
      <c r="B3026" s="1114"/>
      <c r="C3026" s="242"/>
      <c r="D3026" s="701"/>
      <c r="E3026" s="702"/>
      <c r="F3026" s="1036">
        <f t="shared" si="44"/>
        <v>0</v>
      </c>
      <c r="G3026" s="243"/>
      <c r="H3026" s="517"/>
      <c r="I3026" s="814"/>
      <c r="J3026" s="512"/>
    </row>
    <row r="3027" spans="1:10" ht="15.75" hidden="1" thickBot="1" x14ac:dyDescent="0.3">
      <c r="A3027" s="518"/>
      <c r="B3027" s="1114"/>
      <c r="C3027" s="242"/>
      <c r="D3027" s="701"/>
      <c r="E3027" s="702"/>
      <c r="F3027" s="1036">
        <f t="shared" si="44"/>
        <v>0</v>
      </c>
      <c r="G3027" s="243"/>
      <c r="H3027" s="517"/>
      <c r="I3027" s="814"/>
      <c r="J3027" s="512"/>
    </row>
    <row r="3028" spans="1:10" ht="15.75" hidden="1" thickBot="1" x14ac:dyDescent="0.3">
      <c r="A3028" s="518"/>
      <c r="B3028" s="1114"/>
      <c r="C3028" s="242"/>
      <c r="D3028" s="701"/>
      <c r="E3028" s="702"/>
      <c r="F3028" s="1036">
        <f t="shared" si="44"/>
        <v>0</v>
      </c>
      <c r="G3028" s="243"/>
      <c r="H3028" s="517"/>
      <c r="I3028" s="814"/>
      <c r="J3028" s="512"/>
    </row>
    <row r="3029" spans="1:10" ht="15.75" hidden="1" thickBot="1" x14ac:dyDescent="0.3">
      <c r="A3029" s="518"/>
      <c r="B3029" s="1114"/>
      <c r="C3029" s="242"/>
      <c r="D3029" s="701"/>
      <c r="E3029" s="702"/>
      <c r="F3029" s="1036">
        <f t="shared" si="44"/>
        <v>0</v>
      </c>
      <c r="G3029" s="243"/>
      <c r="H3029" s="517"/>
      <c r="I3029" s="814"/>
      <c r="J3029" s="512"/>
    </row>
    <row r="3030" spans="1:10" ht="15.75" hidden="1" thickBot="1" x14ac:dyDescent="0.3">
      <c r="A3030" s="518"/>
      <c r="B3030" s="1114"/>
      <c r="C3030" s="242"/>
      <c r="D3030" s="701"/>
      <c r="E3030" s="702"/>
      <c r="F3030" s="1036">
        <f t="shared" si="44"/>
        <v>0</v>
      </c>
      <c r="G3030" s="243"/>
      <c r="H3030" s="517"/>
      <c r="I3030" s="814"/>
      <c r="J3030" s="512"/>
    </row>
    <row r="3031" spans="1:10" ht="15.75" hidden="1" thickBot="1" x14ac:dyDescent="0.3">
      <c r="A3031" s="518"/>
      <c r="B3031" s="1114"/>
      <c r="C3031" s="242"/>
      <c r="D3031" s="701"/>
      <c r="E3031" s="702"/>
      <c r="F3031" s="1036">
        <f t="shared" si="44"/>
        <v>0</v>
      </c>
      <c r="G3031" s="243"/>
      <c r="H3031" s="517"/>
      <c r="I3031" s="814"/>
      <c r="J3031" s="512"/>
    </row>
    <row r="3032" spans="1:10" ht="15.75" hidden="1" thickBot="1" x14ac:dyDescent="0.3">
      <c r="A3032" s="518"/>
      <c r="B3032" s="1114"/>
      <c r="C3032" s="242"/>
      <c r="D3032" s="701"/>
      <c r="E3032" s="702"/>
      <c r="F3032" s="1036">
        <f t="shared" si="44"/>
        <v>0</v>
      </c>
      <c r="G3032" s="243"/>
      <c r="H3032" s="517"/>
      <c r="I3032" s="814"/>
      <c r="J3032" s="512"/>
    </row>
    <row r="3033" spans="1:10" ht="15.75" hidden="1" thickBot="1" x14ac:dyDescent="0.3">
      <c r="A3033" s="518"/>
      <c r="B3033" s="1114"/>
      <c r="C3033" s="242"/>
      <c r="D3033" s="701"/>
      <c r="E3033" s="702"/>
      <c r="F3033" s="1036">
        <f t="shared" si="44"/>
        <v>0</v>
      </c>
      <c r="G3033" s="243"/>
      <c r="H3033" s="517"/>
      <c r="I3033" s="814"/>
      <c r="J3033" s="512"/>
    </row>
    <row r="3034" spans="1:10" ht="15.75" hidden="1" thickBot="1" x14ac:dyDescent="0.3">
      <c r="A3034" s="518"/>
      <c r="B3034" s="1114"/>
      <c r="C3034" s="242"/>
      <c r="D3034" s="701"/>
      <c r="E3034" s="702"/>
      <c r="F3034" s="1036">
        <f t="shared" si="44"/>
        <v>0</v>
      </c>
      <c r="G3034" s="243"/>
      <c r="H3034" s="517"/>
      <c r="I3034" s="814"/>
      <c r="J3034" s="512"/>
    </row>
    <row r="3035" spans="1:10" ht="15.75" hidden="1" thickBot="1" x14ac:dyDescent="0.3">
      <c r="A3035" s="518"/>
      <c r="B3035" s="1114"/>
      <c r="C3035" s="242"/>
      <c r="D3035" s="701"/>
      <c r="E3035" s="702"/>
      <c r="F3035" s="1036">
        <f t="shared" si="44"/>
        <v>0</v>
      </c>
      <c r="G3035" s="243"/>
      <c r="H3035" s="517"/>
      <c r="I3035" s="814"/>
      <c r="J3035" s="512"/>
    </row>
    <row r="3036" spans="1:10" ht="15.75" hidden="1" thickBot="1" x14ac:dyDescent="0.3">
      <c r="A3036" s="518"/>
      <c r="B3036" s="1114"/>
      <c r="C3036" s="242"/>
      <c r="D3036" s="701"/>
      <c r="E3036" s="702"/>
      <c r="F3036" s="1036">
        <f t="shared" si="44"/>
        <v>0</v>
      </c>
      <c r="G3036" s="243"/>
      <c r="H3036" s="517"/>
      <c r="I3036" s="814"/>
      <c r="J3036" s="512"/>
    </row>
    <row r="3037" spans="1:10" ht="15.75" hidden="1" thickBot="1" x14ac:dyDescent="0.3">
      <c r="A3037" s="518"/>
      <c r="B3037" s="1114"/>
      <c r="C3037" s="242"/>
      <c r="D3037" s="701"/>
      <c r="E3037" s="702"/>
      <c r="F3037" s="1036">
        <f t="shared" si="44"/>
        <v>0</v>
      </c>
      <c r="G3037" s="243"/>
      <c r="H3037" s="517"/>
      <c r="I3037" s="814"/>
      <c r="J3037" s="512"/>
    </row>
    <row r="3038" spans="1:10" ht="15.75" hidden="1" thickBot="1" x14ac:dyDescent="0.3">
      <c r="A3038" s="518"/>
      <c r="B3038" s="1114"/>
      <c r="C3038" s="242"/>
      <c r="D3038" s="701"/>
      <c r="E3038" s="702"/>
      <c r="F3038" s="1036">
        <f t="shared" si="44"/>
        <v>0</v>
      </c>
      <c r="G3038" s="243"/>
      <c r="H3038" s="517"/>
      <c r="I3038" s="814"/>
      <c r="J3038" s="512"/>
    </row>
    <row r="3039" spans="1:10" ht="15.75" hidden="1" thickBot="1" x14ac:dyDescent="0.3">
      <c r="A3039" s="518"/>
      <c r="B3039" s="1114"/>
      <c r="C3039" s="242"/>
      <c r="D3039" s="701"/>
      <c r="E3039" s="702"/>
      <c r="F3039" s="1036">
        <f t="shared" si="44"/>
        <v>0</v>
      </c>
      <c r="G3039" s="243"/>
      <c r="H3039" s="517"/>
      <c r="I3039" s="814"/>
      <c r="J3039" s="512"/>
    </row>
    <row r="3040" spans="1:10" ht="15.75" hidden="1" thickBot="1" x14ac:dyDescent="0.3">
      <c r="A3040" s="518"/>
      <c r="B3040" s="1114"/>
      <c r="C3040" s="242"/>
      <c r="D3040" s="701"/>
      <c r="E3040" s="702"/>
      <c r="F3040" s="1036">
        <f t="shared" si="44"/>
        <v>0</v>
      </c>
      <c r="G3040" s="243"/>
      <c r="H3040" s="517"/>
      <c r="I3040" s="814"/>
      <c r="J3040" s="512"/>
    </row>
    <row r="3041" spans="1:10" ht="15.75" hidden="1" thickBot="1" x14ac:dyDescent="0.3">
      <c r="A3041" s="518"/>
      <c r="B3041" s="1114"/>
      <c r="C3041" s="242"/>
      <c r="D3041" s="701"/>
      <c r="E3041" s="702"/>
      <c r="F3041" s="1036">
        <f t="shared" si="44"/>
        <v>0</v>
      </c>
      <c r="G3041" s="243"/>
      <c r="H3041" s="517"/>
      <c r="I3041" s="814"/>
      <c r="J3041" s="512"/>
    </row>
    <row r="3042" spans="1:10" ht="15.75" hidden="1" thickBot="1" x14ac:dyDescent="0.3">
      <c r="A3042" s="518"/>
      <c r="B3042" s="1114"/>
      <c r="C3042" s="242"/>
      <c r="D3042" s="701"/>
      <c r="E3042" s="702"/>
      <c r="F3042" s="1036">
        <f t="shared" si="44"/>
        <v>0</v>
      </c>
      <c r="G3042" s="243"/>
      <c r="H3042" s="517"/>
      <c r="I3042" s="814"/>
      <c r="J3042" s="512"/>
    </row>
    <row r="3043" spans="1:10" ht="15.75" hidden="1" thickBot="1" x14ac:dyDescent="0.3">
      <c r="A3043" s="518"/>
      <c r="B3043" s="1114"/>
      <c r="C3043" s="242"/>
      <c r="D3043" s="701"/>
      <c r="E3043" s="702"/>
      <c r="F3043" s="1036">
        <f t="shared" si="44"/>
        <v>0</v>
      </c>
      <c r="G3043" s="243"/>
      <c r="H3043" s="517"/>
      <c r="I3043" s="814"/>
      <c r="J3043" s="512"/>
    </row>
    <row r="3044" spans="1:10" ht="15.75" hidden="1" thickBot="1" x14ac:dyDescent="0.3">
      <c r="A3044" s="518"/>
      <c r="B3044" s="1114"/>
      <c r="C3044" s="242"/>
      <c r="D3044" s="701"/>
      <c r="E3044" s="702"/>
      <c r="F3044" s="1036">
        <f t="shared" si="44"/>
        <v>0</v>
      </c>
      <c r="G3044" s="243"/>
      <c r="H3044" s="517"/>
      <c r="I3044" s="814"/>
      <c r="J3044" s="512"/>
    </row>
    <row r="3045" spans="1:10" ht="15.75" hidden="1" thickBot="1" x14ac:dyDescent="0.3">
      <c r="A3045" s="518"/>
      <c r="B3045" s="1114"/>
      <c r="C3045" s="242"/>
      <c r="D3045" s="701"/>
      <c r="E3045" s="702"/>
      <c r="F3045" s="1036">
        <f t="shared" si="44"/>
        <v>0</v>
      </c>
      <c r="G3045" s="243"/>
      <c r="H3045" s="517"/>
      <c r="I3045" s="814"/>
      <c r="J3045" s="512"/>
    </row>
    <row r="3046" spans="1:10" ht="15.75" hidden="1" thickBot="1" x14ac:dyDescent="0.3">
      <c r="A3046" s="518"/>
      <c r="B3046" s="1114"/>
      <c r="C3046" s="242"/>
      <c r="D3046" s="701"/>
      <c r="E3046" s="702"/>
      <c r="F3046" s="1036">
        <f t="shared" si="44"/>
        <v>0</v>
      </c>
      <c r="G3046" s="243"/>
      <c r="H3046" s="517"/>
      <c r="I3046" s="814"/>
      <c r="J3046" s="512"/>
    </row>
    <row r="3047" spans="1:10" ht="15.75" hidden="1" thickBot="1" x14ac:dyDescent="0.3">
      <c r="A3047" s="518"/>
      <c r="B3047" s="1114"/>
      <c r="C3047" s="242"/>
      <c r="D3047" s="701"/>
      <c r="E3047" s="702"/>
      <c r="F3047" s="1036">
        <f t="shared" si="44"/>
        <v>0</v>
      </c>
      <c r="G3047" s="243"/>
      <c r="H3047" s="517"/>
      <c r="I3047" s="814"/>
      <c r="J3047" s="512"/>
    </row>
    <row r="3048" spans="1:10" ht="15.75" hidden="1" thickBot="1" x14ac:dyDescent="0.3">
      <c r="A3048" s="518"/>
      <c r="B3048" s="1114"/>
      <c r="C3048" s="242"/>
      <c r="D3048" s="701"/>
      <c r="E3048" s="702"/>
      <c r="F3048" s="1036">
        <f t="shared" si="44"/>
        <v>0</v>
      </c>
      <c r="G3048" s="243"/>
      <c r="H3048" s="517"/>
      <c r="I3048" s="814"/>
      <c r="J3048" s="512"/>
    </row>
    <row r="3049" spans="1:10" ht="15.75" hidden="1" thickBot="1" x14ac:dyDescent="0.3">
      <c r="A3049" s="518"/>
      <c r="B3049" s="1114"/>
      <c r="C3049" s="242"/>
      <c r="D3049" s="701"/>
      <c r="E3049" s="702"/>
      <c r="F3049" s="1036">
        <f t="shared" si="44"/>
        <v>0</v>
      </c>
      <c r="G3049" s="243"/>
      <c r="H3049" s="517"/>
      <c r="I3049" s="814"/>
      <c r="J3049" s="512"/>
    </row>
    <row r="3050" spans="1:10" ht="15.75" hidden="1" thickBot="1" x14ac:dyDescent="0.3">
      <c r="A3050" s="518"/>
      <c r="B3050" s="1114"/>
      <c r="C3050" s="242"/>
      <c r="D3050" s="701"/>
      <c r="E3050" s="702"/>
      <c r="F3050" s="1036">
        <f t="shared" si="44"/>
        <v>0</v>
      </c>
      <c r="G3050" s="243"/>
      <c r="H3050" s="517"/>
      <c r="I3050" s="814"/>
      <c r="J3050" s="512"/>
    </row>
    <row r="3051" spans="1:10" ht="15.75" hidden="1" thickBot="1" x14ac:dyDescent="0.3">
      <c r="A3051" s="518"/>
      <c r="B3051" s="1114"/>
      <c r="C3051" s="242"/>
      <c r="D3051" s="701"/>
      <c r="E3051" s="702"/>
      <c r="F3051" s="1036">
        <f t="shared" ref="F3051:F3114" si="45">D3051+E3051</f>
        <v>0</v>
      </c>
      <c r="G3051" s="243"/>
      <c r="H3051" s="517"/>
      <c r="I3051" s="814"/>
      <c r="J3051" s="512"/>
    </row>
    <row r="3052" spans="1:10" ht="15.75" hidden="1" thickBot="1" x14ac:dyDescent="0.3">
      <c r="A3052" s="518"/>
      <c r="B3052" s="1114"/>
      <c r="C3052" s="242"/>
      <c r="D3052" s="701"/>
      <c r="E3052" s="702"/>
      <c r="F3052" s="1036">
        <f t="shared" si="45"/>
        <v>0</v>
      </c>
      <c r="G3052" s="243"/>
      <c r="H3052" s="517"/>
      <c r="I3052" s="814"/>
      <c r="J3052" s="512"/>
    </row>
    <row r="3053" spans="1:10" ht="15.75" hidden="1" thickBot="1" x14ac:dyDescent="0.3">
      <c r="A3053" s="518"/>
      <c r="B3053" s="1114"/>
      <c r="C3053" s="242"/>
      <c r="D3053" s="701"/>
      <c r="E3053" s="702"/>
      <c r="F3053" s="1036">
        <f t="shared" si="45"/>
        <v>0</v>
      </c>
      <c r="G3053" s="243"/>
      <c r="H3053" s="517"/>
      <c r="I3053" s="814"/>
      <c r="J3053" s="512"/>
    </row>
    <row r="3054" spans="1:10" ht="15.75" hidden="1" thickBot="1" x14ac:dyDescent="0.3">
      <c r="A3054" s="518"/>
      <c r="B3054" s="1114"/>
      <c r="C3054" s="242"/>
      <c r="D3054" s="701"/>
      <c r="E3054" s="702"/>
      <c r="F3054" s="1036">
        <f t="shared" si="45"/>
        <v>0</v>
      </c>
      <c r="G3054" s="243"/>
      <c r="H3054" s="517"/>
      <c r="I3054" s="814"/>
      <c r="J3054" s="512"/>
    </row>
    <row r="3055" spans="1:10" ht="15.75" hidden="1" thickBot="1" x14ac:dyDescent="0.3">
      <c r="A3055" s="518"/>
      <c r="B3055" s="1114"/>
      <c r="C3055" s="242"/>
      <c r="D3055" s="701"/>
      <c r="E3055" s="702"/>
      <c r="F3055" s="1036">
        <f t="shared" si="45"/>
        <v>0</v>
      </c>
      <c r="G3055" s="243"/>
      <c r="H3055" s="517"/>
      <c r="I3055" s="814"/>
      <c r="J3055" s="512"/>
    </row>
    <row r="3056" spans="1:10" ht="15.75" hidden="1" thickBot="1" x14ac:dyDescent="0.3">
      <c r="A3056" s="518"/>
      <c r="B3056" s="1114"/>
      <c r="C3056" s="242"/>
      <c r="D3056" s="701"/>
      <c r="E3056" s="702"/>
      <c r="F3056" s="1036">
        <f t="shared" si="45"/>
        <v>0</v>
      </c>
      <c r="G3056" s="243"/>
      <c r="H3056" s="517"/>
      <c r="I3056" s="814"/>
      <c r="J3056" s="512"/>
    </row>
    <row r="3057" spans="1:10" ht="15.75" hidden="1" thickBot="1" x14ac:dyDescent="0.3">
      <c r="A3057" s="518"/>
      <c r="B3057" s="1114"/>
      <c r="C3057" s="253"/>
      <c r="D3057" s="696"/>
      <c r="E3057" s="697"/>
      <c r="F3057" s="1036">
        <f t="shared" si="45"/>
        <v>0</v>
      </c>
      <c r="G3057" s="252"/>
      <c r="H3057" s="517"/>
      <c r="I3057" s="814"/>
      <c r="J3057" s="512"/>
    </row>
    <row r="3058" spans="1:10" ht="15" customHeight="1" thickBot="1" x14ac:dyDescent="0.35">
      <c r="A3058" s="518"/>
      <c r="B3058" s="1114" t="s">
        <v>1197</v>
      </c>
      <c r="C3058" s="546" t="s">
        <v>1198</v>
      </c>
      <c r="D3058" s="1058">
        <f>SUM(D3059:D3158)</f>
        <v>0</v>
      </c>
      <c r="E3058" s="1058">
        <f>SUM(E3059:E3158)</f>
        <v>0</v>
      </c>
      <c r="F3058" s="1036">
        <f t="shared" si="45"/>
        <v>0</v>
      </c>
      <c r="G3058" s="243"/>
      <c r="H3058" s="517" t="s">
        <v>1692</v>
      </c>
      <c r="I3058" s="815">
        <f>Form3!G59+Form3!H59</f>
        <v>0</v>
      </c>
      <c r="J3058" s="512"/>
    </row>
    <row r="3059" spans="1:10" ht="15" customHeight="1" x14ac:dyDescent="0.3">
      <c r="A3059" s="518"/>
      <c r="B3059" s="1114"/>
      <c r="C3059" s="1694"/>
      <c r="D3059" s="696"/>
      <c r="E3059" s="697"/>
      <c r="F3059" s="1036">
        <f t="shared" si="45"/>
        <v>0</v>
      </c>
      <c r="G3059" s="243"/>
      <c r="H3059" s="517"/>
      <c r="I3059" s="814"/>
      <c r="J3059" s="512"/>
    </row>
    <row r="3060" spans="1:10" ht="15" customHeight="1" x14ac:dyDescent="0.3">
      <c r="A3060" s="518"/>
      <c r="B3060" s="1114"/>
      <c r="C3060" s="1694"/>
      <c r="D3060" s="696"/>
      <c r="E3060" s="697"/>
      <c r="F3060" s="1036">
        <f t="shared" si="45"/>
        <v>0</v>
      </c>
      <c r="G3060" s="243"/>
      <c r="H3060" s="517"/>
      <c r="I3060" s="814"/>
      <c r="J3060" s="512"/>
    </row>
    <row r="3061" spans="1:10" ht="15" customHeight="1" x14ac:dyDescent="0.3">
      <c r="A3061" s="518"/>
      <c r="B3061" s="1114"/>
      <c r="C3061" s="1694"/>
      <c r="D3061" s="696"/>
      <c r="E3061" s="697"/>
      <c r="F3061" s="1036">
        <f t="shared" si="45"/>
        <v>0</v>
      </c>
      <c r="G3061" s="243"/>
      <c r="H3061" s="517"/>
      <c r="I3061" s="814"/>
      <c r="J3061" s="512"/>
    </row>
    <row r="3062" spans="1:10" ht="15" customHeight="1" x14ac:dyDescent="0.3">
      <c r="A3062" s="518"/>
      <c r="B3062" s="1114"/>
      <c r="C3062" s="1694"/>
      <c r="D3062" s="696"/>
      <c r="E3062" s="697"/>
      <c r="F3062" s="1036">
        <f t="shared" si="45"/>
        <v>0</v>
      </c>
      <c r="G3062" s="243"/>
      <c r="H3062" s="517"/>
      <c r="I3062" s="814"/>
      <c r="J3062" s="512"/>
    </row>
    <row r="3063" spans="1:10" ht="15" customHeight="1" x14ac:dyDescent="0.3">
      <c r="A3063" s="518"/>
      <c r="B3063" s="1114"/>
      <c r="C3063" s="1694"/>
      <c r="D3063" s="696"/>
      <c r="E3063" s="697"/>
      <c r="F3063" s="1036">
        <f t="shared" si="45"/>
        <v>0</v>
      </c>
      <c r="G3063" s="243"/>
      <c r="H3063" s="517"/>
      <c r="I3063" s="814"/>
      <c r="J3063" s="512"/>
    </row>
    <row r="3064" spans="1:10" ht="15" customHeight="1" x14ac:dyDescent="0.3">
      <c r="A3064" s="518"/>
      <c r="B3064" s="1114"/>
      <c r="C3064" s="1694"/>
      <c r="D3064" s="696"/>
      <c r="E3064" s="697"/>
      <c r="F3064" s="1036">
        <f t="shared" si="45"/>
        <v>0</v>
      </c>
      <c r="G3064" s="243"/>
      <c r="H3064" s="517"/>
      <c r="I3064" s="814"/>
      <c r="J3064" s="512"/>
    </row>
    <row r="3065" spans="1:10" ht="15" customHeight="1" x14ac:dyDescent="0.3">
      <c r="A3065" s="518"/>
      <c r="B3065" s="1114"/>
      <c r="C3065" s="1694"/>
      <c r="D3065" s="696"/>
      <c r="E3065" s="697"/>
      <c r="F3065" s="1036">
        <f t="shared" si="45"/>
        <v>0</v>
      </c>
      <c r="G3065" s="243"/>
      <c r="H3065" s="517"/>
      <c r="I3065" s="814"/>
      <c r="J3065" s="512"/>
    </row>
    <row r="3066" spans="1:10" ht="15" customHeight="1" x14ac:dyDescent="0.3">
      <c r="A3066" s="518"/>
      <c r="B3066" s="1114"/>
      <c r="C3066" s="1694"/>
      <c r="D3066" s="696"/>
      <c r="E3066" s="697"/>
      <c r="F3066" s="1036">
        <f t="shared" si="45"/>
        <v>0</v>
      </c>
      <c r="G3066" s="243"/>
      <c r="H3066" s="517"/>
      <c r="I3066" s="814"/>
      <c r="J3066" s="512"/>
    </row>
    <row r="3067" spans="1:10" ht="15" customHeight="1" x14ac:dyDescent="0.3">
      <c r="A3067" s="518"/>
      <c r="B3067" s="1114"/>
      <c r="C3067" s="1694"/>
      <c r="D3067" s="696"/>
      <c r="E3067" s="697"/>
      <c r="F3067" s="1036">
        <f t="shared" si="45"/>
        <v>0</v>
      </c>
      <c r="G3067" s="243"/>
      <c r="H3067" s="517"/>
      <c r="I3067" s="814"/>
      <c r="J3067" s="512"/>
    </row>
    <row r="3068" spans="1:10" ht="15" customHeight="1" thickBot="1" x14ac:dyDescent="0.35">
      <c r="A3068" s="518"/>
      <c r="B3068" s="1114"/>
      <c r="C3068" s="1694"/>
      <c r="D3068" s="696"/>
      <c r="E3068" s="697"/>
      <c r="F3068" s="1036">
        <f t="shared" si="45"/>
        <v>0</v>
      </c>
      <c r="G3068" s="243"/>
      <c r="H3068" s="517"/>
      <c r="I3068" s="814"/>
      <c r="J3068" s="512"/>
    </row>
    <row r="3069" spans="1:10" ht="15" hidden="1" x14ac:dyDescent="0.25">
      <c r="A3069" s="518"/>
      <c r="B3069" s="1114"/>
      <c r="C3069" s="242"/>
      <c r="D3069" s="701"/>
      <c r="E3069" s="702"/>
      <c r="F3069" s="1036">
        <f t="shared" si="45"/>
        <v>0</v>
      </c>
      <c r="G3069" s="243"/>
      <c r="H3069" s="517"/>
      <c r="I3069" s="814"/>
      <c r="J3069" s="512"/>
    </row>
    <row r="3070" spans="1:10" ht="15" hidden="1" x14ac:dyDescent="0.25">
      <c r="A3070" s="518"/>
      <c r="B3070" s="1114"/>
      <c r="C3070" s="242"/>
      <c r="D3070" s="701"/>
      <c r="E3070" s="702"/>
      <c r="F3070" s="1036">
        <f t="shared" si="45"/>
        <v>0</v>
      </c>
      <c r="G3070" s="243"/>
      <c r="H3070" s="517"/>
      <c r="I3070" s="814"/>
      <c r="J3070" s="512"/>
    </row>
    <row r="3071" spans="1:10" ht="15" hidden="1" x14ac:dyDescent="0.25">
      <c r="A3071" s="518"/>
      <c r="B3071" s="1114"/>
      <c r="C3071" s="242"/>
      <c r="D3071" s="701"/>
      <c r="E3071" s="702"/>
      <c r="F3071" s="1036">
        <f t="shared" si="45"/>
        <v>0</v>
      </c>
      <c r="G3071" s="243"/>
      <c r="H3071" s="517"/>
      <c r="I3071" s="814"/>
      <c r="J3071" s="512"/>
    </row>
    <row r="3072" spans="1:10" ht="15" hidden="1" x14ac:dyDescent="0.25">
      <c r="A3072" s="518"/>
      <c r="B3072" s="1114"/>
      <c r="C3072" s="242"/>
      <c r="D3072" s="701"/>
      <c r="E3072" s="702"/>
      <c r="F3072" s="1036">
        <f t="shared" si="45"/>
        <v>0</v>
      </c>
      <c r="G3072" s="243"/>
      <c r="H3072" s="517"/>
      <c r="I3072" s="814"/>
      <c r="J3072" s="512"/>
    </row>
    <row r="3073" spans="1:10" ht="15" hidden="1" x14ac:dyDescent="0.25">
      <c r="A3073" s="518"/>
      <c r="B3073" s="1114"/>
      <c r="C3073" s="242"/>
      <c r="D3073" s="701"/>
      <c r="E3073" s="702"/>
      <c r="F3073" s="1036">
        <f t="shared" si="45"/>
        <v>0</v>
      </c>
      <c r="G3073" s="243"/>
      <c r="H3073" s="517"/>
      <c r="I3073" s="814"/>
      <c r="J3073" s="512"/>
    </row>
    <row r="3074" spans="1:10" ht="15" hidden="1" x14ac:dyDescent="0.25">
      <c r="A3074" s="518"/>
      <c r="B3074" s="1114"/>
      <c r="C3074" s="242"/>
      <c r="D3074" s="701"/>
      <c r="E3074" s="702"/>
      <c r="F3074" s="1036">
        <f t="shared" si="45"/>
        <v>0</v>
      </c>
      <c r="G3074" s="243"/>
      <c r="H3074" s="517"/>
      <c r="I3074" s="814"/>
      <c r="J3074" s="512"/>
    </row>
    <row r="3075" spans="1:10" ht="15" hidden="1" x14ac:dyDescent="0.25">
      <c r="A3075" s="518"/>
      <c r="B3075" s="1114"/>
      <c r="C3075" s="242"/>
      <c r="D3075" s="701"/>
      <c r="E3075" s="702"/>
      <c r="F3075" s="1036">
        <f t="shared" si="45"/>
        <v>0</v>
      </c>
      <c r="G3075" s="243"/>
      <c r="H3075" s="517"/>
      <c r="I3075" s="814"/>
      <c r="J3075" s="512"/>
    </row>
    <row r="3076" spans="1:10" ht="15" hidden="1" x14ac:dyDescent="0.25">
      <c r="A3076" s="518"/>
      <c r="B3076" s="1114"/>
      <c r="C3076" s="242"/>
      <c r="D3076" s="701"/>
      <c r="E3076" s="702"/>
      <c r="F3076" s="1036">
        <f t="shared" si="45"/>
        <v>0</v>
      </c>
      <c r="G3076" s="243"/>
      <c r="H3076" s="517"/>
      <c r="I3076" s="814"/>
      <c r="J3076" s="512"/>
    </row>
    <row r="3077" spans="1:10" ht="15" hidden="1" x14ac:dyDescent="0.25">
      <c r="A3077" s="518"/>
      <c r="B3077" s="1114"/>
      <c r="C3077" s="242"/>
      <c r="D3077" s="701"/>
      <c r="E3077" s="702"/>
      <c r="F3077" s="1036">
        <f t="shared" si="45"/>
        <v>0</v>
      </c>
      <c r="G3077" s="243"/>
      <c r="H3077" s="517"/>
      <c r="I3077" s="814"/>
      <c r="J3077" s="512"/>
    </row>
    <row r="3078" spans="1:10" ht="15" hidden="1" x14ac:dyDescent="0.25">
      <c r="A3078" s="518"/>
      <c r="B3078" s="1114"/>
      <c r="C3078" s="242"/>
      <c r="D3078" s="701"/>
      <c r="E3078" s="702"/>
      <c r="F3078" s="1036">
        <f t="shared" si="45"/>
        <v>0</v>
      </c>
      <c r="G3078" s="243"/>
      <c r="H3078" s="517"/>
      <c r="I3078" s="814"/>
      <c r="J3078" s="512"/>
    </row>
    <row r="3079" spans="1:10" ht="15" hidden="1" x14ac:dyDescent="0.25">
      <c r="A3079" s="518"/>
      <c r="B3079" s="1114"/>
      <c r="C3079" s="242"/>
      <c r="D3079" s="701"/>
      <c r="E3079" s="702"/>
      <c r="F3079" s="1036">
        <f t="shared" si="45"/>
        <v>0</v>
      </c>
      <c r="G3079" s="243"/>
      <c r="H3079" s="517"/>
      <c r="I3079" s="814"/>
      <c r="J3079" s="512"/>
    </row>
    <row r="3080" spans="1:10" ht="15" hidden="1" x14ac:dyDescent="0.25">
      <c r="A3080" s="518"/>
      <c r="B3080" s="1114"/>
      <c r="C3080" s="242"/>
      <c r="D3080" s="701"/>
      <c r="E3080" s="702"/>
      <c r="F3080" s="1036">
        <f t="shared" si="45"/>
        <v>0</v>
      </c>
      <c r="G3080" s="243"/>
      <c r="H3080" s="517"/>
      <c r="I3080" s="814"/>
      <c r="J3080" s="512"/>
    </row>
    <row r="3081" spans="1:10" ht="15" hidden="1" x14ac:dyDescent="0.25">
      <c r="A3081" s="518"/>
      <c r="B3081" s="1114"/>
      <c r="C3081" s="242"/>
      <c r="D3081" s="701"/>
      <c r="E3081" s="702"/>
      <c r="F3081" s="1036">
        <f t="shared" si="45"/>
        <v>0</v>
      </c>
      <c r="G3081" s="243"/>
      <c r="H3081" s="517"/>
      <c r="I3081" s="814"/>
      <c r="J3081" s="512"/>
    </row>
    <row r="3082" spans="1:10" ht="15" hidden="1" x14ac:dyDescent="0.25">
      <c r="A3082" s="518"/>
      <c r="B3082" s="1114"/>
      <c r="C3082" s="242"/>
      <c r="D3082" s="701"/>
      <c r="E3082" s="702"/>
      <c r="F3082" s="1036">
        <f t="shared" si="45"/>
        <v>0</v>
      </c>
      <c r="G3082" s="243"/>
      <c r="H3082" s="517"/>
      <c r="I3082" s="814"/>
      <c r="J3082" s="512"/>
    </row>
    <row r="3083" spans="1:10" ht="15" hidden="1" x14ac:dyDescent="0.25">
      <c r="A3083" s="518"/>
      <c r="B3083" s="1114"/>
      <c r="C3083" s="242"/>
      <c r="D3083" s="701"/>
      <c r="E3083" s="702"/>
      <c r="F3083" s="1036">
        <f t="shared" si="45"/>
        <v>0</v>
      </c>
      <c r="G3083" s="243"/>
      <c r="H3083" s="517"/>
      <c r="I3083" s="814"/>
      <c r="J3083" s="512"/>
    </row>
    <row r="3084" spans="1:10" ht="15" hidden="1" x14ac:dyDescent="0.25">
      <c r="A3084" s="518"/>
      <c r="B3084" s="1114"/>
      <c r="C3084" s="242"/>
      <c r="D3084" s="701"/>
      <c r="E3084" s="702"/>
      <c r="F3084" s="1036">
        <f t="shared" si="45"/>
        <v>0</v>
      </c>
      <c r="G3084" s="243"/>
      <c r="H3084" s="517"/>
      <c r="I3084" s="814"/>
      <c r="J3084" s="512"/>
    </row>
    <row r="3085" spans="1:10" ht="15" hidden="1" x14ac:dyDescent="0.25">
      <c r="A3085" s="518"/>
      <c r="B3085" s="1114"/>
      <c r="C3085" s="242"/>
      <c r="D3085" s="701"/>
      <c r="E3085" s="702"/>
      <c r="F3085" s="1036">
        <f t="shared" si="45"/>
        <v>0</v>
      </c>
      <c r="G3085" s="243"/>
      <c r="H3085" s="517"/>
      <c r="I3085" s="814"/>
      <c r="J3085" s="512"/>
    </row>
    <row r="3086" spans="1:10" ht="15" hidden="1" x14ac:dyDescent="0.25">
      <c r="A3086" s="518"/>
      <c r="B3086" s="1114"/>
      <c r="C3086" s="242"/>
      <c r="D3086" s="701"/>
      <c r="E3086" s="702"/>
      <c r="F3086" s="1036">
        <f t="shared" si="45"/>
        <v>0</v>
      </c>
      <c r="G3086" s="243"/>
      <c r="H3086" s="517"/>
      <c r="I3086" s="814"/>
      <c r="J3086" s="512"/>
    </row>
    <row r="3087" spans="1:10" ht="15" hidden="1" x14ac:dyDescent="0.25">
      <c r="A3087" s="518"/>
      <c r="B3087" s="1114"/>
      <c r="C3087" s="242"/>
      <c r="D3087" s="701"/>
      <c r="E3087" s="702"/>
      <c r="F3087" s="1036">
        <f t="shared" si="45"/>
        <v>0</v>
      </c>
      <c r="G3087" s="243"/>
      <c r="H3087" s="517"/>
      <c r="I3087" s="814"/>
      <c r="J3087" s="512"/>
    </row>
    <row r="3088" spans="1:10" ht="15" hidden="1" x14ac:dyDescent="0.25">
      <c r="A3088" s="518"/>
      <c r="B3088" s="1114"/>
      <c r="C3088" s="242"/>
      <c r="D3088" s="701"/>
      <c r="E3088" s="702"/>
      <c r="F3088" s="1036">
        <f t="shared" si="45"/>
        <v>0</v>
      </c>
      <c r="G3088" s="243"/>
      <c r="H3088" s="517"/>
      <c r="I3088" s="814"/>
      <c r="J3088" s="512"/>
    </row>
    <row r="3089" spans="1:10" ht="15" hidden="1" x14ac:dyDescent="0.25">
      <c r="A3089" s="518"/>
      <c r="B3089" s="1114"/>
      <c r="C3089" s="242"/>
      <c r="D3089" s="701"/>
      <c r="E3089" s="702"/>
      <c r="F3089" s="1036">
        <f t="shared" si="45"/>
        <v>0</v>
      </c>
      <c r="G3089" s="243"/>
      <c r="H3089" s="517"/>
      <c r="I3089" s="814"/>
      <c r="J3089" s="512"/>
    </row>
    <row r="3090" spans="1:10" ht="15" hidden="1" x14ac:dyDescent="0.25">
      <c r="A3090" s="518"/>
      <c r="B3090" s="1114"/>
      <c r="C3090" s="242"/>
      <c r="D3090" s="701"/>
      <c r="E3090" s="702"/>
      <c r="F3090" s="1036">
        <f t="shared" si="45"/>
        <v>0</v>
      </c>
      <c r="G3090" s="243"/>
      <c r="H3090" s="517"/>
      <c r="I3090" s="814"/>
      <c r="J3090" s="512"/>
    </row>
    <row r="3091" spans="1:10" ht="15" hidden="1" x14ac:dyDescent="0.25">
      <c r="A3091" s="518"/>
      <c r="B3091" s="1114"/>
      <c r="C3091" s="242"/>
      <c r="D3091" s="701"/>
      <c r="E3091" s="702"/>
      <c r="F3091" s="1036">
        <f t="shared" si="45"/>
        <v>0</v>
      </c>
      <c r="G3091" s="243"/>
      <c r="H3091" s="517"/>
      <c r="I3091" s="814"/>
      <c r="J3091" s="512"/>
    </row>
    <row r="3092" spans="1:10" ht="15" hidden="1" x14ac:dyDescent="0.25">
      <c r="A3092" s="518"/>
      <c r="B3092" s="1114"/>
      <c r="C3092" s="242"/>
      <c r="D3092" s="701"/>
      <c r="E3092" s="702"/>
      <c r="F3092" s="1036">
        <f t="shared" si="45"/>
        <v>0</v>
      </c>
      <c r="G3092" s="243"/>
      <c r="H3092" s="517"/>
      <c r="I3092" s="814"/>
      <c r="J3092" s="512"/>
    </row>
    <row r="3093" spans="1:10" ht="15" hidden="1" x14ac:dyDescent="0.25">
      <c r="A3093" s="518"/>
      <c r="B3093" s="1114"/>
      <c r="C3093" s="242"/>
      <c r="D3093" s="701"/>
      <c r="E3093" s="702"/>
      <c r="F3093" s="1036">
        <f t="shared" si="45"/>
        <v>0</v>
      </c>
      <c r="G3093" s="243"/>
      <c r="H3093" s="517"/>
      <c r="I3093" s="814"/>
      <c r="J3093" s="512"/>
    </row>
    <row r="3094" spans="1:10" ht="15" hidden="1" x14ac:dyDescent="0.25">
      <c r="A3094" s="518"/>
      <c r="B3094" s="1114"/>
      <c r="C3094" s="242"/>
      <c r="D3094" s="701"/>
      <c r="E3094" s="702"/>
      <c r="F3094" s="1036">
        <f t="shared" si="45"/>
        <v>0</v>
      </c>
      <c r="G3094" s="243"/>
      <c r="H3094" s="517"/>
      <c r="I3094" s="814"/>
      <c r="J3094" s="512"/>
    </row>
    <row r="3095" spans="1:10" ht="15" hidden="1" x14ac:dyDescent="0.25">
      <c r="A3095" s="518"/>
      <c r="B3095" s="1114"/>
      <c r="C3095" s="242"/>
      <c r="D3095" s="701"/>
      <c r="E3095" s="702"/>
      <c r="F3095" s="1036">
        <f t="shared" si="45"/>
        <v>0</v>
      </c>
      <c r="G3095" s="243"/>
      <c r="H3095" s="517"/>
      <c r="I3095" s="814"/>
      <c r="J3095" s="512"/>
    </row>
    <row r="3096" spans="1:10" ht="15" hidden="1" x14ac:dyDescent="0.25">
      <c r="A3096" s="518"/>
      <c r="B3096" s="1114"/>
      <c r="C3096" s="242"/>
      <c r="D3096" s="701"/>
      <c r="E3096" s="702"/>
      <c r="F3096" s="1036">
        <f t="shared" si="45"/>
        <v>0</v>
      </c>
      <c r="G3096" s="243"/>
      <c r="H3096" s="517"/>
      <c r="I3096" s="814"/>
      <c r="J3096" s="512"/>
    </row>
    <row r="3097" spans="1:10" ht="15" hidden="1" x14ac:dyDescent="0.25">
      <c r="A3097" s="518"/>
      <c r="B3097" s="1114"/>
      <c r="C3097" s="242"/>
      <c r="D3097" s="701"/>
      <c r="E3097" s="702"/>
      <c r="F3097" s="1036">
        <f t="shared" si="45"/>
        <v>0</v>
      </c>
      <c r="G3097" s="243"/>
      <c r="H3097" s="517"/>
      <c r="I3097" s="814"/>
      <c r="J3097" s="512"/>
    </row>
    <row r="3098" spans="1:10" ht="15" hidden="1" x14ac:dyDescent="0.25">
      <c r="A3098" s="518"/>
      <c r="B3098" s="1114"/>
      <c r="C3098" s="242"/>
      <c r="D3098" s="701"/>
      <c r="E3098" s="702"/>
      <c r="F3098" s="1036">
        <f t="shared" si="45"/>
        <v>0</v>
      </c>
      <c r="G3098" s="243"/>
      <c r="H3098" s="517"/>
      <c r="I3098" s="814"/>
      <c r="J3098" s="512"/>
    </row>
    <row r="3099" spans="1:10" ht="15" hidden="1" x14ac:dyDescent="0.25">
      <c r="A3099" s="518"/>
      <c r="B3099" s="1114"/>
      <c r="C3099" s="242"/>
      <c r="D3099" s="701"/>
      <c r="E3099" s="702"/>
      <c r="F3099" s="1036">
        <f t="shared" si="45"/>
        <v>0</v>
      </c>
      <c r="G3099" s="243"/>
      <c r="H3099" s="517"/>
      <c r="I3099" s="814"/>
      <c r="J3099" s="512"/>
    </row>
    <row r="3100" spans="1:10" ht="15" hidden="1" x14ac:dyDescent="0.25">
      <c r="A3100" s="518"/>
      <c r="B3100" s="1114"/>
      <c r="C3100" s="242"/>
      <c r="D3100" s="701"/>
      <c r="E3100" s="702"/>
      <c r="F3100" s="1036">
        <f t="shared" si="45"/>
        <v>0</v>
      </c>
      <c r="G3100" s="243"/>
      <c r="H3100" s="517"/>
      <c r="I3100" s="814"/>
      <c r="J3100" s="512"/>
    </row>
    <row r="3101" spans="1:10" ht="15" hidden="1" x14ac:dyDescent="0.25">
      <c r="A3101" s="518"/>
      <c r="B3101" s="1114"/>
      <c r="C3101" s="242"/>
      <c r="D3101" s="701"/>
      <c r="E3101" s="702"/>
      <c r="F3101" s="1036">
        <f t="shared" si="45"/>
        <v>0</v>
      </c>
      <c r="G3101" s="243"/>
      <c r="H3101" s="517"/>
      <c r="I3101" s="814"/>
      <c r="J3101" s="512"/>
    </row>
    <row r="3102" spans="1:10" ht="15" hidden="1" x14ac:dyDescent="0.25">
      <c r="A3102" s="518"/>
      <c r="B3102" s="1114"/>
      <c r="C3102" s="242"/>
      <c r="D3102" s="701"/>
      <c r="E3102" s="702"/>
      <c r="F3102" s="1036">
        <f t="shared" si="45"/>
        <v>0</v>
      </c>
      <c r="G3102" s="243"/>
      <c r="H3102" s="517"/>
      <c r="I3102" s="814"/>
      <c r="J3102" s="512"/>
    </row>
    <row r="3103" spans="1:10" ht="15" hidden="1" x14ac:dyDescent="0.25">
      <c r="A3103" s="518"/>
      <c r="B3103" s="1114"/>
      <c r="C3103" s="242"/>
      <c r="D3103" s="701"/>
      <c r="E3103" s="702"/>
      <c r="F3103" s="1036">
        <f t="shared" si="45"/>
        <v>0</v>
      </c>
      <c r="G3103" s="243"/>
      <c r="H3103" s="517"/>
      <c r="I3103" s="814"/>
      <c r="J3103" s="512"/>
    </row>
    <row r="3104" spans="1:10" ht="15" hidden="1" x14ac:dyDescent="0.25">
      <c r="A3104" s="518"/>
      <c r="B3104" s="1114"/>
      <c r="C3104" s="242"/>
      <c r="D3104" s="701"/>
      <c r="E3104" s="702"/>
      <c r="F3104" s="1036">
        <f t="shared" si="45"/>
        <v>0</v>
      </c>
      <c r="G3104" s="243"/>
      <c r="H3104" s="517"/>
      <c r="I3104" s="814"/>
      <c r="J3104" s="512"/>
    </row>
    <row r="3105" spans="1:10" ht="15" hidden="1" x14ac:dyDescent="0.25">
      <c r="A3105" s="518"/>
      <c r="B3105" s="1114"/>
      <c r="C3105" s="242"/>
      <c r="D3105" s="701"/>
      <c r="E3105" s="702"/>
      <c r="F3105" s="1036">
        <f t="shared" si="45"/>
        <v>0</v>
      </c>
      <c r="G3105" s="243"/>
      <c r="H3105" s="517"/>
      <c r="I3105" s="814"/>
      <c r="J3105" s="512"/>
    </row>
    <row r="3106" spans="1:10" ht="15" hidden="1" x14ac:dyDescent="0.25">
      <c r="A3106" s="518"/>
      <c r="B3106" s="1114"/>
      <c r="C3106" s="242"/>
      <c r="D3106" s="701"/>
      <c r="E3106" s="702"/>
      <c r="F3106" s="1036">
        <f t="shared" si="45"/>
        <v>0</v>
      </c>
      <c r="G3106" s="243"/>
      <c r="H3106" s="517"/>
      <c r="I3106" s="814"/>
      <c r="J3106" s="512"/>
    </row>
    <row r="3107" spans="1:10" ht="15" hidden="1" x14ac:dyDescent="0.25">
      <c r="A3107" s="518"/>
      <c r="B3107" s="1114"/>
      <c r="C3107" s="242"/>
      <c r="D3107" s="701"/>
      <c r="E3107" s="702"/>
      <c r="F3107" s="1036">
        <f t="shared" si="45"/>
        <v>0</v>
      </c>
      <c r="G3107" s="243"/>
      <c r="H3107" s="517"/>
      <c r="I3107" s="814"/>
      <c r="J3107" s="512"/>
    </row>
    <row r="3108" spans="1:10" ht="15" hidden="1" x14ac:dyDescent="0.25">
      <c r="A3108" s="518"/>
      <c r="B3108" s="1114"/>
      <c r="C3108" s="242"/>
      <c r="D3108" s="701"/>
      <c r="E3108" s="702"/>
      <c r="F3108" s="1036">
        <f t="shared" si="45"/>
        <v>0</v>
      </c>
      <c r="G3108" s="243"/>
      <c r="H3108" s="517"/>
      <c r="I3108" s="814"/>
      <c r="J3108" s="512"/>
    </row>
    <row r="3109" spans="1:10" ht="15" hidden="1" x14ac:dyDescent="0.25">
      <c r="A3109" s="518"/>
      <c r="B3109" s="1114"/>
      <c r="C3109" s="242"/>
      <c r="D3109" s="701"/>
      <c r="E3109" s="702"/>
      <c r="F3109" s="1036">
        <f t="shared" si="45"/>
        <v>0</v>
      </c>
      <c r="G3109" s="243"/>
      <c r="H3109" s="517"/>
      <c r="I3109" s="814"/>
      <c r="J3109" s="512"/>
    </row>
    <row r="3110" spans="1:10" ht="15" hidden="1" x14ac:dyDescent="0.25">
      <c r="A3110" s="518"/>
      <c r="B3110" s="1114"/>
      <c r="C3110" s="242"/>
      <c r="D3110" s="701"/>
      <c r="E3110" s="702"/>
      <c r="F3110" s="1036">
        <f t="shared" si="45"/>
        <v>0</v>
      </c>
      <c r="G3110" s="243"/>
      <c r="H3110" s="517"/>
      <c r="I3110" s="814"/>
      <c r="J3110" s="512"/>
    </row>
    <row r="3111" spans="1:10" ht="15" hidden="1" x14ac:dyDescent="0.25">
      <c r="A3111" s="518"/>
      <c r="B3111" s="1114"/>
      <c r="C3111" s="242"/>
      <c r="D3111" s="701"/>
      <c r="E3111" s="702"/>
      <c r="F3111" s="1036">
        <f t="shared" si="45"/>
        <v>0</v>
      </c>
      <c r="G3111" s="243"/>
      <c r="H3111" s="517"/>
      <c r="I3111" s="814"/>
      <c r="J3111" s="512"/>
    </row>
    <row r="3112" spans="1:10" ht="15" hidden="1" x14ac:dyDescent="0.25">
      <c r="A3112" s="518"/>
      <c r="B3112" s="1114"/>
      <c r="C3112" s="242"/>
      <c r="D3112" s="701"/>
      <c r="E3112" s="702"/>
      <c r="F3112" s="1036">
        <f t="shared" si="45"/>
        <v>0</v>
      </c>
      <c r="G3112" s="243"/>
      <c r="H3112" s="517"/>
      <c r="I3112" s="814"/>
      <c r="J3112" s="512"/>
    </row>
    <row r="3113" spans="1:10" ht="15" hidden="1" x14ac:dyDescent="0.25">
      <c r="A3113" s="518"/>
      <c r="B3113" s="1114"/>
      <c r="C3113" s="242"/>
      <c r="D3113" s="701"/>
      <c r="E3113" s="702"/>
      <c r="F3113" s="1036">
        <f t="shared" si="45"/>
        <v>0</v>
      </c>
      <c r="G3113" s="243"/>
      <c r="H3113" s="517"/>
      <c r="I3113" s="814"/>
      <c r="J3113" s="512"/>
    </row>
    <row r="3114" spans="1:10" ht="15" hidden="1" x14ac:dyDescent="0.25">
      <c r="A3114" s="518"/>
      <c r="B3114" s="1114"/>
      <c r="C3114" s="242"/>
      <c r="D3114" s="701"/>
      <c r="E3114" s="702"/>
      <c r="F3114" s="1036">
        <f t="shared" si="45"/>
        <v>0</v>
      </c>
      <c r="G3114" s="243"/>
      <c r="H3114" s="517"/>
      <c r="I3114" s="814"/>
      <c r="J3114" s="512"/>
    </row>
    <row r="3115" spans="1:10" ht="15" hidden="1" x14ac:dyDescent="0.25">
      <c r="A3115" s="518"/>
      <c r="B3115" s="1114"/>
      <c r="C3115" s="242"/>
      <c r="D3115" s="701"/>
      <c r="E3115" s="702"/>
      <c r="F3115" s="1036">
        <f t="shared" ref="F3115:F3159" si="46">D3115+E3115</f>
        <v>0</v>
      </c>
      <c r="G3115" s="243"/>
      <c r="H3115" s="517"/>
      <c r="I3115" s="814"/>
      <c r="J3115" s="512"/>
    </row>
    <row r="3116" spans="1:10" ht="15" hidden="1" x14ac:dyDescent="0.25">
      <c r="A3116" s="518"/>
      <c r="B3116" s="1114"/>
      <c r="C3116" s="242"/>
      <c r="D3116" s="701"/>
      <c r="E3116" s="702"/>
      <c r="F3116" s="1036">
        <f t="shared" si="46"/>
        <v>0</v>
      </c>
      <c r="G3116" s="243"/>
      <c r="H3116" s="517"/>
      <c r="I3116" s="814"/>
      <c r="J3116" s="512"/>
    </row>
    <row r="3117" spans="1:10" ht="15" hidden="1" x14ac:dyDescent="0.25">
      <c r="A3117" s="518"/>
      <c r="B3117" s="1114"/>
      <c r="C3117" s="242"/>
      <c r="D3117" s="701"/>
      <c r="E3117" s="702"/>
      <c r="F3117" s="1036">
        <f t="shared" si="46"/>
        <v>0</v>
      </c>
      <c r="G3117" s="243"/>
      <c r="H3117" s="517"/>
      <c r="I3117" s="814"/>
      <c r="J3117" s="512"/>
    </row>
    <row r="3118" spans="1:10" ht="15" hidden="1" x14ac:dyDescent="0.25">
      <c r="A3118" s="518"/>
      <c r="B3118" s="1114"/>
      <c r="C3118" s="242"/>
      <c r="D3118" s="701"/>
      <c r="E3118" s="702"/>
      <c r="F3118" s="1036">
        <f t="shared" si="46"/>
        <v>0</v>
      </c>
      <c r="G3118" s="243"/>
      <c r="H3118" s="517"/>
      <c r="I3118" s="814"/>
      <c r="J3118" s="512"/>
    </row>
    <row r="3119" spans="1:10" ht="15" hidden="1" x14ac:dyDescent="0.25">
      <c r="A3119" s="518"/>
      <c r="B3119" s="1114"/>
      <c r="C3119" s="242"/>
      <c r="D3119" s="701"/>
      <c r="E3119" s="702"/>
      <c r="F3119" s="1036">
        <f t="shared" si="46"/>
        <v>0</v>
      </c>
      <c r="G3119" s="243"/>
      <c r="H3119" s="517"/>
      <c r="I3119" s="814"/>
      <c r="J3119" s="512"/>
    </row>
    <row r="3120" spans="1:10" ht="15" hidden="1" x14ac:dyDescent="0.25">
      <c r="A3120" s="518"/>
      <c r="B3120" s="1114"/>
      <c r="C3120" s="242"/>
      <c r="D3120" s="701"/>
      <c r="E3120" s="702"/>
      <c r="F3120" s="1036">
        <f t="shared" si="46"/>
        <v>0</v>
      </c>
      <c r="G3120" s="243"/>
      <c r="H3120" s="517"/>
      <c r="I3120" s="814"/>
      <c r="J3120" s="512"/>
    </row>
    <row r="3121" spans="1:10" ht="15" hidden="1" x14ac:dyDescent="0.25">
      <c r="A3121" s="518"/>
      <c r="B3121" s="1114"/>
      <c r="C3121" s="242"/>
      <c r="D3121" s="701"/>
      <c r="E3121" s="702"/>
      <c r="F3121" s="1036">
        <f t="shared" si="46"/>
        <v>0</v>
      </c>
      <c r="G3121" s="243"/>
      <c r="H3121" s="517"/>
      <c r="I3121" s="814"/>
      <c r="J3121" s="512"/>
    </row>
    <row r="3122" spans="1:10" ht="15" hidden="1" x14ac:dyDescent="0.25">
      <c r="A3122" s="518"/>
      <c r="B3122" s="1114"/>
      <c r="C3122" s="242"/>
      <c r="D3122" s="701"/>
      <c r="E3122" s="702"/>
      <c r="F3122" s="1036">
        <f t="shared" si="46"/>
        <v>0</v>
      </c>
      <c r="G3122" s="243"/>
      <c r="H3122" s="517"/>
      <c r="I3122" s="814"/>
      <c r="J3122" s="512"/>
    </row>
    <row r="3123" spans="1:10" ht="15" hidden="1" x14ac:dyDescent="0.25">
      <c r="A3123" s="518"/>
      <c r="B3123" s="1114"/>
      <c r="C3123" s="242"/>
      <c r="D3123" s="701"/>
      <c r="E3123" s="702"/>
      <c r="F3123" s="1036">
        <f t="shared" si="46"/>
        <v>0</v>
      </c>
      <c r="G3123" s="243"/>
      <c r="H3123" s="517"/>
      <c r="I3123" s="814"/>
      <c r="J3123" s="512"/>
    </row>
    <row r="3124" spans="1:10" ht="15" hidden="1" x14ac:dyDescent="0.25">
      <c r="A3124" s="518"/>
      <c r="B3124" s="1114"/>
      <c r="C3124" s="242"/>
      <c r="D3124" s="701"/>
      <c r="E3124" s="702"/>
      <c r="F3124" s="1036">
        <f t="shared" si="46"/>
        <v>0</v>
      </c>
      <c r="G3124" s="243"/>
      <c r="H3124" s="517"/>
      <c r="I3124" s="814"/>
      <c r="J3124" s="512"/>
    </row>
    <row r="3125" spans="1:10" ht="15" hidden="1" x14ac:dyDescent="0.25">
      <c r="A3125" s="518"/>
      <c r="B3125" s="1114"/>
      <c r="C3125" s="242"/>
      <c r="D3125" s="701"/>
      <c r="E3125" s="702"/>
      <c r="F3125" s="1036">
        <f t="shared" si="46"/>
        <v>0</v>
      </c>
      <c r="G3125" s="243"/>
      <c r="H3125" s="517"/>
      <c r="I3125" s="814"/>
      <c r="J3125" s="512"/>
    </row>
    <row r="3126" spans="1:10" ht="15" hidden="1" x14ac:dyDescent="0.25">
      <c r="A3126" s="518"/>
      <c r="B3126" s="1114"/>
      <c r="C3126" s="242"/>
      <c r="D3126" s="701"/>
      <c r="E3126" s="702"/>
      <c r="F3126" s="1036">
        <f t="shared" si="46"/>
        <v>0</v>
      </c>
      <c r="G3126" s="243"/>
      <c r="H3126" s="517"/>
      <c r="I3126" s="814"/>
      <c r="J3126" s="512"/>
    </row>
    <row r="3127" spans="1:10" ht="15" hidden="1" x14ac:dyDescent="0.25">
      <c r="A3127" s="518"/>
      <c r="B3127" s="1114"/>
      <c r="C3127" s="242"/>
      <c r="D3127" s="701"/>
      <c r="E3127" s="702"/>
      <c r="F3127" s="1036">
        <f t="shared" si="46"/>
        <v>0</v>
      </c>
      <c r="G3127" s="243"/>
      <c r="H3127" s="517"/>
      <c r="I3127" s="814"/>
      <c r="J3127" s="512"/>
    </row>
    <row r="3128" spans="1:10" ht="15" hidden="1" x14ac:dyDescent="0.25">
      <c r="A3128" s="518"/>
      <c r="B3128" s="1114"/>
      <c r="C3128" s="242"/>
      <c r="D3128" s="701"/>
      <c r="E3128" s="702"/>
      <c r="F3128" s="1036">
        <f t="shared" si="46"/>
        <v>0</v>
      </c>
      <c r="G3128" s="243"/>
      <c r="H3128" s="517"/>
      <c r="I3128" s="814"/>
      <c r="J3128" s="512"/>
    </row>
    <row r="3129" spans="1:10" ht="15" hidden="1" x14ac:dyDescent="0.25">
      <c r="A3129" s="518"/>
      <c r="B3129" s="1114"/>
      <c r="C3129" s="242"/>
      <c r="D3129" s="701"/>
      <c r="E3129" s="702"/>
      <c r="F3129" s="1036">
        <f t="shared" si="46"/>
        <v>0</v>
      </c>
      <c r="G3129" s="243"/>
      <c r="H3129" s="517"/>
      <c r="I3129" s="814"/>
      <c r="J3129" s="512"/>
    </row>
    <row r="3130" spans="1:10" ht="15" hidden="1" x14ac:dyDescent="0.25">
      <c r="A3130" s="518"/>
      <c r="B3130" s="1114"/>
      <c r="C3130" s="242"/>
      <c r="D3130" s="701"/>
      <c r="E3130" s="702"/>
      <c r="F3130" s="1036">
        <f t="shared" si="46"/>
        <v>0</v>
      </c>
      <c r="G3130" s="243"/>
      <c r="H3130" s="517"/>
      <c r="I3130" s="814"/>
      <c r="J3130" s="512"/>
    </row>
    <row r="3131" spans="1:10" ht="15" hidden="1" x14ac:dyDescent="0.25">
      <c r="A3131" s="518"/>
      <c r="B3131" s="1114"/>
      <c r="C3131" s="242"/>
      <c r="D3131" s="701"/>
      <c r="E3131" s="702"/>
      <c r="F3131" s="1036">
        <f t="shared" si="46"/>
        <v>0</v>
      </c>
      <c r="G3131" s="243"/>
      <c r="H3131" s="517"/>
      <c r="I3131" s="814"/>
      <c r="J3131" s="512"/>
    </row>
    <row r="3132" spans="1:10" ht="15" hidden="1" x14ac:dyDescent="0.25">
      <c r="A3132" s="518"/>
      <c r="B3132" s="1114"/>
      <c r="C3132" s="242"/>
      <c r="D3132" s="701"/>
      <c r="E3132" s="702"/>
      <c r="F3132" s="1036">
        <f t="shared" si="46"/>
        <v>0</v>
      </c>
      <c r="G3132" s="243"/>
      <c r="H3132" s="517"/>
      <c r="I3132" s="814"/>
      <c r="J3132" s="512"/>
    </row>
    <row r="3133" spans="1:10" ht="15" hidden="1" x14ac:dyDescent="0.25">
      <c r="A3133" s="518"/>
      <c r="B3133" s="1114"/>
      <c r="C3133" s="242"/>
      <c r="D3133" s="701"/>
      <c r="E3133" s="702"/>
      <c r="F3133" s="1036">
        <f t="shared" si="46"/>
        <v>0</v>
      </c>
      <c r="G3133" s="243"/>
      <c r="H3133" s="517"/>
      <c r="I3133" s="814"/>
      <c r="J3133" s="512"/>
    </row>
    <row r="3134" spans="1:10" ht="15" hidden="1" x14ac:dyDescent="0.25">
      <c r="A3134" s="518"/>
      <c r="B3134" s="1114"/>
      <c r="C3134" s="242"/>
      <c r="D3134" s="701"/>
      <c r="E3134" s="702"/>
      <c r="F3134" s="1036">
        <f t="shared" si="46"/>
        <v>0</v>
      </c>
      <c r="G3134" s="243"/>
      <c r="H3134" s="517"/>
      <c r="I3134" s="814"/>
      <c r="J3134" s="512"/>
    </row>
    <row r="3135" spans="1:10" ht="15" hidden="1" x14ac:dyDescent="0.25">
      <c r="A3135" s="518"/>
      <c r="B3135" s="1114"/>
      <c r="C3135" s="242"/>
      <c r="D3135" s="701"/>
      <c r="E3135" s="702"/>
      <c r="F3135" s="1036">
        <f t="shared" si="46"/>
        <v>0</v>
      </c>
      <c r="G3135" s="243"/>
      <c r="H3135" s="517"/>
      <c r="I3135" s="814"/>
      <c r="J3135" s="512"/>
    </row>
    <row r="3136" spans="1:10" ht="15" hidden="1" x14ac:dyDescent="0.25">
      <c r="A3136" s="518"/>
      <c r="B3136" s="1114"/>
      <c r="C3136" s="242"/>
      <c r="D3136" s="701"/>
      <c r="E3136" s="702"/>
      <c r="F3136" s="1036">
        <f t="shared" si="46"/>
        <v>0</v>
      </c>
      <c r="G3136" s="243"/>
      <c r="H3136" s="517"/>
      <c r="I3136" s="814"/>
      <c r="J3136" s="512"/>
    </row>
    <row r="3137" spans="1:10" ht="15" hidden="1" x14ac:dyDescent="0.25">
      <c r="A3137" s="518"/>
      <c r="B3137" s="1114"/>
      <c r="C3137" s="242"/>
      <c r="D3137" s="701"/>
      <c r="E3137" s="702"/>
      <c r="F3137" s="1036">
        <f t="shared" si="46"/>
        <v>0</v>
      </c>
      <c r="G3137" s="243"/>
      <c r="H3137" s="517"/>
      <c r="I3137" s="814"/>
      <c r="J3137" s="512"/>
    </row>
    <row r="3138" spans="1:10" ht="15" hidden="1" x14ac:dyDescent="0.25">
      <c r="A3138" s="518"/>
      <c r="B3138" s="1114"/>
      <c r="C3138" s="242"/>
      <c r="D3138" s="701"/>
      <c r="E3138" s="702"/>
      <c r="F3138" s="1036">
        <f t="shared" si="46"/>
        <v>0</v>
      </c>
      <c r="G3138" s="243"/>
      <c r="H3138" s="517"/>
      <c r="I3138" s="814"/>
      <c r="J3138" s="512"/>
    </row>
    <row r="3139" spans="1:10" ht="15" hidden="1" x14ac:dyDescent="0.25">
      <c r="A3139" s="518"/>
      <c r="B3139" s="1114"/>
      <c r="C3139" s="242"/>
      <c r="D3139" s="701"/>
      <c r="E3139" s="702"/>
      <c r="F3139" s="1036">
        <f t="shared" si="46"/>
        <v>0</v>
      </c>
      <c r="G3139" s="243"/>
      <c r="H3139" s="517"/>
      <c r="I3139" s="814"/>
      <c r="J3139" s="512"/>
    </row>
    <row r="3140" spans="1:10" ht="15" hidden="1" x14ac:dyDescent="0.25">
      <c r="A3140" s="518"/>
      <c r="B3140" s="1114"/>
      <c r="C3140" s="242"/>
      <c r="D3140" s="701"/>
      <c r="E3140" s="702"/>
      <c r="F3140" s="1036">
        <f t="shared" si="46"/>
        <v>0</v>
      </c>
      <c r="G3140" s="243"/>
      <c r="H3140" s="517"/>
      <c r="I3140" s="814"/>
      <c r="J3140" s="512"/>
    </row>
    <row r="3141" spans="1:10" ht="15" hidden="1" x14ac:dyDescent="0.25">
      <c r="A3141" s="518"/>
      <c r="B3141" s="1114"/>
      <c r="C3141" s="242"/>
      <c r="D3141" s="701"/>
      <c r="E3141" s="702"/>
      <c r="F3141" s="1036">
        <f t="shared" si="46"/>
        <v>0</v>
      </c>
      <c r="G3141" s="243"/>
      <c r="H3141" s="517"/>
      <c r="I3141" s="814"/>
      <c r="J3141" s="512"/>
    </row>
    <row r="3142" spans="1:10" ht="15" hidden="1" x14ac:dyDescent="0.25">
      <c r="A3142" s="518"/>
      <c r="B3142" s="1114"/>
      <c r="C3142" s="242"/>
      <c r="D3142" s="701"/>
      <c r="E3142" s="702"/>
      <c r="F3142" s="1036">
        <f t="shared" si="46"/>
        <v>0</v>
      </c>
      <c r="G3142" s="243"/>
      <c r="H3142" s="517"/>
      <c r="I3142" s="814"/>
      <c r="J3142" s="512"/>
    </row>
    <row r="3143" spans="1:10" ht="15" hidden="1" x14ac:dyDescent="0.25">
      <c r="A3143" s="518"/>
      <c r="B3143" s="1114"/>
      <c r="C3143" s="242"/>
      <c r="D3143" s="701"/>
      <c r="E3143" s="702"/>
      <c r="F3143" s="1036">
        <f t="shared" si="46"/>
        <v>0</v>
      </c>
      <c r="G3143" s="243"/>
      <c r="H3143" s="517"/>
      <c r="I3143" s="814"/>
      <c r="J3143" s="512"/>
    </row>
    <row r="3144" spans="1:10" ht="15" hidden="1" x14ac:dyDescent="0.25">
      <c r="A3144" s="518"/>
      <c r="B3144" s="1114"/>
      <c r="C3144" s="242"/>
      <c r="D3144" s="701"/>
      <c r="E3144" s="702"/>
      <c r="F3144" s="1036">
        <f t="shared" si="46"/>
        <v>0</v>
      </c>
      <c r="G3144" s="243"/>
      <c r="H3144" s="517"/>
      <c r="I3144" s="814"/>
      <c r="J3144" s="512"/>
    </row>
    <row r="3145" spans="1:10" ht="15" hidden="1" x14ac:dyDescent="0.25">
      <c r="A3145" s="518"/>
      <c r="B3145" s="1114"/>
      <c r="C3145" s="242"/>
      <c r="D3145" s="701"/>
      <c r="E3145" s="702"/>
      <c r="F3145" s="1036">
        <f t="shared" si="46"/>
        <v>0</v>
      </c>
      <c r="G3145" s="243"/>
      <c r="H3145" s="517"/>
      <c r="I3145" s="814"/>
      <c r="J3145" s="512"/>
    </row>
    <row r="3146" spans="1:10" ht="15" hidden="1" x14ac:dyDescent="0.25">
      <c r="A3146" s="518"/>
      <c r="B3146" s="1114"/>
      <c r="C3146" s="242"/>
      <c r="D3146" s="701"/>
      <c r="E3146" s="702"/>
      <c r="F3146" s="1036">
        <f t="shared" si="46"/>
        <v>0</v>
      </c>
      <c r="G3146" s="243"/>
      <c r="H3146" s="517"/>
      <c r="I3146" s="814"/>
      <c r="J3146" s="512"/>
    </row>
    <row r="3147" spans="1:10" ht="15" hidden="1" x14ac:dyDescent="0.25">
      <c r="A3147" s="518"/>
      <c r="B3147" s="1114"/>
      <c r="C3147" s="242"/>
      <c r="D3147" s="701"/>
      <c r="E3147" s="702"/>
      <c r="F3147" s="1036">
        <f t="shared" si="46"/>
        <v>0</v>
      </c>
      <c r="G3147" s="243"/>
      <c r="H3147" s="517"/>
      <c r="I3147" s="814"/>
      <c r="J3147" s="512"/>
    </row>
    <row r="3148" spans="1:10" ht="15" hidden="1" x14ac:dyDescent="0.25">
      <c r="A3148" s="518"/>
      <c r="B3148" s="1114"/>
      <c r="C3148" s="242"/>
      <c r="D3148" s="701"/>
      <c r="E3148" s="702"/>
      <c r="F3148" s="1036">
        <f t="shared" si="46"/>
        <v>0</v>
      </c>
      <c r="G3148" s="243"/>
      <c r="H3148" s="517"/>
      <c r="I3148" s="814"/>
      <c r="J3148" s="512"/>
    </row>
    <row r="3149" spans="1:10" ht="15" hidden="1" x14ac:dyDescent="0.25">
      <c r="A3149" s="518"/>
      <c r="B3149" s="1114"/>
      <c r="C3149" s="242"/>
      <c r="D3149" s="701"/>
      <c r="E3149" s="702"/>
      <c r="F3149" s="1036">
        <f t="shared" si="46"/>
        <v>0</v>
      </c>
      <c r="G3149" s="243"/>
      <c r="H3149" s="517"/>
      <c r="I3149" s="814"/>
      <c r="J3149" s="512"/>
    </row>
    <row r="3150" spans="1:10" ht="15" hidden="1" x14ac:dyDescent="0.25">
      <c r="A3150" s="518"/>
      <c r="B3150" s="1114"/>
      <c r="C3150" s="242"/>
      <c r="D3150" s="701"/>
      <c r="E3150" s="702"/>
      <c r="F3150" s="1036">
        <f t="shared" si="46"/>
        <v>0</v>
      </c>
      <c r="G3150" s="243"/>
      <c r="H3150" s="517"/>
      <c r="I3150" s="814"/>
      <c r="J3150" s="512"/>
    </row>
    <row r="3151" spans="1:10" ht="15" hidden="1" x14ac:dyDescent="0.25">
      <c r="A3151" s="518"/>
      <c r="B3151" s="1114"/>
      <c r="C3151" s="242"/>
      <c r="D3151" s="701"/>
      <c r="E3151" s="702"/>
      <c r="F3151" s="1036">
        <f t="shared" si="46"/>
        <v>0</v>
      </c>
      <c r="G3151" s="243"/>
      <c r="H3151" s="517"/>
      <c r="I3151" s="814"/>
      <c r="J3151" s="512"/>
    </row>
    <row r="3152" spans="1:10" ht="15" hidden="1" x14ac:dyDescent="0.25">
      <c r="A3152" s="518"/>
      <c r="B3152" s="1114"/>
      <c r="C3152" s="242"/>
      <c r="D3152" s="701"/>
      <c r="E3152" s="702"/>
      <c r="F3152" s="1036">
        <f t="shared" si="46"/>
        <v>0</v>
      </c>
      <c r="G3152" s="243"/>
      <c r="H3152" s="517"/>
      <c r="I3152" s="814"/>
      <c r="J3152" s="512"/>
    </row>
    <row r="3153" spans="1:10" ht="15" hidden="1" x14ac:dyDescent="0.25">
      <c r="A3153" s="518"/>
      <c r="B3153" s="1114"/>
      <c r="C3153" s="242"/>
      <c r="D3153" s="701"/>
      <c r="E3153" s="702"/>
      <c r="F3153" s="1036">
        <f t="shared" si="46"/>
        <v>0</v>
      </c>
      <c r="G3153" s="243"/>
      <c r="H3153" s="517"/>
      <c r="I3153" s="814"/>
      <c r="J3153" s="512"/>
    </row>
    <row r="3154" spans="1:10" ht="15" hidden="1" x14ac:dyDescent="0.25">
      <c r="A3154" s="518"/>
      <c r="B3154" s="1114"/>
      <c r="C3154" s="242"/>
      <c r="D3154" s="701"/>
      <c r="E3154" s="702"/>
      <c r="F3154" s="1036">
        <f t="shared" si="46"/>
        <v>0</v>
      </c>
      <c r="G3154" s="243"/>
      <c r="H3154" s="517"/>
      <c r="I3154" s="814"/>
      <c r="J3154" s="512"/>
    </row>
    <row r="3155" spans="1:10" ht="15" hidden="1" x14ac:dyDescent="0.25">
      <c r="A3155" s="518"/>
      <c r="B3155" s="1114"/>
      <c r="C3155" s="242"/>
      <c r="D3155" s="701"/>
      <c r="E3155" s="702"/>
      <c r="F3155" s="1036">
        <f t="shared" si="46"/>
        <v>0</v>
      </c>
      <c r="G3155" s="243"/>
      <c r="H3155" s="517"/>
      <c r="I3155" s="814"/>
      <c r="J3155" s="512"/>
    </row>
    <row r="3156" spans="1:10" ht="15" hidden="1" x14ac:dyDescent="0.25">
      <c r="A3156" s="518"/>
      <c r="B3156" s="1114"/>
      <c r="C3156" s="242"/>
      <c r="D3156" s="701"/>
      <c r="E3156" s="702"/>
      <c r="F3156" s="1036">
        <f t="shared" si="46"/>
        <v>0</v>
      </c>
      <c r="G3156" s="243"/>
      <c r="H3156" s="517"/>
      <c r="I3156" s="814"/>
      <c r="J3156" s="512"/>
    </row>
    <row r="3157" spans="1:10" ht="15" hidden="1" x14ac:dyDescent="0.25">
      <c r="A3157" s="518"/>
      <c r="B3157" s="1114"/>
      <c r="C3157" s="242"/>
      <c r="D3157" s="701"/>
      <c r="E3157" s="702"/>
      <c r="F3157" s="1036">
        <f t="shared" si="46"/>
        <v>0</v>
      </c>
      <c r="G3157" s="243"/>
      <c r="H3157" s="517"/>
      <c r="I3157" s="814"/>
      <c r="J3157" s="512"/>
    </row>
    <row r="3158" spans="1:10" ht="15.75" hidden="1" thickBot="1" x14ac:dyDescent="0.3">
      <c r="A3158" s="518"/>
      <c r="B3158" s="1114"/>
      <c r="C3158" s="253"/>
      <c r="D3158" s="696"/>
      <c r="E3158" s="697"/>
      <c r="F3158" s="1036">
        <f t="shared" si="46"/>
        <v>0</v>
      </c>
      <c r="G3158" s="252"/>
      <c r="H3158" s="517"/>
      <c r="I3158" s="814"/>
      <c r="J3158" s="512"/>
    </row>
    <row r="3159" spans="1:10" ht="15" customHeight="1" thickBot="1" x14ac:dyDescent="0.35">
      <c r="A3159" s="518"/>
      <c r="B3159" s="1118"/>
      <c r="C3159" s="2229" t="s">
        <v>97</v>
      </c>
      <c r="D3159" s="2231">
        <f>SUM(D3058,D2957,D2856,D2755)</f>
        <v>0</v>
      </c>
      <c r="E3159" s="2231">
        <f>SUM(E3058,E2957,E2856,E2755)</f>
        <v>0</v>
      </c>
      <c r="F3159" s="2221">
        <f t="shared" si="46"/>
        <v>0</v>
      </c>
      <c r="G3159" s="243"/>
      <c r="H3159" s="517" t="s">
        <v>1692</v>
      </c>
      <c r="I3159" s="815">
        <f>Form3!G75+Form3!H75</f>
        <v>0</v>
      </c>
      <c r="J3159" s="512"/>
    </row>
    <row r="3160" spans="1:10" ht="15" customHeight="1" x14ac:dyDescent="0.3">
      <c r="A3160" s="518"/>
      <c r="B3160" s="1119"/>
      <c r="C3160" s="2230"/>
      <c r="D3160" s="2232"/>
      <c r="E3160" s="2232"/>
      <c r="F3160" s="2222"/>
      <c r="G3160" s="515"/>
      <c r="H3160" s="810"/>
      <c r="I3160" s="814"/>
      <c r="J3160" s="512"/>
    </row>
    <row r="3161" spans="1:10" ht="15" thickBot="1" x14ac:dyDescent="0.35">
      <c r="A3161" s="537"/>
      <c r="B3161" s="538"/>
      <c r="C3161" s="539"/>
      <c r="D3161" s="539"/>
      <c r="E3161" s="539"/>
      <c r="F3161" s="539"/>
      <c r="G3161" s="539"/>
      <c r="H3161" s="540"/>
      <c r="I3161" s="513"/>
      <c r="J3161" s="514"/>
    </row>
    <row r="3162" spans="1:10" x14ac:dyDescent="0.3">
      <c r="H3162"/>
      <c r="I3162"/>
      <c r="J3162"/>
    </row>
    <row r="3163" spans="1:10" x14ac:dyDescent="0.3">
      <c r="H3163"/>
      <c r="I3163"/>
      <c r="J3163"/>
    </row>
    <row r="3164" spans="1:10" x14ac:dyDescent="0.3">
      <c r="H3164"/>
      <c r="I3164"/>
      <c r="J3164"/>
    </row>
    <row r="3165" spans="1:10" x14ac:dyDescent="0.3">
      <c r="H3165"/>
      <c r="I3165"/>
      <c r="J3165"/>
    </row>
    <row r="3166" spans="1:10" x14ac:dyDescent="0.3">
      <c r="H3166"/>
      <c r="I3166"/>
      <c r="J3166"/>
    </row>
    <row r="3167" spans="1:10" x14ac:dyDescent="0.3">
      <c r="H3167"/>
      <c r="I3167"/>
      <c r="J3167"/>
    </row>
    <row r="3168" spans="1:10" x14ac:dyDescent="0.3">
      <c r="H3168"/>
      <c r="I3168"/>
      <c r="J3168"/>
    </row>
    <row r="3169" spans="8:10" x14ac:dyDescent="0.3">
      <c r="H3169"/>
      <c r="I3169"/>
      <c r="J3169"/>
    </row>
    <row r="3170" spans="8:10" x14ac:dyDescent="0.3">
      <c r="H3170"/>
      <c r="I3170"/>
      <c r="J3170"/>
    </row>
    <row r="3171" spans="8:10" x14ac:dyDescent="0.3">
      <c r="H3171"/>
      <c r="I3171"/>
      <c r="J3171"/>
    </row>
    <row r="3172" spans="8:10" x14ac:dyDescent="0.3">
      <c r="H3172"/>
      <c r="I3172"/>
      <c r="J3172"/>
    </row>
    <row r="3173" spans="8:10" x14ac:dyDescent="0.3">
      <c r="H3173"/>
      <c r="I3173"/>
      <c r="J3173"/>
    </row>
    <row r="3174" spans="8:10" x14ac:dyDescent="0.3">
      <c r="H3174"/>
      <c r="I3174"/>
      <c r="J3174"/>
    </row>
    <row r="3175" spans="8:10" x14ac:dyDescent="0.3">
      <c r="H3175"/>
      <c r="I3175"/>
      <c r="J3175"/>
    </row>
    <row r="3176" spans="8:10" x14ac:dyDescent="0.3">
      <c r="H3176"/>
      <c r="I3176"/>
      <c r="J3176"/>
    </row>
    <row r="3177" spans="8:10" x14ac:dyDescent="0.3">
      <c r="H3177"/>
      <c r="I3177"/>
      <c r="J3177"/>
    </row>
    <row r="3178" spans="8:10" x14ac:dyDescent="0.3">
      <c r="H3178"/>
      <c r="I3178"/>
      <c r="J3178"/>
    </row>
    <row r="3179" spans="8:10" x14ac:dyDescent="0.3">
      <c r="H3179"/>
      <c r="I3179"/>
      <c r="J3179"/>
    </row>
    <row r="3180" spans="8:10" x14ac:dyDescent="0.3">
      <c r="H3180"/>
      <c r="I3180"/>
      <c r="J3180"/>
    </row>
    <row r="3181" spans="8:10" x14ac:dyDescent="0.3">
      <c r="H3181"/>
      <c r="I3181"/>
      <c r="J3181"/>
    </row>
    <row r="3182" spans="8:10" x14ac:dyDescent="0.3">
      <c r="H3182"/>
      <c r="I3182"/>
      <c r="J3182"/>
    </row>
    <row r="3183" spans="8:10" x14ac:dyDescent="0.3">
      <c r="H3183"/>
      <c r="I3183"/>
      <c r="J3183"/>
    </row>
    <row r="3184" spans="8:10" x14ac:dyDescent="0.3">
      <c r="H3184"/>
      <c r="I3184"/>
      <c r="J3184"/>
    </row>
    <row r="3185" spans="8:10" x14ac:dyDescent="0.3">
      <c r="H3185"/>
      <c r="I3185"/>
      <c r="J3185"/>
    </row>
    <row r="3186" spans="8:10" x14ac:dyDescent="0.3">
      <c r="H3186"/>
      <c r="I3186"/>
      <c r="J3186"/>
    </row>
    <row r="3187" spans="8:10" x14ac:dyDescent="0.3">
      <c r="H3187"/>
      <c r="I3187"/>
      <c r="J3187"/>
    </row>
    <row r="3188" spans="8:10" x14ac:dyDescent="0.3">
      <c r="H3188"/>
      <c r="I3188"/>
      <c r="J3188"/>
    </row>
    <row r="3189" spans="8:10" x14ac:dyDescent="0.3">
      <c r="H3189"/>
      <c r="I3189"/>
      <c r="J3189"/>
    </row>
    <row r="3190" spans="8:10" x14ac:dyDescent="0.3">
      <c r="H3190"/>
      <c r="I3190"/>
      <c r="J3190"/>
    </row>
    <row r="3191" spans="8:10" x14ac:dyDescent="0.3">
      <c r="H3191"/>
      <c r="I3191"/>
      <c r="J3191"/>
    </row>
    <row r="3192" spans="8:10" x14ac:dyDescent="0.3">
      <c r="H3192"/>
      <c r="I3192"/>
      <c r="J3192"/>
    </row>
    <row r="3193" spans="8:10" x14ac:dyDescent="0.3">
      <c r="H3193"/>
      <c r="I3193"/>
      <c r="J3193"/>
    </row>
    <row r="3194" spans="8:10" x14ac:dyDescent="0.3">
      <c r="H3194"/>
      <c r="I3194"/>
      <c r="J3194"/>
    </row>
    <row r="3195" spans="8:10" x14ac:dyDescent="0.3">
      <c r="H3195"/>
      <c r="I3195"/>
      <c r="J3195"/>
    </row>
    <row r="3196" spans="8:10" x14ac:dyDescent="0.3">
      <c r="H3196"/>
      <c r="I3196"/>
      <c r="J3196"/>
    </row>
    <row r="3197" spans="8:10" x14ac:dyDescent="0.3">
      <c r="H3197"/>
      <c r="I3197"/>
      <c r="J3197"/>
    </row>
    <row r="3198" spans="8:10" x14ac:dyDescent="0.3">
      <c r="H3198"/>
      <c r="I3198"/>
      <c r="J3198"/>
    </row>
    <row r="3199" spans="8:10" x14ac:dyDescent="0.3">
      <c r="H3199"/>
      <c r="I3199"/>
      <c r="J3199"/>
    </row>
    <row r="3200" spans="8:10" x14ac:dyDescent="0.3">
      <c r="H3200"/>
      <c r="I3200"/>
      <c r="J3200"/>
    </row>
    <row r="3201" spans="8:10" x14ac:dyDescent="0.3">
      <c r="H3201"/>
      <c r="I3201"/>
      <c r="J3201"/>
    </row>
    <row r="3202" spans="8:10" x14ac:dyDescent="0.3">
      <c r="H3202"/>
      <c r="I3202"/>
      <c r="J3202"/>
    </row>
    <row r="3203" spans="8:10" x14ac:dyDescent="0.3">
      <c r="H3203"/>
      <c r="I3203"/>
      <c r="J3203"/>
    </row>
    <row r="3204" spans="8:10" x14ac:dyDescent="0.3">
      <c r="H3204"/>
      <c r="I3204"/>
      <c r="J3204"/>
    </row>
    <row r="3205" spans="8:10" x14ac:dyDescent="0.3">
      <c r="H3205"/>
      <c r="I3205"/>
      <c r="J3205"/>
    </row>
    <row r="3206" spans="8:10" x14ac:dyDescent="0.3">
      <c r="H3206"/>
      <c r="I3206"/>
      <c r="J3206"/>
    </row>
    <row r="3207" spans="8:10" x14ac:dyDescent="0.3">
      <c r="H3207"/>
      <c r="I3207"/>
      <c r="J3207"/>
    </row>
    <row r="3208" spans="8:10" x14ac:dyDescent="0.3">
      <c r="H3208"/>
      <c r="I3208"/>
      <c r="J3208"/>
    </row>
    <row r="3209" spans="8:10" x14ac:dyDescent="0.3">
      <c r="H3209"/>
      <c r="I3209"/>
      <c r="J3209"/>
    </row>
    <row r="3210" spans="8:10" x14ac:dyDescent="0.3">
      <c r="H3210"/>
      <c r="I3210"/>
      <c r="J3210"/>
    </row>
    <row r="3211" spans="8:10" x14ac:dyDescent="0.3">
      <c r="H3211"/>
      <c r="I3211"/>
      <c r="J3211"/>
    </row>
    <row r="3212" spans="8:10" x14ac:dyDescent="0.3">
      <c r="H3212"/>
      <c r="I3212"/>
      <c r="J3212"/>
    </row>
    <row r="3213" spans="8:10" x14ac:dyDescent="0.3">
      <c r="H3213"/>
      <c r="I3213"/>
      <c r="J3213"/>
    </row>
    <row r="3214" spans="8:10" x14ac:dyDescent="0.3">
      <c r="H3214"/>
      <c r="I3214"/>
      <c r="J3214"/>
    </row>
    <row r="3215" spans="8:10" x14ac:dyDescent="0.3">
      <c r="H3215"/>
      <c r="I3215"/>
      <c r="J3215"/>
    </row>
    <row r="3216" spans="8:10" x14ac:dyDescent="0.3">
      <c r="H3216"/>
      <c r="I3216"/>
      <c r="J3216"/>
    </row>
    <row r="3217" spans="8:10" x14ac:dyDescent="0.3">
      <c r="H3217"/>
      <c r="I3217"/>
      <c r="J3217"/>
    </row>
    <row r="3218" spans="8:10" x14ac:dyDescent="0.3">
      <c r="H3218"/>
      <c r="I3218"/>
      <c r="J3218"/>
    </row>
    <row r="3219" spans="8:10" x14ac:dyDescent="0.3">
      <c r="H3219"/>
      <c r="I3219"/>
      <c r="J3219"/>
    </row>
    <row r="3220" spans="8:10" x14ac:dyDescent="0.3">
      <c r="H3220"/>
      <c r="I3220"/>
      <c r="J3220"/>
    </row>
    <row r="3221" spans="8:10" x14ac:dyDescent="0.3">
      <c r="H3221"/>
      <c r="I3221"/>
      <c r="J3221"/>
    </row>
    <row r="3222" spans="8:10" x14ac:dyDescent="0.3">
      <c r="H3222"/>
      <c r="I3222"/>
      <c r="J3222"/>
    </row>
    <row r="3223" spans="8:10" x14ac:dyDescent="0.3">
      <c r="H3223"/>
      <c r="I3223"/>
      <c r="J3223"/>
    </row>
    <row r="3224" spans="8:10" x14ac:dyDescent="0.3">
      <c r="H3224"/>
      <c r="I3224"/>
      <c r="J3224"/>
    </row>
    <row r="3225" spans="8:10" x14ac:dyDescent="0.3">
      <c r="H3225"/>
      <c r="I3225"/>
      <c r="J3225"/>
    </row>
    <row r="3226" spans="8:10" x14ac:dyDescent="0.3">
      <c r="H3226"/>
      <c r="I3226"/>
      <c r="J3226"/>
    </row>
    <row r="3227" spans="8:10" x14ac:dyDescent="0.3">
      <c r="H3227"/>
      <c r="I3227"/>
      <c r="J3227"/>
    </row>
    <row r="3228" spans="8:10" x14ac:dyDescent="0.3">
      <c r="H3228"/>
      <c r="I3228"/>
      <c r="J3228"/>
    </row>
    <row r="3229" spans="8:10" x14ac:dyDescent="0.3">
      <c r="H3229"/>
      <c r="I3229"/>
      <c r="J3229"/>
    </row>
    <row r="3230" spans="8:10" x14ac:dyDescent="0.3">
      <c r="H3230"/>
      <c r="I3230"/>
      <c r="J3230"/>
    </row>
    <row r="3231" spans="8:10" x14ac:dyDescent="0.3">
      <c r="H3231"/>
      <c r="I3231"/>
      <c r="J3231"/>
    </row>
    <row r="3232" spans="8:10" x14ac:dyDescent="0.3">
      <c r="H3232"/>
      <c r="I3232"/>
      <c r="J3232"/>
    </row>
    <row r="3233" spans="8:10" x14ac:dyDescent="0.3">
      <c r="H3233"/>
      <c r="I3233"/>
      <c r="J3233"/>
    </row>
    <row r="3234" spans="8:10" x14ac:dyDescent="0.3">
      <c r="H3234"/>
      <c r="I3234"/>
      <c r="J3234"/>
    </row>
    <row r="3235" spans="8:10" x14ac:dyDescent="0.3">
      <c r="H3235"/>
      <c r="I3235"/>
      <c r="J3235"/>
    </row>
    <row r="3236" spans="8:10" x14ac:dyDescent="0.3">
      <c r="H3236"/>
      <c r="I3236"/>
      <c r="J3236"/>
    </row>
    <row r="3237" spans="8:10" x14ac:dyDescent="0.3">
      <c r="H3237"/>
      <c r="I3237"/>
      <c r="J3237"/>
    </row>
    <row r="3238" spans="8:10" x14ac:dyDescent="0.3">
      <c r="H3238"/>
      <c r="I3238"/>
      <c r="J3238"/>
    </row>
    <row r="3239" spans="8:10" x14ac:dyDescent="0.3">
      <c r="H3239"/>
      <c r="I3239"/>
      <c r="J3239"/>
    </row>
    <row r="3240" spans="8:10" x14ac:dyDescent="0.3">
      <c r="H3240"/>
      <c r="I3240"/>
      <c r="J3240"/>
    </row>
    <row r="3241" spans="8:10" x14ac:dyDescent="0.3">
      <c r="H3241"/>
      <c r="I3241"/>
      <c r="J3241"/>
    </row>
    <row r="3242" spans="8:10" x14ac:dyDescent="0.3">
      <c r="H3242"/>
      <c r="I3242"/>
      <c r="J3242"/>
    </row>
    <row r="3243" spans="8:10" x14ac:dyDescent="0.3">
      <c r="H3243"/>
      <c r="I3243"/>
      <c r="J3243"/>
    </row>
    <row r="3244" spans="8:10" x14ac:dyDescent="0.3">
      <c r="H3244"/>
      <c r="I3244"/>
      <c r="J3244"/>
    </row>
    <row r="3245" spans="8:10" x14ac:dyDescent="0.3">
      <c r="H3245"/>
      <c r="I3245"/>
      <c r="J3245"/>
    </row>
    <row r="3246" spans="8:10" x14ac:dyDescent="0.3">
      <c r="H3246"/>
      <c r="I3246"/>
      <c r="J3246"/>
    </row>
    <row r="3247" spans="8:10" x14ac:dyDescent="0.3">
      <c r="H3247"/>
      <c r="I3247"/>
      <c r="J3247"/>
    </row>
    <row r="3248" spans="8:10" x14ac:dyDescent="0.3">
      <c r="H3248"/>
      <c r="I3248"/>
      <c r="J3248"/>
    </row>
    <row r="3249" spans="8:10" x14ac:dyDescent="0.3">
      <c r="H3249"/>
      <c r="I3249"/>
      <c r="J3249"/>
    </row>
    <row r="3250" spans="8:10" x14ac:dyDescent="0.3">
      <c r="H3250"/>
      <c r="I3250"/>
      <c r="J3250"/>
    </row>
    <row r="3251" spans="8:10" x14ac:dyDescent="0.3">
      <c r="H3251"/>
      <c r="I3251"/>
      <c r="J3251"/>
    </row>
    <row r="3252" spans="8:10" x14ac:dyDescent="0.3">
      <c r="H3252"/>
      <c r="I3252"/>
      <c r="J3252"/>
    </row>
    <row r="3253" spans="8:10" x14ac:dyDescent="0.3">
      <c r="H3253"/>
      <c r="I3253"/>
      <c r="J3253"/>
    </row>
    <row r="3254" spans="8:10" x14ac:dyDescent="0.3">
      <c r="H3254"/>
      <c r="I3254"/>
      <c r="J3254"/>
    </row>
    <row r="3255" spans="8:10" x14ac:dyDescent="0.3">
      <c r="H3255"/>
      <c r="I3255"/>
      <c r="J3255"/>
    </row>
    <row r="3256" spans="8:10" x14ac:dyDescent="0.3">
      <c r="H3256"/>
      <c r="I3256"/>
      <c r="J3256"/>
    </row>
    <row r="3257" spans="8:10" x14ac:dyDescent="0.3">
      <c r="H3257"/>
      <c r="I3257"/>
      <c r="J3257"/>
    </row>
    <row r="3258" spans="8:10" x14ac:dyDescent="0.3">
      <c r="H3258"/>
      <c r="I3258"/>
      <c r="J3258"/>
    </row>
    <row r="3259" spans="8:10" x14ac:dyDescent="0.3">
      <c r="H3259"/>
      <c r="I3259"/>
      <c r="J3259"/>
    </row>
    <row r="3260" spans="8:10" x14ac:dyDescent="0.3">
      <c r="H3260"/>
      <c r="I3260"/>
      <c r="J3260"/>
    </row>
    <row r="3261" spans="8:10" x14ac:dyDescent="0.3">
      <c r="H3261"/>
      <c r="I3261"/>
      <c r="J3261"/>
    </row>
    <row r="3262" spans="8:10" x14ac:dyDescent="0.3">
      <c r="H3262"/>
      <c r="I3262"/>
      <c r="J3262"/>
    </row>
    <row r="3263" spans="8:10" x14ac:dyDescent="0.3">
      <c r="H3263"/>
      <c r="I3263"/>
      <c r="J3263"/>
    </row>
    <row r="3264" spans="8:10" x14ac:dyDescent="0.3">
      <c r="H3264"/>
      <c r="I3264"/>
      <c r="J3264"/>
    </row>
    <row r="3265" spans="8:10" x14ac:dyDescent="0.3">
      <c r="H3265"/>
      <c r="I3265"/>
      <c r="J3265"/>
    </row>
    <row r="3266" spans="8:10" x14ac:dyDescent="0.3">
      <c r="H3266"/>
      <c r="I3266"/>
      <c r="J3266"/>
    </row>
    <row r="3267" spans="8:10" x14ac:dyDescent="0.3">
      <c r="H3267"/>
      <c r="I3267"/>
      <c r="J3267"/>
    </row>
    <row r="3268" spans="8:10" x14ac:dyDescent="0.3">
      <c r="H3268"/>
      <c r="I3268"/>
      <c r="J3268"/>
    </row>
    <row r="3269" spans="8:10" x14ac:dyDescent="0.3">
      <c r="H3269"/>
      <c r="I3269"/>
      <c r="J3269"/>
    </row>
    <row r="3270" spans="8:10" x14ac:dyDescent="0.3">
      <c r="H3270"/>
      <c r="I3270"/>
      <c r="J3270"/>
    </row>
    <row r="3271" spans="8:10" x14ac:dyDescent="0.3">
      <c r="H3271"/>
      <c r="I3271"/>
      <c r="J3271"/>
    </row>
    <row r="3272" spans="8:10" x14ac:dyDescent="0.3">
      <c r="H3272"/>
      <c r="I3272"/>
      <c r="J3272"/>
    </row>
    <row r="3273" spans="8:10" x14ac:dyDescent="0.3">
      <c r="H3273"/>
      <c r="I3273"/>
      <c r="J3273"/>
    </row>
    <row r="3274" spans="8:10" x14ac:dyDescent="0.3">
      <c r="H3274"/>
      <c r="I3274"/>
      <c r="J3274"/>
    </row>
    <row r="3275" spans="8:10" x14ac:dyDescent="0.3">
      <c r="H3275"/>
      <c r="I3275"/>
      <c r="J3275"/>
    </row>
    <row r="3276" spans="8:10" x14ac:dyDescent="0.3">
      <c r="H3276"/>
      <c r="I3276"/>
      <c r="J3276"/>
    </row>
    <row r="3277" spans="8:10" x14ac:dyDescent="0.3">
      <c r="H3277"/>
      <c r="I3277"/>
      <c r="J3277"/>
    </row>
    <row r="3278" spans="8:10" x14ac:dyDescent="0.3">
      <c r="H3278"/>
      <c r="I3278"/>
      <c r="J3278"/>
    </row>
    <row r="3279" spans="8:10" x14ac:dyDescent="0.3">
      <c r="H3279"/>
      <c r="I3279"/>
      <c r="J3279"/>
    </row>
    <row r="3280" spans="8:10" x14ac:dyDescent="0.3">
      <c r="H3280"/>
      <c r="I3280"/>
      <c r="J3280"/>
    </row>
    <row r="3281" spans="8:10" x14ac:dyDescent="0.3">
      <c r="H3281"/>
      <c r="I3281"/>
      <c r="J3281"/>
    </row>
    <row r="3282" spans="8:10" x14ac:dyDescent="0.3">
      <c r="H3282"/>
      <c r="I3282"/>
      <c r="J3282"/>
    </row>
    <row r="3283" spans="8:10" x14ac:dyDescent="0.3">
      <c r="H3283"/>
      <c r="I3283"/>
      <c r="J3283"/>
    </row>
    <row r="3284" spans="8:10" x14ac:dyDescent="0.3">
      <c r="H3284"/>
      <c r="I3284"/>
      <c r="J3284"/>
    </row>
    <row r="3285" spans="8:10" x14ac:dyDescent="0.3">
      <c r="H3285"/>
      <c r="I3285"/>
      <c r="J3285"/>
    </row>
    <row r="3286" spans="8:10" x14ac:dyDescent="0.3">
      <c r="H3286"/>
      <c r="I3286"/>
      <c r="J3286"/>
    </row>
    <row r="3287" spans="8:10" x14ac:dyDescent="0.3">
      <c r="H3287"/>
      <c r="I3287"/>
      <c r="J3287"/>
    </row>
    <row r="3288" spans="8:10" x14ac:dyDescent="0.3">
      <c r="H3288"/>
      <c r="I3288"/>
      <c r="J3288"/>
    </row>
    <row r="3289" spans="8:10" x14ac:dyDescent="0.3">
      <c r="H3289"/>
      <c r="I3289"/>
      <c r="J3289"/>
    </row>
    <row r="3290" spans="8:10" x14ac:dyDescent="0.3">
      <c r="H3290"/>
      <c r="I3290"/>
      <c r="J3290"/>
    </row>
    <row r="3291" spans="8:10" x14ac:dyDescent="0.3">
      <c r="H3291"/>
      <c r="I3291"/>
      <c r="J3291"/>
    </row>
    <row r="3292" spans="8:10" x14ac:dyDescent="0.3">
      <c r="H3292"/>
      <c r="I3292"/>
      <c r="J3292"/>
    </row>
    <row r="3293" spans="8:10" x14ac:dyDescent="0.3">
      <c r="H3293"/>
      <c r="I3293"/>
      <c r="J3293"/>
    </row>
    <row r="3294" spans="8:10" x14ac:dyDescent="0.3">
      <c r="H3294"/>
      <c r="I3294"/>
      <c r="J3294"/>
    </row>
    <row r="3295" spans="8:10" x14ac:dyDescent="0.3">
      <c r="H3295"/>
      <c r="I3295"/>
      <c r="J3295"/>
    </row>
    <row r="3296" spans="8:10" x14ac:dyDescent="0.3">
      <c r="H3296"/>
      <c r="I3296"/>
      <c r="J3296"/>
    </row>
    <row r="3297" spans="8:10" x14ac:dyDescent="0.3">
      <c r="H3297"/>
      <c r="I3297"/>
      <c r="J3297"/>
    </row>
    <row r="3298" spans="8:10" x14ac:dyDescent="0.3">
      <c r="H3298"/>
      <c r="I3298"/>
      <c r="J3298"/>
    </row>
    <row r="3299" spans="8:10" x14ac:dyDescent="0.3">
      <c r="H3299"/>
      <c r="I3299"/>
      <c r="J3299"/>
    </row>
    <row r="3300" spans="8:10" x14ac:dyDescent="0.3">
      <c r="H3300"/>
      <c r="I3300"/>
      <c r="J3300"/>
    </row>
    <row r="3301" spans="8:10" x14ac:dyDescent="0.3">
      <c r="H3301"/>
      <c r="I3301"/>
      <c r="J3301"/>
    </row>
    <row r="3302" spans="8:10" x14ac:dyDescent="0.3">
      <c r="H3302"/>
      <c r="I3302"/>
      <c r="J3302"/>
    </row>
    <row r="3303" spans="8:10" x14ac:dyDescent="0.3">
      <c r="H3303"/>
      <c r="I3303"/>
      <c r="J3303"/>
    </row>
    <row r="3304" spans="8:10" x14ac:dyDescent="0.3">
      <c r="H3304"/>
      <c r="I3304"/>
      <c r="J3304"/>
    </row>
    <row r="3305" spans="8:10" x14ac:dyDescent="0.3">
      <c r="H3305"/>
      <c r="I3305"/>
      <c r="J3305"/>
    </row>
    <row r="3306" spans="8:10" x14ac:dyDescent="0.3">
      <c r="H3306"/>
      <c r="I3306"/>
      <c r="J3306"/>
    </row>
    <row r="3307" spans="8:10" x14ac:dyDescent="0.3">
      <c r="H3307"/>
      <c r="I3307"/>
      <c r="J3307"/>
    </row>
    <row r="3308" spans="8:10" x14ac:dyDescent="0.3">
      <c r="H3308"/>
      <c r="I3308"/>
      <c r="J3308"/>
    </row>
    <row r="3309" spans="8:10" x14ac:dyDescent="0.3">
      <c r="H3309"/>
      <c r="I3309"/>
      <c r="J3309"/>
    </row>
    <row r="3310" spans="8:10" x14ac:dyDescent="0.3">
      <c r="H3310"/>
      <c r="I3310"/>
      <c r="J3310"/>
    </row>
    <row r="3311" spans="8:10" x14ac:dyDescent="0.3">
      <c r="H3311"/>
      <c r="I3311"/>
      <c r="J3311"/>
    </row>
    <row r="3312" spans="8:10" x14ac:dyDescent="0.3">
      <c r="H3312"/>
      <c r="I3312"/>
      <c r="J3312"/>
    </row>
    <row r="3313" spans="8:10" x14ac:dyDescent="0.3">
      <c r="H3313"/>
      <c r="I3313"/>
      <c r="J3313"/>
    </row>
    <row r="3314" spans="8:10" x14ac:dyDescent="0.3">
      <c r="H3314"/>
      <c r="I3314"/>
      <c r="J3314"/>
    </row>
    <row r="3315" spans="8:10" x14ac:dyDescent="0.3">
      <c r="H3315"/>
      <c r="I3315"/>
      <c r="J3315"/>
    </row>
    <row r="3316" spans="8:10" x14ac:dyDescent="0.3">
      <c r="H3316"/>
      <c r="I3316"/>
      <c r="J3316"/>
    </row>
    <row r="3317" spans="8:10" x14ac:dyDescent="0.3">
      <c r="H3317"/>
      <c r="I3317"/>
      <c r="J3317"/>
    </row>
    <row r="3318" spans="8:10" x14ac:dyDescent="0.3">
      <c r="H3318"/>
      <c r="I3318"/>
      <c r="J3318"/>
    </row>
    <row r="3319" spans="8:10" x14ac:dyDescent="0.3">
      <c r="H3319"/>
      <c r="I3319"/>
      <c r="J3319"/>
    </row>
    <row r="3320" spans="8:10" x14ac:dyDescent="0.3">
      <c r="H3320"/>
      <c r="I3320"/>
      <c r="J3320"/>
    </row>
    <row r="3321" spans="8:10" x14ac:dyDescent="0.3">
      <c r="H3321"/>
      <c r="I3321"/>
      <c r="J3321"/>
    </row>
    <row r="3322" spans="8:10" x14ac:dyDescent="0.3">
      <c r="H3322"/>
      <c r="I3322"/>
      <c r="J3322"/>
    </row>
    <row r="3323" spans="8:10" x14ac:dyDescent="0.3">
      <c r="H3323"/>
      <c r="I3323"/>
      <c r="J3323"/>
    </row>
    <row r="3324" spans="8:10" x14ac:dyDescent="0.3">
      <c r="H3324"/>
      <c r="I3324"/>
      <c r="J3324"/>
    </row>
    <row r="3325" spans="8:10" x14ac:dyDescent="0.3">
      <c r="H3325"/>
      <c r="I3325"/>
      <c r="J3325"/>
    </row>
    <row r="3326" spans="8:10" x14ac:dyDescent="0.3">
      <c r="H3326"/>
      <c r="I3326"/>
      <c r="J3326"/>
    </row>
    <row r="3327" spans="8:10" x14ac:dyDescent="0.3">
      <c r="H3327"/>
      <c r="I3327"/>
      <c r="J3327"/>
    </row>
    <row r="3328" spans="8:10" x14ac:dyDescent="0.3">
      <c r="H3328"/>
      <c r="I3328"/>
      <c r="J3328"/>
    </row>
    <row r="3329" spans="8:10" x14ac:dyDescent="0.3">
      <c r="H3329"/>
      <c r="I3329"/>
      <c r="J3329"/>
    </row>
    <row r="3330" spans="8:10" x14ac:dyDescent="0.3">
      <c r="H3330"/>
      <c r="I3330"/>
      <c r="J3330"/>
    </row>
    <row r="3331" spans="8:10" x14ac:dyDescent="0.3">
      <c r="H3331"/>
      <c r="I3331"/>
      <c r="J3331"/>
    </row>
    <row r="3332" spans="8:10" x14ac:dyDescent="0.3">
      <c r="H3332"/>
      <c r="I3332"/>
      <c r="J3332"/>
    </row>
    <row r="3333" spans="8:10" x14ac:dyDescent="0.3">
      <c r="H3333"/>
      <c r="I3333"/>
      <c r="J3333"/>
    </row>
    <row r="3334" spans="8:10" x14ac:dyDescent="0.3">
      <c r="H3334"/>
      <c r="I3334"/>
      <c r="J3334"/>
    </row>
    <row r="3335" spans="8:10" x14ac:dyDescent="0.3">
      <c r="H3335"/>
      <c r="I3335"/>
      <c r="J3335"/>
    </row>
    <row r="3336" spans="8:10" x14ac:dyDescent="0.3">
      <c r="H3336"/>
      <c r="I3336"/>
      <c r="J3336"/>
    </row>
    <row r="3337" spans="8:10" x14ac:dyDescent="0.3">
      <c r="H3337"/>
      <c r="I3337"/>
      <c r="J3337"/>
    </row>
    <row r="3338" spans="8:10" x14ac:dyDescent="0.3">
      <c r="H3338"/>
      <c r="I3338"/>
      <c r="J3338"/>
    </row>
    <row r="3339" spans="8:10" x14ac:dyDescent="0.3">
      <c r="H3339"/>
      <c r="I3339"/>
      <c r="J3339"/>
    </row>
    <row r="3340" spans="8:10" x14ac:dyDescent="0.3">
      <c r="H3340"/>
      <c r="I3340"/>
      <c r="J3340"/>
    </row>
    <row r="3341" spans="8:10" x14ac:dyDescent="0.3">
      <c r="H3341"/>
      <c r="I3341"/>
      <c r="J3341"/>
    </row>
    <row r="3342" spans="8:10" x14ac:dyDescent="0.3">
      <c r="H3342"/>
      <c r="I3342"/>
      <c r="J3342"/>
    </row>
    <row r="3343" spans="8:10" x14ac:dyDescent="0.3">
      <c r="H3343"/>
      <c r="I3343"/>
      <c r="J3343"/>
    </row>
    <row r="3344" spans="8:10" x14ac:dyDescent="0.3">
      <c r="H3344"/>
      <c r="I3344"/>
      <c r="J3344"/>
    </row>
    <row r="3345" spans="8:10" x14ac:dyDescent="0.3">
      <c r="H3345"/>
      <c r="I3345"/>
      <c r="J3345"/>
    </row>
    <row r="3346" spans="8:10" x14ac:dyDescent="0.3">
      <c r="H3346"/>
      <c r="I3346"/>
      <c r="J3346"/>
    </row>
    <row r="3347" spans="8:10" x14ac:dyDescent="0.3">
      <c r="H3347"/>
      <c r="I3347"/>
      <c r="J3347"/>
    </row>
    <row r="3348" spans="8:10" x14ac:dyDescent="0.3">
      <c r="H3348"/>
      <c r="I3348"/>
      <c r="J3348"/>
    </row>
    <row r="3349" spans="8:10" x14ac:dyDescent="0.3">
      <c r="H3349"/>
      <c r="I3349"/>
      <c r="J3349"/>
    </row>
    <row r="3350" spans="8:10" x14ac:dyDescent="0.3">
      <c r="H3350"/>
      <c r="I3350"/>
      <c r="J3350"/>
    </row>
    <row r="3351" spans="8:10" x14ac:dyDescent="0.3">
      <c r="H3351"/>
      <c r="I3351"/>
      <c r="J3351"/>
    </row>
    <row r="3352" spans="8:10" x14ac:dyDescent="0.3">
      <c r="H3352"/>
      <c r="I3352"/>
      <c r="J3352"/>
    </row>
    <row r="3353" spans="8:10" x14ac:dyDescent="0.3">
      <c r="H3353"/>
      <c r="I3353"/>
      <c r="J3353"/>
    </row>
    <row r="3354" spans="8:10" x14ac:dyDescent="0.3">
      <c r="H3354"/>
      <c r="I3354"/>
      <c r="J3354"/>
    </row>
    <row r="3355" spans="8:10" x14ac:dyDescent="0.3">
      <c r="H3355"/>
      <c r="I3355"/>
      <c r="J3355"/>
    </row>
    <row r="3356" spans="8:10" x14ac:dyDescent="0.3">
      <c r="H3356"/>
      <c r="I3356"/>
      <c r="J3356"/>
    </row>
    <row r="3357" spans="8:10" x14ac:dyDescent="0.3">
      <c r="H3357"/>
      <c r="I3357"/>
      <c r="J3357"/>
    </row>
    <row r="3358" spans="8:10" x14ac:dyDescent="0.3">
      <c r="H3358"/>
      <c r="I3358"/>
      <c r="J3358"/>
    </row>
    <row r="3359" spans="8:10" x14ac:dyDescent="0.3">
      <c r="H3359"/>
      <c r="I3359"/>
      <c r="J3359"/>
    </row>
    <row r="3360" spans="8:10" x14ac:dyDescent="0.3">
      <c r="H3360"/>
      <c r="I3360"/>
      <c r="J3360"/>
    </row>
    <row r="3361" spans="8:10" x14ac:dyDescent="0.3">
      <c r="H3361"/>
      <c r="I3361"/>
      <c r="J3361"/>
    </row>
    <row r="3362" spans="8:10" x14ac:dyDescent="0.3">
      <c r="H3362"/>
      <c r="I3362"/>
      <c r="J3362"/>
    </row>
    <row r="3363" spans="8:10" x14ac:dyDescent="0.3">
      <c r="H3363"/>
      <c r="I3363"/>
      <c r="J3363"/>
    </row>
    <row r="3364" spans="8:10" x14ac:dyDescent="0.3">
      <c r="H3364"/>
      <c r="I3364"/>
      <c r="J3364"/>
    </row>
    <row r="3365" spans="8:10" x14ac:dyDescent="0.3">
      <c r="H3365"/>
      <c r="I3365"/>
      <c r="J3365"/>
    </row>
    <row r="3366" spans="8:10" x14ac:dyDescent="0.3">
      <c r="H3366"/>
      <c r="I3366"/>
      <c r="J3366"/>
    </row>
    <row r="3367" spans="8:10" x14ac:dyDescent="0.3">
      <c r="H3367"/>
      <c r="I3367"/>
      <c r="J3367"/>
    </row>
    <row r="3368" spans="8:10" x14ac:dyDescent="0.3">
      <c r="H3368"/>
      <c r="I3368"/>
      <c r="J3368"/>
    </row>
    <row r="3369" spans="8:10" x14ac:dyDescent="0.3">
      <c r="H3369"/>
      <c r="I3369"/>
      <c r="J3369"/>
    </row>
    <row r="3370" spans="8:10" x14ac:dyDescent="0.3">
      <c r="H3370"/>
      <c r="I3370"/>
      <c r="J3370"/>
    </row>
    <row r="3371" spans="8:10" x14ac:dyDescent="0.3">
      <c r="H3371"/>
      <c r="I3371"/>
      <c r="J3371"/>
    </row>
    <row r="3372" spans="8:10" x14ac:dyDescent="0.3">
      <c r="H3372"/>
      <c r="I3372"/>
      <c r="J3372"/>
    </row>
    <row r="3373" spans="8:10" x14ac:dyDescent="0.3">
      <c r="H3373"/>
      <c r="I3373"/>
      <c r="J3373"/>
    </row>
    <row r="3374" spans="8:10" x14ac:dyDescent="0.3">
      <c r="H3374"/>
      <c r="I3374"/>
      <c r="J3374"/>
    </row>
    <row r="3375" spans="8:10" x14ac:dyDescent="0.3">
      <c r="H3375"/>
      <c r="I3375"/>
      <c r="J3375"/>
    </row>
    <row r="3376" spans="8:10" x14ac:dyDescent="0.3">
      <c r="H3376"/>
      <c r="I3376"/>
      <c r="J3376"/>
    </row>
    <row r="3377" spans="8:10" x14ac:dyDescent="0.3">
      <c r="H3377"/>
      <c r="I3377"/>
      <c r="J3377"/>
    </row>
    <row r="3378" spans="8:10" x14ac:dyDescent="0.3">
      <c r="H3378"/>
      <c r="I3378"/>
      <c r="J3378"/>
    </row>
    <row r="3379" spans="8:10" x14ac:dyDescent="0.3">
      <c r="H3379"/>
      <c r="I3379"/>
      <c r="J3379"/>
    </row>
    <row r="3380" spans="8:10" x14ac:dyDescent="0.3">
      <c r="H3380"/>
      <c r="I3380"/>
      <c r="J3380"/>
    </row>
    <row r="3381" spans="8:10" x14ac:dyDescent="0.3">
      <c r="H3381"/>
      <c r="I3381"/>
      <c r="J3381"/>
    </row>
    <row r="3382" spans="8:10" x14ac:dyDescent="0.3">
      <c r="H3382"/>
      <c r="I3382"/>
      <c r="J3382"/>
    </row>
    <row r="3383" spans="8:10" x14ac:dyDescent="0.3">
      <c r="H3383"/>
      <c r="I3383"/>
      <c r="J3383"/>
    </row>
    <row r="3384" spans="8:10" x14ac:dyDescent="0.3">
      <c r="H3384"/>
      <c r="I3384"/>
      <c r="J3384"/>
    </row>
    <row r="3385" spans="8:10" x14ac:dyDescent="0.3">
      <c r="H3385"/>
      <c r="I3385"/>
      <c r="J3385"/>
    </row>
    <row r="3386" spans="8:10" x14ac:dyDescent="0.3">
      <c r="H3386"/>
      <c r="I3386"/>
      <c r="J3386"/>
    </row>
    <row r="3387" spans="8:10" x14ac:dyDescent="0.3">
      <c r="H3387"/>
      <c r="I3387"/>
      <c r="J3387"/>
    </row>
    <row r="3388" spans="8:10" x14ac:dyDescent="0.3">
      <c r="H3388"/>
      <c r="I3388"/>
      <c r="J3388"/>
    </row>
    <row r="3389" spans="8:10" x14ac:dyDescent="0.3">
      <c r="H3389"/>
      <c r="I3389"/>
      <c r="J3389"/>
    </row>
    <row r="3390" spans="8:10" x14ac:dyDescent="0.3">
      <c r="H3390"/>
      <c r="I3390"/>
      <c r="J3390"/>
    </row>
    <row r="3391" spans="8:10" x14ac:dyDescent="0.3">
      <c r="H3391"/>
      <c r="I3391"/>
      <c r="J3391"/>
    </row>
    <row r="3392" spans="8:10" x14ac:dyDescent="0.3">
      <c r="H3392"/>
      <c r="I3392"/>
      <c r="J3392"/>
    </row>
    <row r="3393" spans="8:10" x14ac:dyDescent="0.3">
      <c r="H3393"/>
      <c r="I3393"/>
      <c r="J3393"/>
    </row>
    <row r="3394" spans="8:10" x14ac:dyDescent="0.3">
      <c r="H3394"/>
      <c r="I3394"/>
      <c r="J3394"/>
    </row>
    <row r="3395" spans="8:10" x14ac:dyDescent="0.3">
      <c r="H3395"/>
      <c r="I3395"/>
      <c r="J3395"/>
    </row>
    <row r="3396" spans="8:10" x14ac:dyDescent="0.3">
      <c r="H3396"/>
      <c r="I3396"/>
      <c r="J3396"/>
    </row>
    <row r="3397" spans="8:10" x14ac:dyDescent="0.3">
      <c r="H3397"/>
      <c r="I3397"/>
      <c r="J3397"/>
    </row>
    <row r="3398" spans="8:10" x14ac:dyDescent="0.3">
      <c r="H3398"/>
      <c r="I3398"/>
      <c r="J3398"/>
    </row>
    <row r="3399" spans="8:10" x14ac:dyDescent="0.3">
      <c r="H3399"/>
      <c r="I3399"/>
      <c r="J3399"/>
    </row>
    <row r="3400" spans="8:10" x14ac:dyDescent="0.3">
      <c r="H3400"/>
      <c r="I3400"/>
      <c r="J3400"/>
    </row>
    <row r="3401" spans="8:10" x14ac:dyDescent="0.3">
      <c r="H3401"/>
      <c r="I3401"/>
      <c r="J3401"/>
    </row>
    <row r="3402" spans="8:10" x14ac:dyDescent="0.3">
      <c r="H3402"/>
      <c r="I3402"/>
      <c r="J3402"/>
    </row>
    <row r="3403" spans="8:10" x14ac:dyDescent="0.3">
      <c r="H3403"/>
      <c r="I3403"/>
      <c r="J3403"/>
    </row>
    <row r="3404" spans="8:10" x14ac:dyDescent="0.3">
      <c r="H3404"/>
      <c r="I3404"/>
      <c r="J3404"/>
    </row>
    <row r="3405" spans="8:10" x14ac:dyDescent="0.3">
      <c r="H3405"/>
      <c r="I3405"/>
      <c r="J3405"/>
    </row>
    <row r="3406" spans="8:10" x14ac:dyDescent="0.3">
      <c r="H3406"/>
      <c r="I3406"/>
      <c r="J3406"/>
    </row>
    <row r="3407" spans="8:10" x14ac:dyDescent="0.3">
      <c r="H3407"/>
      <c r="I3407"/>
      <c r="J3407"/>
    </row>
    <row r="3408" spans="8:10" x14ac:dyDescent="0.3">
      <c r="H3408"/>
      <c r="I3408"/>
      <c r="J3408"/>
    </row>
    <row r="3409" spans="8:10" x14ac:dyDescent="0.3">
      <c r="H3409"/>
      <c r="I3409"/>
      <c r="J3409"/>
    </row>
    <row r="3410" spans="8:10" x14ac:dyDescent="0.3">
      <c r="H3410"/>
      <c r="I3410"/>
      <c r="J3410"/>
    </row>
    <row r="3411" spans="8:10" x14ac:dyDescent="0.3">
      <c r="H3411"/>
      <c r="I3411"/>
      <c r="J3411"/>
    </row>
    <row r="3412" spans="8:10" x14ac:dyDescent="0.3">
      <c r="H3412"/>
      <c r="I3412"/>
      <c r="J3412"/>
    </row>
    <row r="3413" spans="8:10" x14ac:dyDescent="0.3">
      <c r="H3413"/>
      <c r="I3413"/>
      <c r="J3413"/>
    </row>
    <row r="3414" spans="8:10" x14ac:dyDescent="0.3">
      <c r="H3414"/>
      <c r="I3414"/>
      <c r="J3414"/>
    </row>
    <row r="3415" spans="8:10" x14ac:dyDescent="0.3">
      <c r="H3415"/>
      <c r="I3415"/>
      <c r="J3415"/>
    </row>
    <row r="3416" spans="8:10" x14ac:dyDescent="0.3">
      <c r="H3416"/>
      <c r="I3416"/>
      <c r="J3416"/>
    </row>
    <row r="3417" spans="8:10" x14ac:dyDescent="0.3">
      <c r="H3417"/>
      <c r="I3417"/>
      <c r="J3417"/>
    </row>
    <row r="3418" spans="8:10" x14ac:dyDescent="0.3">
      <c r="H3418"/>
      <c r="I3418"/>
      <c r="J3418"/>
    </row>
    <row r="3419" spans="8:10" x14ac:dyDescent="0.3">
      <c r="H3419"/>
      <c r="I3419"/>
      <c r="J3419"/>
    </row>
    <row r="3420" spans="8:10" x14ac:dyDescent="0.3">
      <c r="H3420"/>
      <c r="I3420"/>
      <c r="J3420"/>
    </row>
    <row r="3421" spans="8:10" x14ac:dyDescent="0.3">
      <c r="H3421"/>
      <c r="I3421"/>
      <c r="J3421"/>
    </row>
    <row r="3422" spans="8:10" x14ac:dyDescent="0.3">
      <c r="H3422"/>
      <c r="I3422"/>
      <c r="J3422"/>
    </row>
    <row r="3423" spans="8:10" x14ac:dyDescent="0.3">
      <c r="H3423"/>
      <c r="I3423"/>
      <c r="J3423"/>
    </row>
    <row r="3424" spans="8:10" x14ac:dyDescent="0.3">
      <c r="H3424"/>
      <c r="I3424"/>
      <c r="J3424"/>
    </row>
    <row r="3425" spans="8:10" x14ac:dyDescent="0.3">
      <c r="H3425"/>
      <c r="I3425"/>
      <c r="J3425"/>
    </row>
    <row r="3426" spans="8:10" x14ac:dyDescent="0.3">
      <c r="H3426"/>
      <c r="I3426"/>
      <c r="J3426"/>
    </row>
    <row r="3427" spans="8:10" x14ac:dyDescent="0.3">
      <c r="H3427"/>
      <c r="I3427"/>
      <c r="J3427"/>
    </row>
    <row r="3428" spans="8:10" x14ac:dyDescent="0.3">
      <c r="H3428"/>
      <c r="I3428"/>
      <c r="J3428"/>
    </row>
    <row r="3429" spans="8:10" x14ac:dyDescent="0.3">
      <c r="H3429"/>
      <c r="I3429"/>
      <c r="J3429"/>
    </row>
    <row r="3430" spans="8:10" x14ac:dyDescent="0.3">
      <c r="H3430"/>
      <c r="I3430"/>
      <c r="J3430"/>
    </row>
    <row r="3431" spans="8:10" x14ac:dyDescent="0.3">
      <c r="H3431"/>
      <c r="I3431"/>
      <c r="J3431"/>
    </row>
    <row r="3432" spans="8:10" x14ac:dyDescent="0.3">
      <c r="H3432"/>
      <c r="I3432"/>
      <c r="J3432"/>
    </row>
    <row r="3433" spans="8:10" x14ac:dyDescent="0.3">
      <c r="H3433"/>
      <c r="I3433"/>
      <c r="J3433"/>
    </row>
    <row r="3434" spans="8:10" x14ac:dyDescent="0.3">
      <c r="H3434"/>
      <c r="I3434"/>
      <c r="J3434"/>
    </row>
    <row r="3435" spans="8:10" x14ac:dyDescent="0.3">
      <c r="H3435"/>
      <c r="I3435"/>
      <c r="J3435"/>
    </row>
    <row r="3436" spans="8:10" x14ac:dyDescent="0.3">
      <c r="H3436"/>
      <c r="I3436"/>
      <c r="J3436"/>
    </row>
    <row r="3437" spans="8:10" x14ac:dyDescent="0.3">
      <c r="H3437"/>
      <c r="I3437"/>
      <c r="J3437"/>
    </row>
    <row r="3438" spans="8:10" x14ac:dyDescent="0.3">
      <c r="H3438"/>
      <c r="I3438"/>
      <c r="J3438"/>
    </row>
    <row r="3439" spans="8:10" x14ac:dyDescent="0.3">
      <c r="H3439"/>
      <c r="I3439"/>
      <c r="J3439"/>
    </row>
    <row r="3440" spans="8:10" x14ac:dyDescent="0.3">
      <c r="H3440"/>
      <c r="I3440"/>
      <c r="J3440"/>
    </row>
    <row r="3441" spans="8:10" x14ac:dyDescent="0.3">
      <c r="H3441"/>
      <c r="I3441"/>
      <c r="J3441"/>
    </row>
    <row r="3442" spans="8:10" x14ac:dyDescent="0.3">
      <c r="H3442"/>
      <c r="I3442"/>
      <c r="J3442"/>
    </row>
    <row r="3443" spans="8:10" x14ac:dyDescent="0.3">
      <c r="H3443"/>
      <c r="I3443"/>
      <c r="J3443"/>
    </row>
    <row r="3444" spans="8:10" x14ac:dyDescent="0.3">
      <c r="H3444"/>
      <c r="I3444"/>
      <c r="J3444"/>
    </row>
    <row r="3445" spans="8:10" x14ac:dyDescent="0.3">
      <c r="H3445"/>
      <c r="I3445"/>
      <c r="J3445"/>
    </row>
    <row r="3446" spans="8:10" x14ac:dyDescent="0.3">
      <c r="H3446"/>
      <c r="I3446"/>
      <c r="J3446"/>
    </row>
    <row r="3447" spans="8:10" x14ac:dyDescent="0.3">
      <c r="H3447"/>
      <c r="I3447"/>
      <c r="J3447"/>
    </row>
    <row r="3448" spans="8:10" x14ac:dyDescent="0.3">
      <c r="H3448"/>
      <c r="I3448"/>
      <c r="J3448"/>
    </row>
    <row r="3449" spans="8:10" x14ac:dyDescent="0.3">
      <c r="H3449"/>
      <c r="I3449"/>
      <c r="J3449"/>
    </row>
    <row r="3450" spans="8:10" x14ac:dyDescent="0.3">
      <c r="H3450"/>
      <c r="I3450"/>
      <c r="J3450"/>
    </row>
    <row r="3451" spans="8:10" x14ac:dyDescent="0.3">
      <c r="H3451"/>
      <c r="I3451"/>
      <c r="J3451"/>
    </row>
    <row r="3452" spans="8:10" x14ac:dyDescent="0.3">
      <c r="H3452"/>
      <c r="I3452"/>
      <c r="J3452"/>
    </row>
    <row r="3453" spans="8:10" x14ac:dyDescent="0.3">
      <c r="H3453"/>
      <c r="I3453"/>
      <c r="J3453"/>
    </row>
    <row r="3454" spans="8:10" x14ac:dyDescent="0.3">
      <c r="H3454"/>
      <c r="I3454"/>
      <c r="J3454"/>
    </row>
    <row r="3455" spans="8:10" x14ac:dyDescent="0.3">
      <c r="H3455"/>
      <c r="I3455"/>
      <c r="J3455"/>
    </row>
    <row r="3456" spans="8:10" x14ac:dyDescent="0.3">
      <c r="H3456"/>
      <c r="I3456"/>
      <c r="J3456"/>
    </row>
    <row r="3457" spans="8:10" x14ac:dyDescent="0.3">
      <c r="H3457"/>
      <c r="I3457"/>
      <c r="J3457"/>
    </row>
    <row r="3458" spans="8:10" x14ac:dyDescent="0.3">
      <c r="H3458"/>
      <c r="I3458"/>
      <c r="J3458"/>
    </row>
    <row r="3459" spans="8:10" x14ac:dyDescent="0.3">
      <c r="H3459"/>
      <c r="I3459"/>
      <c r="J3459"/>
    </row>
    <row r="3460" spans="8:10" x14ac:dyDescent="0.3">
      <c r="H3460"/>
      <c r="I3460"/>
      <c r="J3460"/>
    </row>
    <row r="3461" spans="8:10" x14ac:dyDescent="0.3">
      <c r="H3461"/>
      <c r="I3461"/>
      <c r="J3461"/>
    </row>
    <row r="3462" spans="8:10" x14ac:dyDescent="0.3">
      <c r="H3462"/>
      <c r="I3462"/>
      <c r="J3462"/>
    </row>
    <row r="3463" spans="8:10" x14ac:dyDescent="0.3">
      <c r="H3463"/>
      <c r="I3463"/>
      <c r="J3463"/>
    </row>
    <row r="3464" spans="8:10" x14ac:dyDescent="0.3">
      <c r="H3464"/>
      <c r="I3464"/>
      <c r="J3464"/>
    </row>
    <row r="3465" spans="8:10" x14ac:dyDescent="0.3">
      <c r="H3465"/>
      <c r="I3465"/>
      <c r="J3465"/>
    </row>
    <row r="3466" spans="8:10" x14ac:dyDescent="0.3">
      <c r="H3466"/>
      <c r="I3466"/>
      <c r="J3466"/>
    </row>
    <row r="3467" spans="8:10" x14ac:dyDescent="0.3">
      <c r="H3467"/>
      <c r="I3467"/>
      <c r="J3467"/>
    </row>
    <row r="3468" spans="8:10" x14ac:dyDescent="0.3">
      <c r="H3468"/>
      <c r="I3468"/>
      <c r="J3468"/>
    </row>
    <row r="3469" spans="8:10" x14ac:dyDescent="0.3">
      <c r="H3469"/>
      <c r="I3469"/>
      <c r="J3469"/>
    </row>
    <row r="3470" spans="8:10" x14ac:dyDescent="0.3">
      <c r="H3470"/>
      <c r="I3470"/>
      <c r="J3470"/>
    </row>
    <row r="3471" spans="8:10" x14ac:dyDescent="0.3">
      <c r="H3471"/>
      <c r="I3471"/>
      <c r="J3471"/>
    </row>
    <row r="3472" spans="8:10" x14ac:dyDescent="0.3">
      <c r="H3472"/>
      <c r="I3472"/>
      <c r="J3472"/>
    </row>
    <row r="3473" spans="8:10" x14ac:dyDescent="0.3">
      <c r="H3473"/>
      <c r="I3473"/>
      <c r="J3473"/>
    </row>
    <row r="3474" spans="8:10" x14ac:dyDescent="0.3">
      <c r="H3474"/>
      <c r="I3474"/>
      <c r="J3474"/>
    </row>
    <row r="3475" spans="8:10" x14ac:dyDescent="0.3">
      <c r="H3475"/>
      <c r="I3475"/>
      <c r="J3475"/>
    </row>
    <row r="3476" spans="8:10" x14ac:dyDescent="0.3">
      <c r="H3476"/>
      <c r="I3476"/>
      <c r="J3476"/>
    </row>
    <row r="3477" spans="8:10" x14ac:dyDescent="0.3">
      <c r="H3477"/>
      <c r="I3477"/>
      <c r="J3477"/>
    </row>
    <row r="3478" spans="8:10" x14ac:dyDescent="0.3">
      <c r="H3478"/>
      <c r="I3478"/>
      <c r="J3478"/>
    </row>
    <row r="3479" spans="8:10" x14ac:dyDescent="0.3">
      <c r="H3479"/>
      <c r="I3479"/>
      <c r="J3479"/>
    </row>
    <row r="3480" spans="8:10" x14ac:dyDescent="0.3">
      <c r="H3480"/>
      <c r="I3480"/>
      <c r="J3480"/>
    </row>
    <row r="3481" spans="8:10" x14ac:dyDescent="0.3">
      <c r="H3481"/>
      <c r="I3481"/>
      <c r="J3481"/>
    </row>
    <row r="3482" spans="8:10" x14ac:dyDescent="0.3">
      <c r="H3482"/>
      <c r="I3482"/>
      <c r="J3482"/>
    </row>
    <row r="3483" spans="8:10" x14ac:dyDescent="0.3">
      <c r="H3483"/>
      <c r="I3483"/>
      <c r="J3483"/>
    </row>
    <row r="3484" spans="8:10" x14ac:dyDescent="0.3">
      <c r="H3484"/>
      <c r="I3484"/>
      <c r="J3484"/>
    </row>
    <row r="3485" spans="8:10" x14ac:dyDescent="0.3">
      <c r="H3485"/>
      <c r="I3485"/>
      <c r="J3485"/>
    </row>
    <row r="3486" spans="8:10" x14ac:dyDescent="0.3">
      <c r="H3486"/>
      <c r="I3486"/>
      <c r="J3486"/>
    </row>
    <row r="3487" spans="8:10" x14ac:dyDescent="0.3">
      <c r="H3487"/>
      <c r="I3487"/>
      <c r="J3487"/>
    </row>
    <row r="3488" spans="8:10" x14ac:dyDescent="0.3">
      <c r="H3488"/>
      <c r="I3488"/>
      <c r="J3488"/>
    </row>
    <row r="3489" spans="8:10" x14ac:dyDescent="0.3">
      <c r="H3489"/>
      <c r="I3489"/>
      <c r="J3489"/>
    </row>
    <row r="3490" spans="8:10" x14ac:dyDescent="0.3">
      <c r="H3490"/>
      <c r="I3490"/>
      <c r="J3490"/>
    </row>
    <row r="3491" spans="8:10" x14ac:dyDescent="0.3">
      <c r="H3491"/>
      <c r="I3491"/>
      <c r="J3491"/>
    </row>
    <row r="3492" spans="8:10" x14ac:dyDescent="0.3">
      <c r="H3492"/>
      <c r="I3492"/>
      <c r="J3492"/>
    </row>
    <row r="3493" spans="8:10" x14ac:dyDescent="0.3">
      <c r="H3493"/>
      <c r="I3493"/>
      <c r="J3493"/>
    </row>
    <row r="3494" spans="8:10" x14ac:dyDescent="0.3">
      <c r="H3494"/>
      <c r="I3494"/>
      <c r="J3494"/>
    </row>
    <row r="3495" spans="8:10" x14ac:dyDescent="0.3">
      <c r="H3495"/>
      <c r="I3495"/>
      <c r="J3495"/>
    </row>
    <row r="3496" spans="8:10" x14ac:dyDescent="0.3">
      <c r="H3496"/>
      <c r="I3496"/>
      <c r="J3496"/>
    </row>
    <row r="3497" spans="8:10" x14ac:dyDescent="0.3">
      <c r="H3497"/>
      <c r="I3497"/>
      <c r="J3497"/>
    </row>
    <row r="3498" spans="8:10" x14ac:dyDescent="0.3">
      <c r="H3498"/>
      <c r="I3498"/>
      <c r="J3498"/>
    </row>
    <row r="3499" spans="8:10" x14ac:dyDescent="0.3">
      <c r="H3499"/>
      <c r="I3499"/>
      <c r="J3499"/>
    </row>
    <row r="3500" spans="8:10" x14ac:dyDescent="0.3">
      <c r="H3500"/>
      <c r="I3500"/>
      <c r="J3500"/>
    </row>
    <row r="3501" spans="8:10" x14ac:dyDescent="0.3">
      <c r="H3501"/>
      <c r="I3501"/>
      <c r="J3501"/>
    </row>
    <row r="3502" spans="8:10" x14ac:dyDescent="0.3">
      <c r="H3502"/>
      <c r="I3502"/>
      <c r="J3502"/>
    </row>
    <row r="3503" spans="8:10" x14ac:dyDescent="0.3">
      <c r="H3503"/>
      <c r="I3503"/>
      <c r="J3503"/>
    </row>
    <row r="3504" spans="8:10" x14ac:dyDescent="0.3">
      <c r="H3504"/>
      <c r="I3504"/>
      <c r="J3504"/>
    </row>
    <row r="3505" spans="8:10" x14ac:dyDescent="0.3">
      <c r="H3505"/>
      <c r="I3505"/>
      <c r="J3505"/>
    </row>
    <row r="3506" spans="8:10" x14ac:dyDescent="0.3">
      <c r="H3506"/>
      <c r="I3506"/>
      <c r="J3506"/>
    </row>
    <row r="3507" spans="8:10" x14ac:dyDescent="0.3">
      <c r="H3507"/>
      <c r="I3507"/>
      <c r="J3507"/>
    </row>
    <row r="3508" spans="8:10" x14ac:dyDescent="0.3">
      <c r="H3508"/>
      <c r="I3508"/>
      <c r="J3508"/>
    </row>
    <row r="3509" spans="8:10" x14ac:dyDescent="0.3">
      <c r="H3509"/>
      <c r="I3509"/>
      <c r="J3509"/>
    </row>
    <row r="3510" spans="8:10" x14ac:dyDescent="0.3">
      <c r="H3510"/>
      <c r="I3510"/>
      <c r="J3510"/>
    </row>
    <row r="3511" spans="8:10" x14ac:dyDescent="0.3">
      <c r="H3511"/>
      <c r="I3511"/>
      <c r="J3511"/>
    </row>
    <row r="3512" spans="8:10" x14ac:dyDescent="0.3">
      <c r="H3512"/>
      <c r="I3512"/>
      <c r="J3512"/>
    </row>
    <row r="3513" spans="8:10" x14ac:dyDescent="0.3">
      <c r="H3513"/>
      <c r="I3513"/>
      <c r="J3513"/>
    </row>
    <row r="3514" spans="8:10" x14ac:dyDescent="0.3">
      <c r="H3514"/>
      <c r="I3514"/>
      <c r="J3514"/>
    </row>
    <row r="3515" spans="8:10" x14ac:dyDescent="0.3">
      <c r="H3515"/>
      <c r="I3515"/>
      <c r="J3515"/>
    </row>
    <row r="3516" spans="8:10" x14ac:dyDescent="0.3">
      <c r="H3516"/>
      <c r="I3516"/>
      <c r="J3516"/>
    </row>
    <row r="3517" spans="8:10" x14ac:dyDescent="0.3">
      <c r="H3517"/>
      <c r="I3517"/>
      <c r="J3517"/>
    </row>
    <row r="3518" spans="8:10" x14ac:dyDescent="0.3">
      <c r="H3518"/>
      <c r="I3518"/>
      <c r="J3518"/>
    </row>
    <row r="3519" spans="8:10" x14ac:dyDescent="0.3">
      <c r="H3519"/>
      <c r="I3519"/>
      <c r="J3519"/>
    </row>
    <row r="3520" spans="8:10" x14ac:dyDescent="0.3">
      <c r="H3520"/>
      <c r="I3520"/>
      <c r="J3520"/>
    </row>
    <row r="3521" spans="8:10" x14ac:dyDescent="0.3">
      <c r="H3521"/>
      <c r="I3521"/>
      <c r="J3521"/>
    </row>
    <row r="3522" spans="8:10" x14ac:dyDescent="0.3">
      <c r="H3522"/>
      <c r="I3522"/>
      <c r="J3522"/>
    </row>
    <row r="3523" spans="8:10" x14ac:dyDescent="0.3">
      <c r="H3523"/>
      <c r="I3523"/>
      <c r="J3523"/>
    </row>
    <row r="3524" spans="8:10" x14ac:dyDescent="0.3">
      <c r="H3524"/>
      <c r="I3524"/>
      <c r="J3524"/>
    </row>
    <row r="3525" spans="8:10" x14ac:dyDescent="0.3">
      <c r="H3525"/>
      <c r="I3525"/>
      <c r="J3525"/>
    </row>
    <row r="3526" spans="8:10" x14ac:dyDescent="0.3">
      <c r="H3526"/>
      <c r="I3526"/>
      <c r="J3526"/>
    </row>
    <row r="3527" spans="8:10" x14ac:dyDescent="0.3">
      <c r="H3527"/>
      <c r="I3527"/>
      <c r="J3527"/>
    </row>
    <row r="3528" spans="8:10" x14ac:dyDescent="0.3">
      <c r="H3528"/>
      <c r="I3528"/>
      <c r="J3528"/>
    </row>
    <row r="3529" spans="8:10" x14ac:dyDescent="0.3">
      <c r="H3529"/>
      <c r="I3529"/>
      <c r="J3529"/>
    </row>
    <row r="3530" spans="8:10" x14ac:dyDescent="0.3">
      <c r="H3530"/>
      <c r="I3530"/>
      <c r="J3530"/>
    </row>
    <row r="3531" spans="8:10" x14ac:dyDescent="0.3">
      <c r="H3531"/>
      <c r="I3531"/>
      <c r="J3531"/>
    </row>
    <row r="3532" spans="8:10" x14ac:dyDescent="0.3">
      <c r="H3532"/>
      <c r="I3532"/>
      <c r="J3532"/>
    </row>
    <row r="3533" spans="8:10" x14ac:dyDescent="0.3">
      <c r="H3533"/>
      <c r="I3533"/>
      <c r="J3533"/>
    </row>
    <row r="3534" spans="8:10" x14ac:dyDescent="0.3">
      <c r="H3534"/>
      <c r="I3534"/>
      <c r="J3534"/>
    </row>
    <row r="3535" spans="8:10" x14ac:dyDescent="0.3">
      <c r="H3535"/>
      <c r="I3535"/>
      <c r="J3535"/>
    </row>
    <row r="3536" spans="8:10" x14ac:dyDescent="0.3">
      <c r="H3536"/>
      <c r="I3536"/>
      <c r="J3536"/>
    </row>
    <row r="3537" spans="8:10" x14ac:dyDescent="0.3">
      <c r="H3537"/>
      <c r="I3537"/>
      <c r="J3537"/>
    </row>
    <row r="3538" spans="8:10" x14ac:dyDescent="0.3">
      <c r="H3538"/>
      <c r="I3538"/>
      <c r="J3538"/>
    </row>
    <row r="3539" spans="8:10" x14ac:dyDescent="0.3">
      <c r="H3539"/>
      <c r="I3539"/>
      <c r="J3539"/>
    </row>
    <row r="3540" spans="8:10" x14ac:dyDescent="0.3">
      <c r="H3540"/>
      <c r="I3540"/>
      <c r="J3540"/>
    </row>
    <row r="3541" spans="8:10" x14ac:dyDescent="0.3">
      <c r="H3541"/>
      <c r="I3541"/>
      <c r="J3541"/>
    </row>
    <row r="3542" spans="8:10" x14ac:dyDescent="0.3">
      <c r="H3542"/>
      <c r="I3542"/>
      <c r="J3542"/>
    </row>
    <row r="3543" spans="8:10" x14ac:dyDescent="0.3">
      <c r="H3543"/>
      <c r="I3543"/>
      <c r="J3543"/>
    </row>
    <row r="3544" spans="8:10" x14ac:dyDescent="0.3">
      <c r="H3544"/>
      <c r="I3544"/>
      <c r="J3544"/>
    </row>
    <row r="3545" spans="8:10" x14ac:dyDescent="0.3">
      <c r="H3545"/>
      <c r="I3545"/>
      <c r="J3545"/>
    </row>
    <row r="3546" spans="8:10" x14ac:dyDescent="0.3">
      <c r="H3546"/>
      <c r="I3546"/>
      <c r="J3546"/>
    </row>
    <row r="3547" spans="8:10" x14ac:dyDescent="0.3">
      <c r="H3547"/>
      <c r="I3547"/>
      <c r="J3547"/>
    </row>
    <row r="3548" spans="8:10" x14ac:dyDescent="0.3">
      <c r="H3548"/>
      <c r="I3548"/>
      <c r="J3548"/>
    </row>
    <row r="3549" spans="8:10" x14ac:dyDescent="0.3">
      <c r="H3549"/>
      <c r="I3549"/>
      <c r="J3549"/>
    </row>
    <row r="3550" spans="8:10" x14ac:dyDescent="0.3">
      <c r="H3550"/>
      <c r="I3550"/>
      <c r="J3550"/>
    </row>
    <row r="3551" spans="8:10" x14ac:dyDescent="0.3">
      <c r="H3551"/>
      <c r="I3551"/>
      <c r="J3551"/>
    </row>
    <row r="3552" spans="8:10" x14ac:dyDescent="0.3">
      <c r="H3552"/>
      <c r="I3552"/>
      <c r="J3552"/>
    </row>
    <row r="3553" spans="8:10" x14ac:dyDescent="0.3">
      <c r="H3553"/>
      <c r="I3553"/>
      <c r="J3553"/>
    </row>
    <row r="3554" spans="8:10" x14ac:dyDescent="0.3">
      <c r="H3554"/>
      <c r="I3554"/>
      <c r="J3554"/>
    </row>
    <row r="3555" spans="8:10" x14ac:dyDescent="0.3">
      <c r="H3555"/>
      <c r="I3555"/>
      <c r="J3555"/>
    </row>
    <row r="3556" spans="8:10" x14ac:dyDescent="0.3">
      <c r="H3556"/>
      <c r="I3556"/>
      <c r="J3556"/>
    </row>
    <row r="3557" spans="8:10" x14ac:dyDescent="0.3">
      <c r="H3557"/>
      <c r="I3557"/>
      <c r="J3557"/>
    </row>
    <row r="3558" spans="8:10" x14ac:dyDescent="0.3">
      <c r="H3558"/>
      <c r="I3558"/>
      <c r="J3558"/>
    </row>
    <row r="3559" spans="8:10" x14ac:dyDescent="0.3">
      <c r="H3559"/>
      <c r="I3559"/>
      <c r="J3559"/>
    </row>
    <row r="3560" spans="8:10" x14ac:dyDescent="0.3">
      <c r="H3560"/>
      <c r="I3560"/>
      <c r="J3560"/>
    </row>
    <row r="3561" spans="8:10" x14ac:dyDescent="0.3">
      <c r="H3561"/>
      <c r="I3561"/>
      <c r="J3561"/>
    </row>
    <row r="3562" spans="8:10" x14ac:dyDescent="0.3">
      <c r="H3562"/>
      <c r="I3562"/>
      <c r="J3562"/>
    </row>
    <row r="3563" spans="8:10" x14ac:dyDescent="0.3">
      <c r="H3563"/>
      <c r="I3563"/>
      <c r="J3563"/>
    </row>
    <row r="3564" spans="8:10" x14ac:dyDescent="0.3">
      <c r="H3564"/>
      <c r="I3564"/>
      <c r="J3564"/>
    </row>
    <row r="3565" spans="8:10" x14ac:dyDescent="0.3">
      <c r="H3565"/>
      <c r="I3565"/>
      <c r="J3565"/>
    </row>
    <row r="3566" spans="8:10" x14ac:dyDescent="0.3">
      <c r="H3566"/>
      <c r="I3566"/>
      <c r="J3566"/>
    </row>
    <row r="3567" spans="8:10" x14ac:dyDescent="0.3">
      <c r="H3567"/>
      <c r="I3567"/>
      <c r="J3567"/>
    </row>
    <row r="3568" spans="8:10" x14ac:dyDescent="0.3">
      <c r="H3568"/>
      <c r="I3568"/>
      <c r="J3568"/>
    </row>
    <row r="3569" spans="8:10" x14ac:dyDescent="0.3">
      <c r="H3569"/>
      <c r="I3569"/>
      <c r="J3569"/>
    </row>
    <row r="3570" spans="8:10" x14ac:dyDescent="0.3">
      <c r="H3570"/>
      <c r="I3570"/>
      <c r="J3570"/>
    </row>
    <row r="3571" spans="8:10" x14ac:dyDescent="0.3">
      <c r="H3571"/>
      <c r="I3571"/>
      <c r="J3571"/>
    </row>
    <row r="3572" spans="8:10" x14ac:dyDescent="0.3">
      <c r="H3572"/>
      <c r="I3572"/>
      <c r="J3572"/>
    </row>
    <row r="3573" spans="8:10" x14ac:dyDescent="0.3">
      <c r="H3573"/>
      <c r="I3573"/>
      <c r="J3573"/>
    </row>
    <row r="3574" spans="8:10" x14ac:dyDescent="0.3">
      <c r="H3574"/>
      <c r="I3574"/>
      <c r="J3574"/>
    </row>
    <row r="3575" spans="8:10" x14ac:dyDescent="0.3">
      <c r="H3575"/>
      <c r="I3575"/>
      <c r="J3575"/>
    </row>
    <row r="3576" spans="8:10" x14ac:dyDescent="0.3">
      <c r="H3576"/>
      <c r="I3576"/>
      <c r="J3576"/>
    </row>
    <row r="3577" spans="8:10" x14ac:dyDescent="0.3">
      <c r="H3577"/>
      <c r="I3577"/>
      <c r="J3577"/>
    </row>
    <row r="3578" spans="8:10" x14ac:dyDescent="0.3">
      <c r="H3578"/>
      <c r="I3578"/>
      <c r="J3578"/>
    </row>
    <row r="3579" spans="8:10" x14ac:dyDescent="0.3">
      <c r="H3579"/>
      <c r="I3579"/>
      <c r="J3579"/>
    </row>
    <row r="3580" spans="8:10" x14ac:dyDescent="0.3">
      <c r="H3580"/>
      <c r="I3580"/>
      <c r="J3580"/>
    </row>
    <row r="3581" spans="8:10" x14ac:dyDescent="0.3">
      <c r="H3581"/>
      <c r="I3581"/>
      <c r="J3581"/>
    </row>
    <row r="3582" spans="8:10" x14ac:dyDescent="0.3">
      <c r="H3582"/>
      <c r="I3582"/>
      <c r="J3582"/>
    </row>
    <row r="3583" spans="8:10" x14ac:dyDescent="0.3">
      <c r="H3583"/>
      <c r="I3583"/>
      <c r="J3583"/>
    </row>
    <row r="3584" spans="8:10" x14ac:dyDescent="0.3">
      <c r="H3584"/>
      <c r="I3584"/>
      <c r="J3584"/>
    </row>
    <row r="3585" spans="8:10" x14ac:dyDescent="0.3">
      <c r="H3585"/>
      <c r="I3585"/>
      <c r="J3585"/>
    </row>
    <row r="3586" spans="8:10" x14ac:dyDescent="0.3">
      <c r="H3586"/>
      <c r="I3586"/>
      <c r="J3586"/>
    </row>
    <row r="3587" spans="8:10" x14ac:dyDescent="0.3">
      <c r="H3587"/>
      <c r="I3587"/>
      <c r="J3587"/>
    </row>
    <row r="3588" spans="8:10" x14ac:dyDescent="0.3">
      <c r="H3588"/>
      <c r="I3588"/>
      <c r="J3588"/>
    </row>
    <row r="3589" spans="8:10" x14ac:dyDescent="0.3">
      <c r="H3589"/>
      <c r="I3589"/>
      <c r="J3589"/>
    </row>
    <row r="3590" spans="8:10" x14ac:dyDescent="0.3">
      <c r="H3590"/>
      <c r="I3590"/>
      <c r="J3590"/>
    </row>
    <row r="3591" spans="8:10" x14ac:dyDescent="0.3">
      <c r="H3591"/>
      <c r="I3591"/>
      <c r="J3591"/>
    </row>
    <row r="3592" spans="8:10" x14ac:dyDescent="0.3">
      <c r="H3592"/>
      <c r="I3592"/>
      <c r="J3592"/>
    </row>
    <row r="3593" spans="8:10" x14ac:dyDescent="0.3">
      <c r="H3593"/>
      <c r="I3593"/>
      <c r="J3593"/>
    </row>
    <row r="3594" spans="8:10" x14ac:dyDescent="0.3">
      <c r="H3594"/>
      <c r="I3594"/>
      <c r="J3594"/>
    </row>
    <row r="3595" spans="8:10" x14ac:dyDescent="0.3">
      <c r="H3595"/>
      <c r="I3595"/>
      <c r="J3595"/>
    </row>
    <row r="3596" spans="8:10" x14ac:dyDescent="0.3">
      <c r="H3596"/>
      <c r="I3596"/>
      <c r="J3596"/>
    </row>
    <row r="3597" spans="8:10" x14ac:dyDescent="0.3">
      <c r="H3597"/>
      <c r="I3597"/>
      <c r="J3597"/>
    </row>
    <row r="3598" spans="8:10" x14ac:dyDescent="0.3">
      <c r="H3598"/>
      <c r="I3598"/>
      <c r="J3598"/>
    </row>
    <row r="3599" spans="8:10" x14ac:dyDescent="0.3">
      <c r="H3599"/>
      <c r="I3599"/>
      <c r="J3599"/>
    </row>
    <row r="3600" spans="8:10" x14ac:dyDescent="0.3">
      <c r="H3600"/>
      <c r="I3600"/>
      <c r="J3600"/>
    </row>
    <row r="3601" spans="8:10" x14ac:dyDescent="0.3">
      <c r="H3601"/>
      <c r="I3601"/>
      <c r="J3601"/>
    </row>
    <row r="3602" spans="8:10" x14ac:dyDescent="0.3">
      <c r="H3602"/>
      <c r="I3602"/>
      <c r="J3602"/>
    </row>
    <row r="3603" spans="8:10" x14ac:dyDescent="0.3">
      <c r="H3603"/>
      <c r="I3603"/>
      <c r="J3603"/>
    </row>
    <row r="3604" spans="8:10" x14ac:dyDescent="0.3">
      <c r="H3604"/>
      <c r="I3604"/>
      <c r="J3604"/>
    </row>
    <row r="3605" spans="8:10" x14ac:dyDescent="0.3">
      <c r="H3605"/>
      <c r="I3605"/>
      <c r="J3605"/>
    </row>
    <row r="3606" spans="8:10" x14ac:dyDescent="0.3">
      <c r="H3606"/>
      <c r="I3606"/>
      <c r="J3606"/>
    </row>
    <row r="3607" spans="8:10" x14ac:dyDescent="0.3">
      <c r="H3607"/>
      <c r="I3607"/>
      <c r="J3607"/>
    </row>
    <row r="3608" spans="8:10" x14ac:dyDescent="0.3">
      <c r="H3608"/>
      <c r="I3608"/>
      <c r="J3608"/>
    </row>
    <row r="3609" spans="8:10" x14ac:dyDescent="0.3">
      <c r="H3609"/>
      <c r="I3609"/>
      <c r="J3609"/>
    </row>
    <row r="3610" spans="8:10" x14ac:dyDescent="0.3">
      <c r="H3610"/>
      <c r="I3610"/>
      <c r="J3610"/>
    </row>
    <row r="3611" spans="8:10" x14ac:dyDescent="0.3">
      <c r="H3611"/>
      <c r="I3611"/>
      <c r="J3611"/>
    </row>
    <row r="3612" spans="8:10" x14ac:dyDescent="0.3">
      <c r="H3612"/>
      <c r="I3612"/>
      <c r="J3612"/>
    </row>
    <row r="3613" spans="8:10" x14ac:dyDescent="0.3">
      <c r="H3613"/>
      <c r="I3613"/>
      <c r="J3613"/>
    </row>
    <row r="3614" spans="8:10" x14ac:dyDescent="0.3">
      <c r="H3614"/>
      <c r="I3614"/>
      <c r="J3614"/>
    </row>
    <row r="3615" spans="8:10" x14ac:dyDescent="0.3">
      <c r="H3615"/>
      <c r="I3615"/>
      <c r="J3615"/>
    </row>
    <row r="3616" spans="8:10" x14ac:dyDescent="0.3">
      <c r="H3616"/>
      <c r="I3616"/>
      <c r="J3616"/>
    </row>
    <row r="3617" spans="8:10" x14ac:dyDescent="0.3">
      <c r="H3617"/>
      <c r="I3617"/>
      <c r="J3617"/>
    </row>
    <row r="3618" spans="8:10" x14ac:dyDescent="0.3">
      <c r="H3618"/>
      <c r="I3618"/>
      <c r="J3618"/>
    </row>
    <row r="3619" spans="8:10" x14ac:dyDescent="0.3">
      <c r="H3619"/>
      <c r="I3619"/>
      <c r="J3619"/>
    </row>
    <row r="3620" spans="8:10" x14ac:dyDescent="0.3">
      <c r="H3620"/>
      <c r="I3620"/>
      <c r="J3620"/>
    </row>
    <row r="3621" spans="8:10" x14ac:dyDescent="0.3">
      <c r="H3621"/>
      <c r="I3621"/>
      <c r="J3621"/>
    </row>
    <row r="3622" spans="8:10" x14ac:dyDescent="0.3">
      <c r="H3622"/>
      <c r="I3622"/>
      <c r="J3622"/>
    </row>
    <row r="3623" spans="8:10" x14ac:dyDescent="0.3">
      <c r="H3623"/>
      <c r="I3623"/>
      <c r="J3623"/>
    </row>
    <row r="3624" spans="8:10" x14ac:dyDescent="0.3">
      <c r="H3624"/>
      <c r="I3624"/>
      <c r="J3624"/>
    </row>
    <row r="3625" spans="8:10" x14ac:dyDescent="0.3">
      <c r="H3625"/>
      <c r="I3625"/>
      <c r="J3625"/>
    </row>
    <row r="3626" spans="8:10" x14ac:dyDescent="0.3">
      <c r="H3626"/>
      <c r="I3626"/>
      <c r="J3626"/>
    </row>
    <row r="3627" spans="8:10" x14ac:dyDescent="0.3">
      <c r="H3627"/>
      <c r="I3627"/>
      <c r="J3627"/>
    </row>
    <row r="3628" spans="8:10" x14ac:dyDescent="0.3">
      <c r="H3628"/>
      <c r="I3628"/>
      <c r="J3628"/>
    </row>
    <row r="3629" spans="8:10" x14ac:dyDescent="0.3">
      <c r="H3629"/>
      <c r="I3629"/>
      <c r="J3629"/>
    </row>
    <row r="3630" spans="8:10" x14ac:dyDescent="0.3">
      <c r="H3630"/>
      <c r="I3630"/>
      <c r="J3630"/>
    </row>
    <row r="3631" spans="8:10" x14ac:dyDescent="0.3">
      <c r="H3631"/>
      <c r="I3631"/>
      <c r="J3631"/>
    </row>
    <row r="3632" spans="8:10" x14ac:dyDescent="0.3">
      <c r="H3632"/>
      <c r="I3632"/>
      <c r="J3632"/>
    </row>
    <row r="3633" spans="8:10" x14ac:dyDescent="0.3">
      <c r="H3633"/>
      <c r="I3633"/>
      <c r="J3633"/>
    </row>
    <row r="3634" spans="8:10" x14ac:dyDescent="0.3">
      <c r="H3634"/>
      <c r="I3634"/>
      <c r="J3634"/>
    </row>
    <row r="3635" spans="8:10" x14ac:dyDescent="0.3">
      <c r="H3635"/>
      <c r="I3635"/>
      <c r="J3635"/>
    </row>
    <row r="3636" spans="8:10" x14ac:dyDescent="0.3">
      <c r="H3636"/>
      <c r="I3636"/>
      <c r="J3636"/>
    </row>
    <row r="3637" spans="8:10" x14ac:dyDescent="0.3">
      <c r="H3637"/>
      <c r="I3637"/>
      <c r="J3637"/>
    </row>
    <row r="3638" spans="8:10" x14ac:dyDescent="0.3">
      <c r="H3638"/>
      <c r="I3638"/>
      <c r="J3638"/>
    </row>
    <row r="3639" spans="8:10" x14ac:dyDescent="0.3">
      <c r="H3639"/>
      <c r="I3639"/>
      <c r="J3639"/>
    </row>
    <row r="3640" spans="8:10" x14ac:dyDescent="0.3">
      <c r="H3640"/>
      <c r="I3640"/>
      <c r="J3640"/>
    </row>
    <row r="3641" spans="8:10" x14ac:dyDescent="0.3">
      <c r="H3641"/>
      <c r="I3641"/>
      <c r="J3641"/>
    </row>
    <row r="3642" spans="8:10" x14ac:dyDescent="0.3">
      <c r="H3642"/>
      <c r="I3642"/>
      <c r="J3642"/>
    </row>
    <row r="3643" spans="8:10" x14ac:dyDescent="0.3">
      <c r="H3643"/>
      <c r="I3643"/>
      <c r="J3643"/>
    </row>
    <row r="3644" spans="8:10" x14ac:dyDescent="0.3">
      <c r="H3644"/>
      <c r="I3644"/>
      <c r="J3644"/>
    </row>
    <row r="3645" spans="8:10" x14ac:dyDescent="0.3">
      <c r="H3645"/>
      <c r="I3645"/>
      <c r="J3645"/>
    </row>
    <row r="3646" spans="8:10" x14ac:dyDescent="0.3">
      <c r="H3646"/>
      <c r="I3646"/>
      <c r="J3646"/>
    </row>
    <row r="3647" spans="8:10" x14ac:dyDescent="0.3">
      <c r="H3647"/>
      <c r="I3647"/>
      <c r="J3647"/>
    </row>
    <row r="3648" spans="8:10" x14ac:dyDescent="0.3">
      <c r="H3648"/>
      <c r="I3648"/>
      <c r="J3648"/>
    </row>
    <row r="3649" spans="8:10" x14ac:dyDescent="0.3">
      <c r="H3649"/>
      <c r="I3649"/>
      <c r="J3649"/>
    </row>
    <row r="3650" spans="8:10" x14ac:dyDescent="0.3">
      <c r="H3650"/>
      <c r="I3650"/>
      <c r="J3650"/>
    </row>
    <row r="3651" spans="8:10" x14ac:dyDescent="0.3">
      <c r="H3651"/>
      <c r="I3651"/>
      <c r="J3651"/>
    </row>
    <row r="3652" spans="8:10" x14ac:dyDescent="0.3">
      <c r="H3652"/>
      <c r="I3652"/>
      <c r="J3652"/>
    </row>
    <row r="3653" spans="8:10" x14ac:dyDescent="0.3">
      <c r="H3653"/>
      <c r="I3653"/>
      <c r="J3653"/>
    </row>
    <row r="3654" spans="8:10" x14ac:dyDescent="0.3">
      <c r="H3654"/>
      <c r="I3654"/>
      <c r="J3654"/>
    </row>
    <row r="3655" spans="8:10" x14ac:dyDescent="0.3">
      <c r="H3655"/>
      <c r="I3655"/>
      <c r="J3655"/>
    </row>
    <row r="3656" spans="8:10" x14ac:dyDescent="0.3">
      <c r="H3656"/>
      <c r="I3656"/>
      <c r="J3656"/>
    </row>
    <row r="3657" spans="8:10" x14ac:dyDescent="0.3">
      <c r="H3657"/>
      <c r="I3657"/>
      <c r="J3657"/>
    </row>
    <row r="3658" spans="8:10" x14ac:dyDescent="0.3">
      <c r="H3658"/>
      <c r="I3658"/>
      <c r="J3658"/>
    </row>
    <row r="3659" spans="8:10" x14ac:dyDescent="0.3">
      <c r="H3659"/>
      <c r="I3659"/>
      <c r="J3659"/>
    </row>
    <row r="3660" spans="8:10" x14ac:dyDescent="0.3">
      <c r="H3660"/>
      <c r="I3660"/>
      <c r="J3660"/>
    </row>
    <row r="3661" spans="8:10" x14ac:dyDescent="0.3">
      <c r="H3661"/>
      <c r="I3661"/>
      <c r="J3661"/>
    </row>
    <row r="3662" spans="8:10" x14ac:dyDescent="0.3">
      <c r="H3662"/>
      <c r="I3662"/>
      <c r="J3662"/>
    </row>
    <row r="3663" spans="8:10" x14ac:dyDescent="0.3">
      <c r="H3663"/>
      <c r="I3663"/>
      <c r="J3663"/>
    </row>
    <row r="3664" spans="8:10" x14ac:dyDescent="0.3">
      <c r="H3664"/>
      <c r="I3664"/>
      <c r="J3664"/>
    </row>
    <row r="3665" spans="8:10" x14ac:dyDescent="0.3">
      <c r="H3665"/>
      <c r="I3665"/>
      <c r="J3665"/>
    </row>
    <row r="3666" spans="8:10" x14ac:dyDescent="0.3">
      <c r="H3666"/>
      <c r="I3666"/>
      <c r="J3666"/>
    </row>
    <row r="3667" spans="8:10" x14ac:dyDescent="0.3">
      <c r="H3667"/>
      <c r="I3667"/>
      <c r="J3667"/>
    </row>
    <row r="3668" spans="8:10" x14ac:dyDescent="0.3">
      <c r="H3668"/>
      <c r="I3668"/>
      <c r="J3668"/>
    </row>
    <row r="3669" spans="8:10" x14ac:dyDescent="0.3">
      <c r="H3669"/>
      <c r="I3669"/>
      <c r="J3669"/>
    </row>
    <row r="3670" spans="8:10" x14ac:dyDescent="0.3">
      <c r="H3670"/>
      <c r="I3670"/>
      <c r="J3670"/>
    </row>
    <row r="3671" spans="8:10" x14ac:dyDescent="0.3">
      <c r="H3671"/>
      <c r="I3671"/>
      <c r="J3671"/>
    </row>
    <row r="3672" spans="8:10" x14ac:dyDescent="0.3">
      <c r="H3672"/>
      <c r="I3672"/>
      <c r="J3672"/>
    </row>
    <row r="3673" spans="8:10" x14ac:dyDescent="0.3">
      <c r="H3673"/>
      <c r="I3673"/>
      <c r="J3673"/>
    </row>
    <row r="3674" spans="8:10" x14ac:dyDescent="0.3">
      <c r="H3674"/>
      <c r="I3674"/>
      <c r="J3674"/>
    </row>
    <row r="3675" spans="8:10" x14ac:dyDescent="0.3">
      <c r="H3675"/>
      <c r="I3675"/>
      <c r="J3675"/>
    </row>
    <row r="3676" spans="8:10" x14ac:dyDescent="0.3">
      <c r="H3676"/>
      <c r="I3676"/>
      <c r="J3676"/>
    </row>
    <row r="3677" spans="8:10" x14ac:dyDescent="0.3">
      <c r="H3677"/>
      <c r="I3677"/>
      <c r="J3677"/>
    </row>
    <row r="3678" spans="8:10" x14ac:dyDescent="0.3">
      <c r="H3678"/>
      <c r="I3678"/>
      <c r="J3678"/>
    </row>
    <row r="3679" spans="8:10" x14ac:dyDescent="0.3">
      <c r="H3679"/>
      <c r="I3679"/>
      <c r="J3679"/>
    </row>
    <row r="3680" spans="8:10" x14ac:dyDescent="0.3">
      <c r="H3680"/>
      <c r="I3680"/>
      <c r="J3680"/>
    </row>
    <row r="3681" spans="8:10" x14ac:dyDescent="0.3">
      <c r="H3681"/>
      <c r="I3681"/>
      <c r="J3681"/>
    </row>
    <row r="3682" spans="8:10" x14ac:dyDescent="0.3">
      <c r="H3682"/>
      <c r="I3682"/>
      <c r="J3682"/>
    </row>
    <row r="3683" spans="8:10" x14ac:dyDescent="0.3">
      <c r="H3683"/>
      <c r="I3683"/>
      <c r="J3683"/>
    </row>
    <row r="3684" spans="8:10" x14ac:dyDescent="0.3">
      <c r="H3684"/>
      <c r="I3684"/>
      <c r="J3684"/>
    </row>
    <row r="3685" spans="8:10" x14ac:dyDescent="0.3">
      <c r="H3685"/>
      <c r="I3685"/>
      <c r="J3685"/>
    </row>
    <row r="3686" spans="8:10" x14ac:dyDescent="0.3">
      <c r="H3686"/>
      <c r="I3686"/>
      <c r="J3686"/>
    </row>
    <row r="3687" spans="8:10" x14ac:dyDescent="0.3">
      <c r="H3687"/>
      <c r="I3687"/>
      <c r="J3687"/>
    </row>
    <row r="3688" spans="8:10" x14ac:dyDescent="0.3">
      <c r="H3688"/>
      <c r="I3688"/>
      <c r="J3688"/>
    </row>
    <row r="3689" spans="8:10" x14ac:dyDescent="0.3">
      <c r="H3689"/>
      <c r="I3689"/>
      <c r="J3689"/>
    </row>
    <row r="3690" spans="8:10" x14ac:dyDescent="0.3">
      <c r="H3690"/>
      <c r="I3690"/>
      <c r="J3690"/>
    </row>
    <row r="3691" spans="8:10" x14ac:dyDescent="0.3">
      <c r="H3691"/>
      <c r="I3691"/>
      <c r="J3691"/>
    </row>
    <row r="3692" spans="8:10" x14ac:dyDescent="0.3">
      <c r="H3692"/>
      <c r="I3692"/>
      <c r="J3692"/>
    </row>
    <row r="3693" spans="8:10" x14ac:dyDescent="0.3">
      <c r="H3693"/>
      <c r="I3693"/>
      <c r="J3693"/>
    </row>
    <row r="3694" spans="8:10" x14ac:dyDescent="0.3">
      <c r="H3694"/>
      <c r="I3694"/>
      <c r="J3694"/>
    </row>
    <row r="3695" spans="8:10" x14ac:dyDescent="0.3">
      <c r="H3695"/>
      <c r="I3695"/>
      <c r="J3695"/>
    </row>
    <row r="3696" spans="8:10" x14ac:dyDescent="0.3">
      <c r="H3696"/>
      <c r="I3696"/>
      <c r="J3696"/>
    </row>
    <row r="3697" spans="8:10" x14ac:dyDescent="0.3">
      <c r="H3697"/>
      <c r="I3697"/>
      <c r="J3697"/>
    </row>
    <row r="3698" spans="8:10" x14ac:dyDescent="0.3">
      <c r="H3698"/>
      <c r="I3698"/>
      <c r="J3698"/>
    </row>
    <row r="3699" spans="8:10" x14ac:dyDescent="0.3">
      <c r="H3699"/>
      <c r="I3699"/>
      <c r="J3699"/>
    </row>
    <row r="3700" spans="8:10" x14ac:dyDescent="0.3">
      <c r="H3700"/>
      <c r="I3700"/>
      <c r="J3700"/>
    </row>
    <row r="3701" spans="8:10" x14ac:dyDescent="0.3">
      <c r="H3701"/>
      <c r="I3701"/>
      <c r="J3701"/>
    </row>
    <row r="3702" spans="8:10" x14ac:dyDescent="0.3">
      <c r="H3702"/>
      <c r="I3702"/>
      <c r="J3702"/>
    </row>
    <row r="3703" spans="8:10" x14ac:dyDescent="0.3">
      <c r="H3703"/>
      <c r="I3703"/>
      <c r="J3703"/>
    </row>
    <row r="3704" spans="8:10" x14ac:dyDescent="0.3">
      <c r="H3704"/>
      <c r="I3704"/>
      <c r="J3704"/>
    </row>
    <row r="3705" spans="8:10" x14ac:dyDescent="0.3">
      <c r="H3705"/>
      <c r="I3705"/>
      <c r="J3705"/>
    </row>
    <row r="3706" spans="8:10" x14ac:dyDescent="0.3">
      <c r="H3706"/>
      <c r="I3706"/>
      <c r="J3706"/>
    </row>
    <row r="3707" spans="8:10" x14ac:dyDescent="0.3">
      <c r="H3707"/>
      <c r="I3707"/>
      <c r="J3707"/>
    </row>
    <row r="3708" spans="8:10" x14ac:dyDescent="0.3">
      <c r="H3708"/>
      <c r="I3708"/>
      <c r="J3708"/>
    </row>
    <row r="3709" spans="8:10" x14ac:dyDescent="0.3">
      <c r="H3709"/>
      <c r="I3709"/>
      <c r="J3709"/>
    </row>
    <row r="3710" spans="8:10" x14ac:dyDescent="0.3">
      <c r="H3710"/>
      <c r="I3710"/>
      <c r="J3710"/>
    </row>
    <row r="3711" spans="8:10" x14ac:dyDescent="0.3">
      <c r="H3711"/>
      <c r="I3711"/>
      <c r="J3711"/>
    </row>
    <row r="3712" spans="8:10" x14ac:dyDescent="0.3">
      <c r="H3712"/>
      <c r="I3712"/>
      <c r="J3712"/>
    </row>
    <row r="3713" spans="8:10" x14ac:dyDescent="0.3">
      <c r="H3713"/>
      <c r="I3713"/>
      <c r="J3713"/>
    </row>
    <row r="3714" spans="8:10" x14ac:dyDescent="0.3">
      <c r="H3714"/>
      <c r="I3714"/>
      <c r="J3714"/>
    </row>
    <row r="3715" spans="8:10" x14ac:dyDescent="0.3">
      <c r="H3715"/>
      <c r="I3715"/>
      <c r="J3715"/>
    </row>
    <row r="3716" spans="8:10" x14ac:dyDescent="0.3">
      <c r="H3716"/>
      <c r="I3716"/>
      <c r="J3716"/>
    </row>
    <row r="3717" spans="8:10" x14ac:dyDescent="0.3">
      <c r="H3717"/>
      <c r="I3717"/>
      <c r="J3717"/>
    </row>
    <row r="3718" spans="8:10" x14ac:dyDescent="0.3">
      <c r="H3718"/>
      <c r="I3718"/>
      <c r="J3718"/>
    </row>
    <row r="3719" spans="8:10" x14ac:dyDescent="0.3">
      <c r="H3719"/>
      <c r="I3719"/>
      <c r="J3719"/>
    </row>
    <row r="3720" spans="8:10" x14ac:dyDescent="0.3">
      <c r="H3720"/>
      <c r="I3720"/>
      <c r="J3720"/>
    </row>
    <row r="3721" spans="8:10" x14ac:dyDescent="0.3">
      <c r="H3721"/>
      <c r="I3721"/>
      <c r="J3721"/>
    </row>
    <row r="3722" spans="8:10" x14ac:dyDescent="0.3">
      <c r="H3722"/>
      <c r="I3722"/>
      <c r="J3722"/>
    </row>
    <row r="3723" spans="8:10" x14ac:dyDescent="0.3">
      <c r="H3723"/>
      <c r="I3723"/>
      <c r="J3723"/>
    </row>
    <row r="3724" spans="8:10" x14ac:dyDescent="0.3">
      <c r="H3724"/>
      <c r="I3724"/>
      <c r="J3724"/>
    </row>
    <row r="3725" spans="8:10" x14ac:dyDescent="0.3">
      <c r="H3725"/>
      <c r="I3725"/>
      <c r="J3725"/>
    </row>
    <row r="3726" spans="8:10" x14ac:dyDescent="0.3">
      <c r="H3726"/>
      <c r="I3726"/>
      <c r="J3726"/>
    </row>
    <row r="3727" spans="8:10" x14ac:dyDescent="0.3">
      <c r="H3727"/>
      <c r="I3727"/>
      <c r="J3727"/>
    </row>
    <row r="3728" spans="8:10" x14ac:dyDescent="0.3">
      <c r="H3728"/>
      <c r="I3728"/>
      <c r="J3728"/>
    </row>
    <row r="3729" spans="8:10" x14ac:dyDescent="0.3">
      <c r="H3729"/>
      <c r="I3729"/>
      <c r="J3729"/>
    </row>
    <row r="3730" spans="8:10" x14ac:dyDescent="0.3">
      <c r="H3730"/>
      <c r="I3730"/>
      <c r="J3730"/>
    </row>
    <row r="3731" spans="8:10" x14ac:dyDescent="0.3">
      <c r="H3731"/>
      <c r="I3731"/>
      <c r="J3731"/>
    </row>
    <row r="3732" spans="8:10" x14ac:dyDescent="0.3">
      <c r="H3732"/>
      <c r="I3732"/>
      <c r="J3732"/>
    </row>
    <row r="3733" spans="8:10" x14ac:dyDescent="0.3">
      <c r="H3733"/>
      <c r="I3733"/>
      <c r="J3733"/>
    </row>
    <row r="3734" spans="8:10" x14ac:dyDescent="0.3">
      <c r="H3734"/>
      <c r="I3734"/>
      <c r="J3734"/>
    </row>
    <row r="3735" spans="8:10" x14ac:dyDescent="0.3">
      <c r="H3735"/>
      <c r="I3735"/>
      <c r="J3735"/>
    </row>
    <row r="3736" spans="8:10" x14ac:dyDescent="0.3">
      <c r="H3736"/>
      <c r="I3736"/>
      <c r="J3736"/>
    </row>
    <row r="3737" spans="8:10" x14ac:dyDescent="0.3">
      <c r="H3737"/>
      <c r="I3737"/>
      <c r="J3737"/>
    </row>
    <row r="3738" spans="8:10" x14ac:dyDescent="0.3">
      <c r="H3738"/>
      <c r="I3738"/>
      <c r="J3738"/>
    </row>
    <row r="3739" spans="8:10" x14ac:dyDescent="0.3">
      <c r="H3739"/>
      <c r="I3739"/>
      <c r="J3739"/>
    </row>
    <row r="3740" spans="8:10" x14ac:dyDescent="0.3">
      <c r="H3740"/>
      <c r="I3740"/>
      <c r="J3740"/>
    </row>
    <row r="3741" spans="8:10" x14ac:dyDescent="0.3">
      <c r="H3741"/>
      <c r="I3741"/>
      <c r="J3741"/>
    </row>
    <row r="3742" spans="8:10" x14ac:dyDescent="0.3">
      <c r="H3742"/>
      <c r="I3742"/>
      <c r="J3742"/>
    </row>
    <row r="3743" spans="8:10" x14ac:dyDescent="0.3">
      <c r="H3743"/>
      <c r="I3743"/>
      <c r="J3743"/>
    </row>
    <row r="3744" spans="8:10" x14ac:dyDescent="0.3">
      <c r="H3744"/>
      <c r="I3744"/>
      <c r="J3744"/>
    </row>
    <row r="3745" spans="8:10" x14ac:dyDescent="0.3">
      <c r="H3745"/>
      <c r="I3745"/>
      <c r="J3745"/>
    </row>
    <row r="3746" spans="8:10" x14ac:dyDescent="0.3">
      <c r="H3746"/>
      <c r="I3746"/>
      <c r="J3746"/>
    </row>
    <row r="3747" spans="8:10" x14ac:dyDescent="0.3">
      <c r="H3747"/>
      <c r="I3747"/>
      <c r="J3747"/>
    </row>
    <row r="3748" spans="8:10" x14ac:dyDescent="0.3">
      <c r="H3748"/>
      <c r="I3748"/>
      <c r="J3748"/>
    </row>
    <row r="3749" spans="8:10" x14ac:dyDescent="0.3">
      <c r="H3749"/>
      <c r="I3749"/>
      <c r="J3749"/>
    </row>
    <row r="3750" spans="8:10" x14ac:dyDescent="0.3">
      <c r="H3750"/>
      <c r="I3750"/>
      <c r="J3750"/>
    </row>
    <row r="3751" spans="8:10" x14ac:dyDescent="0.3">
      <c r="H3751"/>
      <c r="I3751"/>
      <c r="J3751"/>
    </row>
    <row r="3752" spans="8:10" x14ac:dyDescent="0.3">
      <c r="H3752"/>
      <c r="I3752"/>
      <c r="J3752"/>
    </row>
    <row r="3753" spans="8:10" x14ac:dyDescent="0.3">
      <c r="H3753"/>
      <c r="I3753"/>
      <c r="J3753"/>
    </row>
    <row r="3754" spans="8:10" x14ac:dyDescent="0.3">
      <c r="H3754"/>
      <c r="I3754"/>
      <c r="J3754"/>
    </row>
    <row r="3755" spans="8:10" x14ac:dyDescent="0.3">
      <c r="H3755"/>
      <c r="I3755"/>
      <c r="J3755"/>
    </row>
    <row r="3756" spans="8:10" x14ac:dyDescent="0.3">
      <c r="H3756"/>
      <c r="I3756"/>
      <c r="J3756"/>
    </row>
    <row r="3757" spans="8:10" x14ac:dyDescent="0.3">
      <c r="H3757"/>
      <c r="I3757"/>
      <c r="J3757"/>
    </row>
    <row r="3758" spans="8:10" x14ac:dyDescent="0.3">
      <c r="H3758"/>
      <c r="I3758"/>
      <c r="J3758"/>
    </row>
    <row r="3759" spans="8:10" x14ac:dyDescent="0.3">
      <c r="H3759"/>
      <c r="I3759"/>
      <c r="J3759"/>
    </row>
    <row r="3760" spans="8:10" x14ac:dyDescent="0.3">
      <c r="H3760"/>
      <c r="I3760"/>
      <c r="J3760"/>
    </row>
    <row r="3761" spans="8:10" x14ac:dyDescent="0.3">
      <c r="H3761"/>
      <c r="I3761"/>
      <c r="J3761"/>
    </row>
    <row r="3762" spans="8:10" x14ac:dyDescent="0.3">
      <c r="H3762"/>
      <c r="I3762"/>
      <c r="J3762"/>
    </row>
    <row r="3763" spans="8:10" x14ac:dyDescent="0.3">
      <c r="H3763"/>
      <c r="I3763"/>
      <c r="J3763"/>
    </row>
    <row r="3764" spans="8:10" x14ac:dyDescent="0.3">
      <c r="H3764"/>
      <c r="I3764"/>
      <c r="J3764"/>
    </row>
    <row r="3765" spans="8:10" x14ac:dyDescent="0.3">
      <c r="H3765"/>
      <c r="I3765"/>
      <c r="J3765"/>
    </row>
    <row r="3766" spans="8:10" x14ac:dyDescent="0.3">
      <c r="H3766"/>
      <c r="I3766"/>
      <c r="J3766"/>
    </row>
    <row r="3767" spans="8:10" x14ac:dyDescent="0.3">
      <c r="H3767"/>
      <c r="I3767"/>
      <c r="J3767"/>
    </row>
    <row r="3768" spans="8:10" x14ac:dyDescent="0.3">
      <c r="H3768"/>
      <c r="I3768"/>
      <c r="J3768"/>
    </row>
    <row r="3769" spans="8:10" x14ac:dyDescent="0.3">
      <c r="H3769"/>
      <c r="I3769"/>
      <c r="J3769"/>
    </row>
    <row r="3770" spans="8:10" x14ac:dyDescent="0.3">
      <c r="H3770"/>
      <c r="I3770"/>
      <c r="J3770"/>
    </row>
    <row r="3771" spans="8:10" x14ac:dyDescent="0.3">
      <c r="H3771"/>
      <c r="I3771"/>
      <c r="J3771"/>
    </row>
    <row r="3772" spans="8:10" x14ac:dyDescent="0.3">
      <c r="H3772"/>
      <c r="I3772"/>
      <c r="J3772"/>
    </row>
    <row r="3773" spans="8:10" x14ac:dyDescent="0.3">
      <c r="H3773"/>
      <c r="I3773"/>
      <c r="J3773"/>
    </row>
    <row r="3774" spans="8:10" x14ac:dyDescent="0.3">
      <c r="H3774"/>
      <c r="I3774"/>
      <c r="J3774"/>
    </row>
    <row r="3775" spans="8:10" x14ac:dyDescent="0.3">
      <c r="H3775"/>
      <c r="I3775"/>
      <c r="J3775"/>
    </row>
    <row r="3776" spans="8:10" x14ac:dyDescent="0.3">
      <c r="H3776"/>
      <c r="I3776"/>
      <c r="J3776"/>
    </row>
    <row r="3777" spans="8:10" x14ac:dyDescent="0.3">
      <c r="H3777"/>
      <c r="I3777"/>
      <c r="J3777"/>
    </row>
    <row r="3778" spans="8:10" x14ac:dyDescent="0.3">
      <c r="H3778"/>
      <c r="I3778"/>
      <c r="J3778"/>
    </row>
    <row r="3779" spans="8:10" x14ac:dyDescent="0.3">
      <c r="H3779"/>
      <c r="I3779"/>
      <c r="J3779"/>
    </row>
    <row r="3780" spans="8:10" x14ac:dyDescent="0.3">
      <c r="H3780"/>
      <c r="I3780"/>
      <c r="J3780"/>
    </row>
    <row r="3781" spans="8:10" x14ac:dyDescent="0.3">
      <c r="H3781"/>
      <c r="I3781"/>
      <c r="J3781"/>
    </row>
    <row r="3782" spans="8:10" x14ac:dyDescent="0.3">
      <c r="H3782"/>
      <c r="I3782"/>
      <c r="J3782"/>
    </row>
    <row r="3783" spans="8:10" x14ac:dyDescent="0.3">
      <c r="H3783"/>
      <c r="I3783"/>
      <c r="J3783"/>
    </row>
    <row r="3784" spans="8:10" x14ac:dyDescent="0.3">
      <c r="H3784"/>
      <c r="I3784"/>
      <c r="J3784"/>
    </row>
    <row r="3785" spans="8:10" x14ac:dyDescent="0.3">
      <c r="H3785"/>
      <c r="I3785"/>
      <c r="J3785"/>
    </row>
    <row r="3786" spans="8:10" x14ac:dyDescent="0.3">
      <c r="H3786"/>
      <c r="I3786"/>
      <c r="J3786"/>
    </row>
    <row r="3787" spans="8:10" x14ac:dyDescent="0.3">
      <c r="H3787"/>
      <c r="I3787"/>
      <c r="J3787"/>
    </row>
    <row r="3788" spans="8:10" x14ac:dyDescent="0.3">
      <c r="H3788"/>
      <c r="I3788"/>
      <c r="J3788"/>
    </row>
    <row r="3789" spans="8:10" x14ac:dyDescent="0.3">
      <c r="H3789"/>
      <c r="I3789"/>
      <c r="J3789"/>
    </row>
    <row r="3790" spans="8:10" x14ac:dyDescent="0.3">
      <c r="H3790"/>
      <c r="I3790"/>
      <c r="J3790"/>
    </row>
    <row r="3791" spans="8:10" x14ac:dyDescent="0.3">
      <c r="H3791"/>
      <c r="I3791"/>
      <c r="J3791"/>
    </row>
    <row r="3792" spans="8:10" x14ac:dyDescent="0.3">
      <c r="H3792"/>
      <c r="I3792"/>
      <c r="J3792"/>
    </row>
    <row r="3793" spans="8:10" x14ac:dyDescent="0.3">
      <c r="H3793"/>
      <c r="I3793"/>
      <c r="J3793"/>
    </row>
    <row r="3794" spans="8:10" x14ac:dyDescent="0.3">
      <c r="H3794"/>
      <c r="I3794"/>
      <c r="J3794"/>
    </row>
    <row r="3795" spans="8:10" x14ac:dyDescent="0.3">
      <c r="H3795"/>
      <c r="I3795"/>
      <c r="J3795"/>
    </row>
    <row r="3796" spans="8:10" x14ac:dyDescent="0.3">
      <c r="H3796"/>
      <c r="I3796"/>
      <c r="J3796"/>
    </row>
    <row r="3797" spans="8:10" x14ac:dyDescent="0.3">
      <c r="H3797"/>
      <c r="I3797"/>
      <c r="J3797"/>
    </row>
    <row r="3798" spans="8:10" x14ac:dyDescent="0.3">
      <c r="H3798"/>
      <c r="I3798"/>
      <c r="J3798"/>
    </row>
    <row r="3799" spans="8:10" x14ac:dyDescent="0.3">
      <c r="H3799"/>
      <c r="I3799"/>
      <c r="J3799"/>
    </row>
    <row r="3800" spans="8:10" x14ac:dyDescent="0.3">
      <c r="H3800"/>
      <c r="I3800"/>
      <c r="J3800"/>
    </row>
    <row r="3801" spans="8:10" x14ac:dyDescent="0.3">
      <c r="H3801"/>
      <c r="I3801"/>
      <c r="J3801"/>
    </row>
    <row r="3802" spans="8:10" x14ac:dyDescent="0.3">
      <c r="H3802"/>
      <c r="I3802"/>
      <c r="J3802"/>
    </row>
    <row r="3803" spans="8:10" x14ac:dyDescent="0.3">
      <c r="H3803"/>
      <c r="I3803"/>
      <c r="J3803"/>
    </row>
    <row r="3804" spans="8:10" x14ac:dyDescent="0.3">
      <c r="H3804"/>
      <c r="I3804"/>
      <c r="J3804"/>
    </row>
    <row r="3805" spans="8:10" x14ac:dyDescent="0.3">
      <c r="H3805"/>
      <c r="I3805"/>
      <c r="J3805"/>
    </row>
    <row r="3806" spans="8:10" x14ac:dyDescent="0.3">
      <c r="H3806"/>
      <c r="I3806"/>
      <c r="J3806"/>
    </row>
    <row r="3807" spans="8:10" x14ac:dyDescent="0.3">
      <c r="H3807"/>
      <c r="I3807"/>
      <c r="J3807"/>
    </row>
    <row r="3808" spans="8:10" x14ac:dyDescent="0.3">
      <c r="H3808"/>
      <c r="I3808"/>
      <c r="J3808"/>
    </row>
    <row r="3809" spans="8:10" x14ac:dyDescent="0.3">
      <c r="H3809"/>
      <c r="I3809"/>
      <c r="J3809"/>
    </row>
    <row r="3810" spans="8:10" x14ac:dyDescent="0.3">
      <c r="H3810"/>
      <c r="I3810"/>
      <c r="J3810"/>
    </row>
    <row r="3811" spans="8:10" x14ac:dyDescent="0.3">
      <c r="H3811"/>
      <c r="I3811"/>
      <c r="J3811"/>
    </row>
    <row r="3812" spans="8:10" x14ac:dyDescent="0.3">
      <c r="H3812"/>
      <c r="I3812"/>
      <c r="J3812"/>
    </row>
    <row r="3813" spans="8:10" x14ac:dyDescent="0.3">
      <c r="H3813"/>
      <c r="I3813"/>
      <c r="J3813"/>
    </row>
    <row r="3814" spans="8:10" x14ac:dyDescent="0.3">
      <c r="H3814"/>
      <c r="I3814"/>
      <c r="J3814"/>
    </row>
    <row r="3815" spans="8:10" x14ac:dyDescent="0.3">
      <c r="H3815"/>
      <c r="I3815"/>
      <c r="J3815"/>
    </row>
    <row r="3816" spans="8:10" x14ac:dyDescent="0.3">
      <c r="H3816"/>
      <c r="I3816"/>
      <c r="J3816"/>
    </row>
    <row r="3817" spans="8:10" x14ac:dyDescent="0.3">
      <c r="H3817"/>
      <c r="I3817"/>
      <c r="J3817"/>
    </row>
    <row r="3818" spans="8:10" x14ac:dyDescent="0.3">
      <c r="H3818"/>
      <c r="I3818"/>
      <c r="J3818"/>
    </row>
    <row r="3819" spans="8:10" x14ac:dyDescent="0.3">
      <c r="H3819"/>
      <c r="I3819"/>
      <c r="J3819"/>
    </row>
    <row r="3820" spans="8:10" x14ac:dyDescent="0.3">
      <c r="H3820"/>
      <c r="I3820"/>
      <c r="J3820"/>
    </row>
    <row r="3821" spans="8:10" x14ac:dyDescent="0.3">
      <c r="H3821"/>
      <c r="I3821"/>
      <c r="J3821"/>
    </row>
    <row r="3822" spans="8:10" x14ac:dyDescent="0.3">
      <c r="H3822"/>
      <c r="I3822"/>
      <c r="J3822"/>
    </row>
    <row r="3823" spans="8:10" x14ac:dyDescent="0.3">
      <c r="H3823"/>
      <c r="I3823"/>
      <c r="J3823"/>
    </row>
    <row r="3824" spans="8:10" x14ac:dyDescent="0.3">
      <c r="H3824"/>
      <c r="I3824"/>
      <c r="J3824"/>
    </row>
    <row r="3825" spans="8:10" x14ac:dyDescent="0.3">
      <c r="H3825"/>
      <c r="I3825"/>
      <c r="J3825"/>
    </row>
    <row r="3826" spans="8:10" x14ac:dyDescent="0.3">
      <c r="H3826"/>
      <c r="I3826"/>
      <c r="J3826"/>
    </row>
    <row r="3827" spans="8:10" x14ac:dyDescent="0.3">
      <c r="H3827"/>
      <c r="I3827"/>
      <c r="J3827"/>
    </row>
    <row r="3828" spans="8:10" x14ac:dyDescent="0.3">
      <c r="H3828"/>
      <c r="I3828"/>
      <c r="J3828"/>
    </row>
    <row r="3829" spans="8:10" x14ac:dyDescent="0.3">
      <c r="H3829"/>
      <c r="I3829"/>
      <c r="J3829"/>
    </row>
    <row r="3830" spans="8:10" x14ac:dyDescent="0.3">
      <c r="H3830"/>
      <c r="I3830"/>
      <c r="J3830"/>
    </row>
    <row r="3831" spans="8:10" x14ac:dyDescent="0.3">
      <c r="H3831"/>
      <c r="I3831"/>
      <c r="J3831"/>
    </row>
    <row r="3832" spans="8:10" x14ac:dyDescent="0.3">
      <c r="H3832"/>
      <c r="I3832"/>
      <c r="J3832"/>
    </row>
    <row r="3833" spans="8:10" x14ac:dyDescent="0.3">
      <c r="H3833"/>
      <c r="I3833"/>
      <c r="J3833"/>
    </row>
    <row r="3834" spans="8:10" x14ac:dyDescent="0.3">
      <c r="H3834"/>
      <c r="I3834"/>
      <c r="J3834"/>
    </row>
    <row r="3835" spans="8:10" x14ac:dyDescent="0.3">
      <c r="H3835"/>
      <c r="I3835"/>
      <c r="J3835"/>
    </row>
    <row r="3836" spans="8:10" x14ac:dyDescent="0.3">
      <c r="H3836"/>
      <c r="I3836"/>
      <c r="J3836"/>
    </row>
    <row r="3837" spans="8:10" x14ac:dyDescent="0.3">
      <c r="H3837"/>
      <c r="I3837"/>
      <c r="J3837"/>
    </row>
    <row r="3838" spans="8:10" x14ac:dyDescent="0.3">
      <c r="H3838"/>
      <c r="I3838"/>
      <c r="J3838"/>
    </row>
    <row r="3839" spans="8:10" x14ac:dyDescent="0.3">
      <c r="H3839"/>
      <c r="I3839"/>
      <c r="J3839"/>
    </row>
    <row r="3840" spans="8:10" x14ac:dyDescent="0.3">
      <c r="H3840"/>
      <c r="I3840"/>
      <c r="J3840"/>
    </row>
    <row r="3841" spans="8:10" x14ac:dyDescent="0.3">
      <c r="H3841"/>
      <c r="I3841"/>
      <c r="J3841"/>
    </row>
    <row r="3842" spans="8:10" x14ac:dyDescent="0.3">
      <c r="H3842"/>
      <c r="I3842"/>
      <c r="J3842"/>
    </row>
    <row r="3843" spans="8:10" x14ac:dyDescent="0.3">
      <c r="H3843"/>
      <c r="I3843"/>
      <c r="J3843"/>
    </row>
    <row r="3844" spans="8:10" x14ac:dyDescent="0.3">
      <c r="H3844"/>
      <c r="I3844"/>
      <c r="J3844"/>
    </row>
    <row r="3845" spans="8:10" x14ac:dyDescent="0.3">
      <c r="H3845"/>
      <c r="I3845"/>
      <c r="J3845"/>
    </row>
    <row r="3846" spans="8:10" x14ac:dyDescent="0.3">
      <c r="H3846"/>
      <c r="I3846"/>
      <c r="J3846"/>
    </row>
    <row r="3847" spans="8:10" x14ac:dyDescent="0.3">
      <c r="H3847"/>
      <c r="I3847"/>
      <c r="J3847"/>
    </row>
    <row r="3848" spans="8:10" x14ac:dyDescent="0.3">
      <c r="H3848"/>
      <c r="I3848"/>
      <c r="J3848"/>
    </row>
    <row r="3849" spans="8:10" x14ac:dyDescent="0.3">
      <c r="H3849"/>
      <c r="I3849"/>
      <c r="J3849"/>
    </row>
    <row r="3850" spans="8:10" x14ac:dyDescent="0.3">
      <c r="H3850"/>
      <c r="I3850"/>
      <c r="J3850"/>
    </row>
    <row r="3851" spans="8:10" x14ac:dyDescent="0.3">
      <c r="H3851"/>
      <c r="I3851"/>
      <c r="J3851"/>
    </row>
    <row r="3852" spans="8:10" x14ac:dyDescent="0.3">
      <c r="H3852"/>
      <c r="I3852"/>
      <c r="J3852"/>
    </row>
    <row r="3853" spans="8:10" x14ac:dyDescent="0.3">
      <c r="H3853"/>
      <c r="I3853"/>
      <c r="J3853"/>
    </row>
    <row r="3854" spans="8:10" x14ac:dyDescent="0.3">
      <c r="H3854"/>
      <c r="I3854"/>
      <c r="J3854"/>
    </row>
    <row r="3855" spans="8:10" x14ac:dyDescent="0.3">
      <c r="H3855"/>
      <c r="I3855"/>
      <c r="J3855"/>
    </row>
    <row r="3856" spans="8:10" x14ac:dyDescent="0.3">
      <c r="H3856"/>
      <c r="I3856"/>
      <c r="J3856"/>
    </row>
    <row r="3857" spans="8:10" x14ac:dyDescent="0.3">
      <c r="H3857"/>
      <c r="I3857"/>
      <c r="J3857"/>
    </row>
    <row r="3858" spans="8:10" x14ac:dyDescent="0.3">
      <c r="H3858"/>
      <c r="I3858"/>
      <c r="J3858"/>
    </row>
    <row r="3859" spans="8:10" x14ac:dyDescent="0.3">
      <c r="H3859"/>
      <c r="I3859"/>
      <c r="J3859"/>
    </row>
    <row r="3860" spans="8:10" x14ac:dyDescent="0.3">
      <c r="H3860"/>
      <c r="I3860"/>
      <c r="J3860"/>
    </row>
    <row r="3861" spans="8:10" x14ac:dyDescent="0.3">
      <c r="H3861"/>
      <c r="I3861"/>
      <c r="J3861"/>
    </row>
    <row r="3862" spans="8:10" x14ac:dyDescent="0.3">
      <c r="H3862"/>
      <c r="I3862"/>
      <c r="J3862"/>
    </row>
    <row r="3863" spans="8:10" x14ac:dyDescent="0.3">
      <c r="H3863"/>
      <c r="I3863"/>
      <c r="J3863"/>
    </row>
    <row r="3864" spans="8:10" x14ac:dyDescent="0.3">
      <c r="H3864"/>
      <c r="I3864"/>
      <c r="J3864"/>
    </row>
    <row r="3865" spans="8:10" x14ac:dyDescent="0.3">
      <c r="H3865"/>
      <c r="I3865"/>
      <c r="J3865"/>
    </row>
    <row r="3866" spans="8:10" x14ac:dyDescent="0.3">
      <c r="H3866"/>
      <c r="I3866"/>
      <c r="J3866"/>
    </row>
    <row r="3867" spans="8:10" x14ac:dyDescent="0.3">
      <c r="H3867"/>
      <c r="I3867"/>
      <c r="J3867"/>
    </row>
    <row r="3868" spans="8:10" x14ac:dyDescent="0.3">
      <c r="H3868"/>
      <c r="I3868"/>
      <c r="J3868"/>
    </row>
    <row r="3869" spans="8:10" x14ac:dyDescent="0.3">
      <c r="H3869"/>
      <c r="I3869"/>
      <c r="J3869"/>
    </row>
    <row r="3870" spans="8:10" x14ac:dyDescent="0.3">
      <c r="H3870"/>
      <c r="I3870"/>
      <c r="J3870"/>
    </row>
    <row r="3871" spans="8:10" x14ac:dyDescent="0.3">
      <c r="H3871"/>
      <c r="I3871"/>
      <c r="J3871"/>
    </row>
    <row r="3872" spans="8:10" x14ac:dyDescent="0.3">
      <c r="H3872"/>
      <c r="I3872"/>
      <c r="J3872"/>
    </row>
    <row r="3873" spans="8:10" x14ac:dyDescent="0.3">
      <c r="H3873"/>
      <c r="I3873"/>
      <c r="J3873"/>
    </row>
    <row r="3874" spans="8:10" x14ac:dyDescent="0.3">
      <c r="H3874"/>
      <c r="I3874"/>
      <c r="J3874"/>
    </row>
    <row r="3875" spans="8:10" x14ac:dyDescent="0.3">
      <c r="H3875"/>
      <c r="I3875"/>
      <c r="J3875"/>
    </row>
    <row r="3876" spans="8:10" x14ac:dyDescent="0.3">
      <c r="H3876"/>
      <c r="I3876"/>
      <c r="J3876"/>
    </row>
    <row r="3877" spans="8:10" x14ac:dyDescent="0.3">
      <c r="H3877"/>
      <c r="I3877"/>
      <c r="J3877"/>
    </row>
    <row r="3878" spans="8:10" x14ac:dyDescent="0.3">
      <c r="H3878"/>
      <c r="I3878"/>
      <c r="J3878"/>
    </row>
    <row r="3879" spans="8:10" x14ac:dyDescent="0.3">
      <c r="H3879"/>
      <c r="I3879"/>
      <c r="J3879"/>
    </row>
    <row r="3880" spans="8:10" x14ac:dyDescent="0.3">
      <c r="H3880"/>
      <c r="I3880"/>
      <c r="J3880"/>
    </row>
    <row r="3881" spans="8:10" x14ac:dyDescent="0.3">
      <c r="H3881"/>
      <c r="I3881"/>
      <c r="J3881"/>
    </row>
    <row r="3882" spans="8:10" x14ac:dyDescent="0.3">
      <c r="H3882"/>
      <c r="I3882"/>
      <c r="J3882"/>
    </row>
    <row r="3883" spans="8:10" x14ac:dyDescent="0.3">
      <c r="H3883"/>
      <c r="I3883"/>
      <c r="J3883"/>
    </row>
    <row r="3884" spans="8:10" x14ac:dyDescent="0.3">
      <c r="H3884"/>
      <c r="I3884"/>
      <c r="J3884"/>
    </row>
    <row r="3885" spans="8:10" x14ac:dyDescent="0.3">
      <c r="H3885"/>
      <c r="I3885"/>
      <c r="J3885"/>
    </row>
    <row r="3886" spans="8:10" x14ac:dyDescent="0.3">
      <c r="H3886"/>
      <c r="I3886"/>
      <c r="J3886"/>
    </row>
    <row r="3887" spans="8:10" x14ac:dyDescent="0.3">
      <c r="H3887"/>
      <c r="I3887"/>
      <c r="J3887"/>
    </row>
    <row r="3888" spans="8:10" x14ac:dyDescent="0.3">
      <c r="H3888"/>
      <c r="I3888"/>
      <c r="J3888"/>
    </row>
    <row r="3889" spans="8:10" x14ac:dyDescent="0.3">
      <c r="H3889"/>
      <c r="I3889"/>
      <c r="J3889"/>
    </row>
    <row r="3890" spans="8:10" x14ac:dyDescent="0.3">
      <c r="H3890"/>
      <c r="I3890"/>
      <c r="J3890"/>
    </row>
    <row r="3891" spans="8:10" x14ac:dyDescent="0.3">
      <c r="H3891"/>
      <c r="I3891"/>
      <c r="J3891"/>
    </row>
    <row r="3892" spans="8:10" x14ac:dyDescent="0.3">
      <c r="H3892"/>
      <c r="I3892"/>
      <c r="J3892"/>
    </row>
    <row r="3893" spans="8:10" x14ac:dyDescent="0.3">
      <c r="H3893"/>
      <c r="I3893"/>
      <c r="J3893"/>
    </row>
    <row r="3894" spans="8:10" x14ac:dyDescent="0.3">
      <c r="H3894"/>
      <c r="I3894"/>
      <c r="J3894"/>
    </row>
    <row r="3895" spans="8:10" x14ac:dyDescent="0.3">
      <c r="H3895"/>
      <c r="I3895"/>
      <c r="J3895"/>
    </row>
    <row r="3896" spans="8:10" x14ac:dyDescent="0.3">
      <c r="H3896"/>
      <c r="I3896"/>
      <c r="J3896"/>
    </row>
    <row r="3897" spans="8:10" x14ac:dyDescent="0.3">
      <c r="H3897"/>
      <c r="I3897"/>
      <c r="J3897"/>
    </row>
    <row r="3898" spans="8:10" x14ac:dyDescent="0.3">
      <c r="H3898"/>
      <c r="I3898"/>
      <c r="J3898"/>
    </row>
    <row r="3899" spans="8:10" x14ac:dyDescent="0.3">
      <c r="H3899"/>
      <c r="I3899"/>
      <c r="J3899"/>
    </row>
    <row r="3900" spans="8:10" x14ac:dyDescent="0.3">
      <c r="H3900"/>
      <c r="I3900"/>
      <c r="J3900"/>
    </row>
    <row r="3901" spans="8:10" x14ac:dyDescent="0.3">
      <c r="H3901"/>
      <c r="I3901"/>
      <c r="J3901"/>
    </row>
    <row r="3902" spans="8:10" x14ac:dyDescent="0.3">
      <c r="H3902"/>
      <c r="I3902"/>
      <c r="J3902"/>
    </row>
    <row r="3903" spans="8:10" x14ac:dyDescent="0.3">
      <c r="H3903"/>
      <c r="I3903"/>
      <c r="J3903"/>
    </row>
    <row r="3904" spans="8:10" x14ac:dyDescent="0.3">
      <c r="H3904"/>
      <c r="I3904"/>
      <c r="J3904"/>
    </row>
    <row r="3905" spans="8:10" x14ac:dyDescent="0.3">
      <c r="H3905"/>
      <c r="I3905"/>
      <c r="J3905"/>
    </row>
    <row r="3906" spans="8:10" x14ac:dyDescent="0.3">
      <c r="H3906"/>
      <c r="I3906"/>
      <c r="J3906"/>
    </row>
    <row r="3907" spans="8:10" x14ac:dyDescent="0.3">
      <c r="H3907"/>
      <c r="I3907"/>
      <c r="J3907"/>
    </row>
    <row r="3908" spans="8:10" x14ac:dyDescent="0.3">
      <c r="H3908"/>
      <c r="I3908"/>
      <c r="J3908"/>
    </row>
    <row r="3909" spans="8:10" x14ac:dyDescent="0.3">
      <c r="H3909"/>
      <c r="I3909"/>
      <c r="J3909"/>
    </row>
    <row r="3910" spans="8:10" x14ac:dyDescent="0.3">
      <c r="H3910"/>
      <c r="I3910"/>
      <c r="J3910"/>
    </row>
    <row r="3911" spans="8:10" x14ac:dyDescent="0.3">
      <c r="H3911"/>
      <c r="I3911"/>
      <c r="J3911"/>
    </row>
    <row r="3912" spans="8:10" x14ac:dyDescent="0.3">
      <c r="H3912"/>
      <c r="I3912"/>
      <c r="J3912"/>
    </row>
    <row r="3913" spans="8:10" x14ac:dyDescent="0.3">
      <c r="H3913"/>
      <c r="I3913"/>
      <c r="J3913"/>
    </row>
    <row r="3914" spans="8:10" x14ac:dyDescent="0.3">
      <c r="H3914"/>
      <c r="I3914"/>
      <c r="J3914"/>
    </row>
    <row r="3915" spans="8:10" x14ac:dyDescent="0.3">
      <c r="H3915"/>
      <c r="I3915"/>
      <c r="J3915"/>
    </row>
    <row r="3916" spans="8:10" x14ac:dyDescent="0.3">
      <c r="H3916"/>
      <c r="I3916"/>
      <c r="J3916"/>
    </row>
    <row r="3917" spans="8:10" x14ac:dyDescent="0.3">
      <c r="H3917"/>
      <c r="I3917"/>
      <c r="J3917"/>
    </row>
    <row r="3918" spans="8:10" x14ac:dyDescent="0.3">
      <c r="H3918"/>
      <c r="I3918"/>
      <c r="J3918"/>
    </row>
    <row r="3919" spans="8:10" x14ac:dyDescent="0.3">
      <c r="H3919"/>
      <c r="I3919"/>
      <c r="J3919"/>
    </row>
    <row r="3920" spans="8:10" x14ac:dyDescent="0.3">
      <c r="H3920"/>
      <c r="I3920"/>
      <c r="J3920"/>
    </row>
    <row r="3921" spans="8:10" x14ac:dyDescent="0.3">
      <c r="H3921"/>
      <c r="I3921"/>
      <c r="J3921"/>
    </row>
    <row r="3922" spans="8:10" x14ac:dyDescent="0.3">
      <c r="H3922"/>
      <c r="I3922"/>
      <c r="J3922"/>
    </row>
    <row r="3923" spans="8:10" x14ac:dyDescent="0.3">
      <c r="H3923"/>
      <c r="I3923"/>
      <c r="J3923"/>
    </row>
    <row r="3924" spans="8:10" x14ac:dyDescent="0.3">
      <c r="H3924"/>
      <c r="I3924"/>
      <c r="J3924"/>
    </row>
    <row r="3925" spans="8:10" x14ac:dyDescent="0.3">
      <c r="H3925"/>
      <c r="I3925"/>
      <c r="J3925"/>
    </row>
    <row r="3926" spans="8:10" x14ac:dyDescent="0.3">
      <c r="H3926"/>
      <c r="I3926"/>
      <c r="J3926"/>
    </row>
    <row r="3927" spans="8:10" x14ac:dyDescent="0.3">
      <c r="H3927"/>
      <c r="I3927"/>
      <c r="J3927"/>
    </row>
    <row r="3928" spans="8:10" x14ac:dyDescent="0.3">
      <c r="H3928"/>
      <c r="I3928"/>
      <c r="J3928"/>
    </row>
    <row r="3929" spans="8:10" x14ac:dyDescent="0.3">
      <c r="H3929"/>
      <c r="I3929"/>
      <c r="J3929"/>
    </row>
    <row r="3930" spans="8:10" x14ac:dyDescent="0.3">
      <c r="H3930"/>
      <c r="I3930"/>
      <c r="J3930"/>
    </row>
    <row r="3931" spans="8:10" x14ac:dyDescent="0.3">
      <c r="H3931"/>
      <c r="I3931"/>
      <c r="J3931"/>
    </row>
    <row r="3932" spans="8:10" x14ac:dyDescent="0.3">
      <c r="H3932"/>
      <c r="I3932"/>
      <c r="J3932"/>
    </row>
    <row r="3933" spans="8:10" x14ac:dyDescent="0.3">
      <c r="H3933"/>
      <c r="I3933"/>
      <c r="J3933"/>
    </row>
    <row r="3934" spans="8:10" x14ac:dyDescent="0.3">
      <c r="H3934"/>
      <c r="I3934"/>
      <c r="J3934"/>
    </row>
    <row r="3935" spans="8:10" x14ac:dyDescent="0.3">
      <c r="H3935"/>
      <c r="I3935"/>
      <c r="J3935"/>
    </row>
    <row r="3936" spans="8:10" x14ac:dyDescent="0.3">
      <c r="H3936"/>
      <c r="I3936"/>
      <c r="J3936"/>
    </row>
    <row r="3937" spans="8:10" x14ac:dyDescent="0.3">
      <c r="H3937"/>
      <c r="I3937"/>
      <c r="J3937"/>
    </row>
    <row r="3938" spans="8:10" x14ac:dyDescent="0.3">
      <c r="H3938"/>
      <c r="I3938"/>
      <c r="J3938"/>
    </row>
    <row r="3939" spans="8:10" x14ac:dyDescent="0.3">
      <c r="H3939"/>
      <c r="I3939"/>
      <c r="J3939"/>
    </row>
    <row r="3940" spans="8:10" x14ac:dyDescent="0.3">
      <c r="H3940"/>
      <c r="I3940"/>
      <c r="J3940"/>
    </row>
    <row r="3941" spans="8:10" x14ac:dyDescent="0.3">
      <c r="H3941"/>
      <c r="I3941"/>
      <c r="J3941"/>
    </row>
    <row r="3942" spans="8:10" x14ac:dyDescent="0.3">
      <c r="H3942"/>
      <c r="I3942"/>
      <c r="J3942"/>
    </row>
    <row r="3943" spans="8:10" x14ac:dyDescent="0.3">
      <c r="H3943"/>
      <c r="I3943"/>
      <c r="J3943"/>
    </row>
    <row r="3944" spans="8:10" x14ac:dyDescent="0.3">
      <c r="H3944"/>
      <c r="I3944"/>
      <c r="J3944"/>
    </row>
    <row r="3945" spans="8:10" x14ac:dyDescent="0.3">
      <c r="H3945"/>
      <c r="I3945"/>
      <c r="J3945"/>
    </row>
    <row r="3946" spans="8:10" x14ac:dyDescent="0.3">
      <c r="H3946"/>
      <c r="I3946"/>
      <c r="J3946"/>
    </row>
    <row r="3947" spans="8:10" x14ac:dyDescent="0.3">
      <c r="H3947"/>
      <c r="I3947"/>
      <c r="J3947"/>
    </row>
    <row r="3948" spans="8:10" x14ac:dyDescent="0.3">
      <c r="H3948"/>
      <c r="I3948"/>
      <c r="J3948"/>
    </row>
    <row r="3949" spans="8:10" x14ac:dyDescent="0.3">
      <c r="H3949"/>
      <c r="I3949"/>
      <c r="J3949"/>
    </row>
    <row r="3950" spans="8:10" x14ac:dyDescent="0.3">
      <c r="H3950"/>
      <c r="I3950"/>
      <c r="J3950"/>
    </row>
    <row r="3951" spans="8:10" x14ac:dyDescent="0.3">
      <c r="H3951"/>
      <c r="I3951"/>
      <c r="J3951"/>
    </row>
    <row r="3952" spans="8:10" x14ac:dyDescent="0.3">
      <c r="H3952"/>
      <c r="I3952"/>
      <c r="J3952"/>
    </row>
    <row r="3953" spans="8:10" x14ac:dyDescent="0.3">
      <c r="H3953"/>
      <c r="I3953"/>
      <c r="J3953"/>
    </row>
    <row r="3954" spans="8:10" x14ac:dyDescent="0.3">
      <c r="H3954"/>
      <c r="I3954"/>
      <c r="J3954"/>
    </row>
    <row r="3955" spans="8:10" x14ac:dyDescent="0.3">
      <c r="H3955"/>
      <c r="I3955"/>
      <c r="J3955"/>
    </row>
    <row r="3956" spans="8:10" x14ac:dyDescent="0.3">
      <c r="H3956"/>
      <c r="I3956"/>
      <c r="J3956"/>
    </row>
    <row r="3957" spans="8:10" x14ac:dyDescent="0.3">
      <c r="H3957"/>
      <c r="I3957"/>
      <c r="J3957"/>
    </row>
    <row r="3958" spans="8:10" x14ac:dyDescent="0.3">
      <c r="H3958"/>
      <c r="I3958"/>
      <c r="J3958"/>
    </row>
    <row r="3959" spans="8:10" x14ac:dyDescent="0.3">
      <c r="H3959"/>
      <c r="I3959"/>
      <c r="J3959"/>
    </row>
    <row r="3960" spans="8:10" x14ac:dyDescent="0.3">
      <c r="H3960"/>
      <c r="I3960"/>
      <c r="J3960"/>
    </row>
    <row r="3961" spans="8:10" x14ac:dyDescent="0.3">
      <c r="H3961"/>
      <c r="I3961"/>
      <c r="J3961"/>
    </row>
    <row r="3962" spans="8:10" x14ac:dyDescent="0.3">
      <c r="H3962"/>
      <c r="I3962"/>
      <c r="J3962"/>
    </row>
    <row r="3963" spans="8:10" x14ac:dyDescent="0.3">
      <c r="H3963"/>
      <c r="I3963"/>
      <c r="J3963"/>
    </row>
    <row r="3964" spans="8:10" x14ac:dyDescent="0.3">
      <c r="H3964"/>
      <c r="I3964"/>
      <c r="J3964"/>
    </row>
    <row r="3965" spans="8:10" x14ac:dyDescent="0.3">
      <c r="H3965"/>
      <c r="I3965"/>
      <c r="J3965"/>
    </row>
    <row r="3966" spans="8:10" x14ac:dyDescent="0.3">
      <c r="H3966"/>
      <c r="I3966"/>
      <c r="J3966"/>
    </row>
    <row r="3967" spans="8:10" x14ac:dyDescent="0.3">
      <c r="H3967"/>
      <c r="I3967"/>
      <c r="J3967"/>
    </row>
    <row r="3968" spans="8:10" x14ac:dyDescent="0.3">
      <c r="H3968"/>
      <c r="I3968"/>
      <c r="J3968"/>
    </row>
    <row r="3969" spans="8:10" x14ac:dyDescent="0.3">
      <c r="H3969"/>
      <c r="I3969"/>
      <c r="J3969"/>
    </row>
    <row r="3970" spans="8:10" x14ac:dyDescent="0.3">
      <c r="H3970"/>
      <c r="I3970"/>
      <c r="J3970"/>
    </row>
    <row r="3971" spans="8:10" x14ac:dyDescent="0.3">
      <c r="H3971"/>
      <c r="I3971"/>
      <c r="J3971"/>
    </row>
    <row r="3972" spans="8:10" x14ac:dyDescent="0.3">
      <c r="H3972"/>
      <c r="I3972"/>
      <c r="J3972"/>
    </row>
    <row r="3973" spans="8:10" x14ac:dyDescent="0.3">
      <c r="H3973"/>
      <c r="I3973"/>
      <c r="J3973"/>
    </row>
    <row r="3974" spans="8:10" x14ac:dyDescent="0.3">
      <c r="H3974"/>
      <c r="I3974"/>
      <c r="J3974"/>
    </row>
    <row r="3975" spans="8:10" x14ac:dyDescent="0.3">
      <c r="H3975"/>
      <c r="I3975"/>
      <c r="J3975"/>
    </row>
    <row r="3976" spans="8:10" x14ac:dyDescent="0.3">
      <c r="H3976"/>
      <c r="I3976"/>
      <c r="J3976"/>
    </row>
    <row r="3977" spans="8:10" x14ac:dyDescent="0.3">
      <c r="H3977"/>
      <c r="I3977"/>
      <c r="J3977"/>
    </row>
    <row r="3978" spans="8:10" x14ac:dyDescent="0.3">
      <c r="H3978"/>
      <c r="I3978"/>
      <c r="J3978"/>
    </row>
    <row r="3979" spans="8:10" x14ac:dyDescent="0.3">
      <c r="H3979"/>
      <c r="I3979"/>
      <c r="J3979"/>
    </row>
    <row r="3980" spans="8:10" x14ac:dyDescent="0.3">
      <c r="H3980"/>
      <c r="I3980"/>
      <c r="J3980"/>
    </row>
    <row r="3981" spans="8:10" x14ac:dyDescent="0.3">
      <c r="H3981"/>
      <c r="I3981"/>
      <c r="J3981"/>
    </row>
    <row r="3982" spans="8:10" x14ac:dyDescent="0.3">
      <c r="H3982"/>
      <c r="I3982"/>
      <c r="J3982"/>
    </row>
    <row r="3983" spans="8:10" x14ac:dyDescent="0.3">
      <c r="H3983"/>
      <c r="I3983"/>
      <c r="J3983"/>
    </row>
    <row r="3984" spans="8:10" x14ac:dyDescent="0.3">
      <c r="H3984"/>
      <c r="I3984"/>
      <c r="J3984"/>
    </row>
    <row r="3985" spans="8:10" x14ac:dyDescent="0.3">
      <c r="H3985"/>
      <c r="I3985"/>
      <c r="J3985"/>
    </row>
    <row r="3986" spans="8:10" x14ac:dyDescent="0.3">
      <c r="H3986"/>
      <c r="I3986"/>
      <c r="J3986"/>
    </row>
    <row r="3987" spans="8:10" x14ac:dyDescent="0.3">
      <c r="H3987"/>
      <c r="I3987"/>
      <c r="J3987"/>
    </row>
    <row r="3988" spans="8:10" x14ac:dyDescent="0.3">
      <c r="H3988"/>
      <c r="I3988"/>
      <c r="J3988"/>
    </row>
    <row r="3989" spans="8:10" x14ac:dyDescent="0.3">
      <c r="H3989"/>
      <c r="I3989"/>
      <c r="J3989"/>
    </row>
    <row r="3990" spans="8:10" x14ac:dyDescent="0.3">
      <c r="H3990"/>
      <c r="I3990"/>
      <c r="J3990"/>
    </row>
    <row r="3991" spans="8:10" x14ac:dyDescent="0.3">
      <c r="H3991"/>
      <c r="I3991"/>
      <c r="J3991"/>
    </row>
    <row r="3992" spans="8:10" x14ac:dyDescent="0.3">
      <c r="H3992"/>
      <c r="I3992"/>
      <c r="J3992"/>
    </row>
    <row r="3993" spans="8:10" x14ac:dyDescent="0.3">
      <c r="H3993"/>
      <c r="I3993"/>
      <c r="J3993"/>
    </row>
    <row r="3994" spans="8:10" x14ac:dyDescent="0.3">
      <c r="H3994"/>
      <c r="I3994"/>
      <c r="J3994"/>
    </row>
    <row r="3995" spans="8:10" x14ac:dyDescent="0.3">
      <c r="H3995"/>
      <c r="I3995"/>
      <c r="J3995"/>
    </row>
    <row r="3996" spans="8:10" x14ac:dyDescent="0.3">
      <c r="H3996"/>
      <c r="I3996"/>
      <c r="J3996"/>
    </row>
    <row r="3997" spans="8:10" x14ac:dyDescent="0.3">
      <c r="H3997"/>
      <c r="I3997"/>
      <c r="J3997"/>
    </row>
    <row r="3998" spans="8:10" x14ac:dyDescent="0.3">
      <c r="H3998"/>
      <c r="I3998"/>
      <c r="J3998"/>
    </row>
    <row r="3999" spans="8:10" x14ac:dyDescent="0.3">
      <c r="H3999"/>
      <c r="I3999"/>
      <c r="J3999"/>
    </row>
    <row r="4000" spans="8:10" x14ac:dyDescent="0.3">
      <c r="H4000"/>
      <c r="I4000"/>
      <c r="J4000"/>
    </row>
    <row r="4001" spans="8:10" x14ac:dyDescent="0.3">
      <c r="H4001"/>
      <c r="I4001"/>
      <c r="J4001"/>
    </row>
    <row r="4002" spans="8:10" x14ac:dyDescent="0.3">
      <c r="H4002"/>
      <c r="I4002"/>
      <c r="J4002"/>
    </row>
    <row r="4003" spans="8:10" x14ac:dyDescent="0.3">
      <c r="H4003"/>
      <c r="I4003"/>
      <c r="J4003"/>
    </row>
    <row r="4004" spans="8:10" x14ac:dyDescent="0.3">
      <c r="H4004"/>
      <c r="I4004"/>
      <c r="J4004"/>
    </row>
    <row r="4005" spans="8:10" x14ac:dyDescent="0.3">
      <c r="H4005"/>
      <c r="I4005"/>
      <c r="J4005"/>
    </row>
    <row r="4006" spans="8:10" x14ac:dyDescent="0.3">
      <c r="H4006"/>
      <c r="I4006"/>
      <c r="J4006"/>
    </row>
    <row r="4007" spans="8:10" x14ac:dyDescent="0.3">
      <c r="H4007"/>
      <c r="I4007"/>
      <c r="J4007"/>
    </row>
    <row r="4008" spans="8:10" x14ac:dyDescent="0.3">
      <c r="H4008"/>
      <c r="I4008"/>
      <c r="J4008"/>
    </row>
    <row r="4009" spans="8:10" x14ac:dyDescent="0.3">
      <c r="H4009"/>
      <c r="I4009"/>
      <c r="J4009"/>
    </row>
    <row r="4010" spans="8:10" x14ac:dyDescent="0.3">
      <c r="H4010"/>
      <c r="I4010"/>
      <c r="J4010"/>
    </row>
    <row r="4011" spans="8:10" x14ac:dyDescent="0.3">
      <c r="H4011"/>
      <c r="I4011"/>
      <c r="J4011"/>
    </row>
    <row r="4012" spans="8:10" x14ac:dyDescent="0.3">
      <c r="H4012"/>
      <c r="I4012"/>
      <c r="J4012"/>
    </row>
    <row r="4013" spans="8:10" x14ac:dyDescent="0.3">
      <c r="H4013"/>
      <c r="I4013"/>
      <c r="J4013"/>
    </row>
    <row r="4014" spans="8:10" x14ac:dyDescent="0.3">
      <c r="H4014"/>
      <c r="I4014"/>
      <c r="J4014"/>
    </row>
    <row r="4015" spans="8:10" x14ac:dyDescent="0.3">
      <c r="H4015"/>
      <c r="I4015"/>
      <c r="J4015"/>
    </row>
    <row r="4016" spans="8:10" x14ac:dyDescent="0.3">
      <c r="H4016"/>
      <c r="I4016"/>
      <c r="J4016"/>
    </row>
    <row r="4017" spans="8:10" x14ac:dyDescent="0.3">
      <c r="H4017"/>
      <c r="I4017"/>
      <c r="J4017"/>
    </row>
    <row r="4018" spans="8:10" x14ac:dyDescent="0.3">
      <c r="H4018"/>
      <c r="I4018"/>
      <c r="J4018"/>
    </row>
    <row r="4019" spans="8:10" x14ac:dyDescent="0.3">
      <c r="H4019"/>
      <c r="I4019"/>
      <c r="J4019"/>
    </row>
    <row r="4020" spans="8:10" x14ac:dyDescent="0.3">
      <c r="H4020"/>
      <c r="I4020"/>
      <c r="J4020"/>
    </row>
    <row r="4021" spans="8:10" x14ac:dyDescent="0.3">
      <c r="H4021"/>
      <c r="I4021"/>
      <c r="J4021"/>
    </row>
    <row r="4022" spans="8:10" x14ac:dyDescent="0.3">
      <c r="H4022"/>
      <c r="I4022"/>
      <c r="J4022"/>
    </row>
    <row r="4023" spans="8:10" x14ac:dyDescent="0.3">
      <c r="H4023"/>
      <c r="I4023"/>
      <c r="J4023"/>
    </row>
    <row r="4024" spans="8:10" x14ac:dyDescent="0.3">
      <c r="H4024"/>
      <c r="I4024"/>
      <c r="J4024"/>
    </row>
    <row r="4025" spans="8:10" x14ac:dyDescent="0.3">
      <c r="H4025"/>
      <c r="I4025"/>
      <c r="J4025"/>
    </row>
    <row r="4026" spans="8:10" x14ac:dyDescent="0.3">
      <c r="H4026"/>
      <c r="I4026"/>
      <c r="J4026"/>
    </row>
    <row r="4027" spans="8:10" x14ac:dyDescent="0.3">
      <c r="H4027"/>
      <c r="I4027"/>
      <c r="J4027"/>
    </row>
    <row r="4028" spans="8:10" x14ac:dyDescent="0.3">
      <c r="H4028"/>
      <c r="I4028"/>
      <c r="J4028"/>
    </row>
    <row r="4029" spans="8:10" x14ac:dyDescent="0.3">
      <c r="H4029"/>
      <c r="I4029"/>
      <c r="J4029"/>
    </row>
    <row r="4030" spans="8:10" x14ac:dyDescent="0.3">
      <c r="H4030"/>
      <c r="I4030"/>
      <c r="J4030"/>
    </row>
    <row r="4031" spans="8:10" x14ac:dyDescent="0.3">
      <c r="H4031"/>
      <c r="I4031"/>
      <c r="J4031"/>
    </row>
    <row r="4032" spans="8:10" x14ac:dyDescent="0.3">
      <c r="H4032"/>
      <c r="I4032"/>
      <c r="J4032"/>
    </row>
    <row r="4033" spans="8:10" x14ac:dyDescent="0.3">
      <c r="H4033"/>
      <c r="I4033"/>
      <c r="J4033"/>
    </row>
    <row r="4034" spans="8:10" x14ac:dyDescent="0.3">
      <c r="H4034"/>
      <c r="I4034"/>
      <c r="J4034"/>
    </row>
    <row r="4035" spans="8:10" x14ac:dyDescent="0.3">
      <c r="H4035"/>
      <c r="I4035"/>
      <c r="J4035"/>
    </row>
    <row r="4036" spans="8:10" x14ac:dyDescent="0.3">
      <c r="H4036"/>
      <c r="I4036"/>
      <c r="J4036"/>
    </row>
    <row r="4037" spans="8:10" x14ac:dyDescent="0.3">
      <c r="H4037"/>
      <c r="I4037"/>
      <c r="J4037"/>
    </row>
    <row r="4038" spans="8:10" x14ac:dyDescent="0.3">
      <c r="H4038"/>
      <c r="I4038"/>
      <c r="J4038"/>
    </row>
    <row r="4039" spans="8:10" x14ac:dyDescent="0.3">
      <c r="H4039"/>
      <c r="I4039"/>
      <c r="J4039"/>
    </row>
    <row r="4040" spans="8:10" x14ac:dyDescent="0.3">
      <c r="H4040"/>
      <c r="I4040"/>
      <c r="J4040"/>
    </row>
    <row r="4041" spans="8:10" x14ac:dyDescent="0.3">
      <c r="H4041"/>
      <c r="I4041"/>
      <c r="J4041"/>
    </row>
    <row r="4042" spans="8:10" x14ac:dyDescent="0.3">
      <c r="H4042"/>
      <c r="I4042"/>
      <c r="J4042"/>
    </row>
    <row r="4043" spans="8:10" x14ac:dyDescent="0.3">
      <c r="H4043"/>
      <c r="I4043"/>
      <c r="J4043"/>
    </row>
    <row r="4044" spans="8:10" x14ac:dyDescent="0.3">
      <c r="H4044"/>
      <c r="I4044"/>
      <c r="J4044"/>
    </row>
    <row r="4045" spans="8:10" x14ac:dyDescent="0.3">
      <c r="H4045"/>
      <c r="I4045"/>
      <c r="J4045"/>
    </row>
    <row r="4046" spans="8:10" x14ac:dyDescent="0.3">
      <c r="H4046"/>
      <c r="I4046"/>
      <c r="J4046"/>
    </row>
    <row r="4047" spans="8:10" x14ac:dyDescent="0.3">
      <c r="H4047"/>
      <c r="I4047"/>
      <c r="J4047"/>
    </row>
    <row r="4048" spans="8:10" x14ac:dyDescent="0.3">
      <c r="H4048"/>
      <c r="I4048"/>
      <c r="J4048"/>
    </row>
    <row r="4049" spans="8:10" x14ac:dyDescent="0.3">
      <c r="H4049"/>
      <c r="I4049"/>
      <c r="J4049"/>
    </row>
    <row r="4050" spans="8:10" x14ac:dyDescent="0.3">
      <c r="H4050"/>
      <c r="I4050"/>
      <c r="J4050"/>
    </row>
    <row r="4051" spans="8:10" x14ac:dyDescent="0.3">
      <c r="H4051"/>
      <c r="I4051"/>
      <c r="J4051"/>
    </row>
    <row r="4052" spans="8:10" x14ac:dyDescent="0.3">
      <c r="H4052"/>
      <c r="I4052"/>
      <c r="J4052"/>
    </row>
    <row r="4053" spans="8:10" x14ac:dyDescent="0.3">
      <c r="H4053"/>
      <c r="I4053"/>
      <c r="J4053"/>
    </row>
    <row r="4054" spans="8:10" x14ac:dyDescent="0.3">
      <c r="H4054"/>
      <c r="I4054"/>
      <c r="J4054"/>
    </row>
    <row r="4055" spans="8:10" x14ac:dyDescent="0.3">
      <c r="H4055"/>
      <c r="I4055"/>
      <c r="J4055"/>
    </row>
    <row r="4056" spans="8:10" x14ac:dyDescent="0.3">
      <c r="H4056"/>
      <c r="I4056"/>
      <c r="J4056"/>
    </row>
    <row r="4057" spans="8:10" x14ac:dyDescent="0.3">
      <c r="H4057"/>
      <c r="I4057"/>
      <c r="J4057"/>
    </row>
    <row r="4058" spans="8:10" x14ac:dyDescent="0.3">
      <c r="H4058"/>
      <c r="I4058"/>
      <c r="J4058"/>
    </row>
    <row r="4059" spans="8:10" x14ac:dyDescent="0.3">
      <c r="H4059"/>
      <c r="I4059"/>
      <c r="J4059"/>
    </row>
    <row r="4060" spans="8:10" x14ac:dyDescent="0.3">
      <c r="H4060"/>
      <c r="I4060"/>
      <c r="J4060"/>
    </row>
    <row r="4061" spans="8:10" x14ac:dyDescent="0.3">
      <c r="H4061"/>
      <c r="I4061"/>
      <c r="J4061"/>
    </row>
    <row r="4062" spans="8:10" x14ac:dyDescent="0.3">
      <c r="H4062"/>
      <c r="I4062"/>
      <c r="J4062"/>
    </row>
    <row r="4063" spans="8:10" x14ac:dyDescent="0.3">
      <c r="H4063"/>
      <c r="I4063"/>
      <c r="J4063"/>
    </row>
    <row r="4064" spans="8:10" x14ac:dyDescent="0.3">
      <c r="H4064"/>
      <c r="I4064"/>
      <c r="J4064"/>
    </row>
    <row r="4065" spans="8:10" x14ac:dyDescent="0.3">
      <c r="H4065"/>
      <c r="I4065"/>
      <c r="J4065"/>
    </row>
    <row r="4066" spans="8:10" x14ac:dyDescent="0.3">
      <c r="H4066"/>
      <c r="I4066"/>
      <c r="J4066"/>
    </row>
    <row r="4067" spans="8:10" x14ac:dyDescent="0.3">
      <c r="H4067"/>
      <c r="I4067"/>
      <c r="J4067"/>
    </row>
    <row r="4068" spans="8:10" x14ac:dyDescent="0.3">
      <c r="H4068"/>
      <c r="I4068"/>
      <c r="J4068"/>
    </row>
    <row r="4069" spans="8:10" x14ac:dyDescent="0.3">
      <c r="H4069"/>
      <c r="I4069"/>
      <c r="J4069"/>
    </row>
    <row r="4070" spans="8:10" x14ac:dyDescent="0.3">
      <c r="H4070"/>
      <c r="I4070"/>
      <c r="J4070"/>
    </row>
    <row r="4071" spans="8:10" x14ac:dyDescent="0.3">
      <c r="H4071"/>
      <c r="I4071"/>
      <c r="J4071"/>
    </row>
    <row r="4072" spans="8:10" x14ac:dyDescent="0.3">
      <c r="H4072"/>
      <c r="I4072"/>
      <c r="J4072"/>
    </row>
    <row r="4073" spans="8:10" x14ac:dyDescent="0.3">
      <c r="H4073"/>
      <c r="I4073"/>
      <c r="J4073"/>
    </row>
    <row r="4074" spans="8:10" x14ac:dyDescent="0.3">
      <c r="H4074"/>
      <c r="I4074"/>
      <c r="J4074"/>
    </row>
    <row r="4075" spans="8:10" x14ac:dyDescent="0.3">
      <c r="H4075"/>
      <c r="I4075"/>
      <c r="J4075"/>
    </row>
    <row r="4076" spans="8:10" x14ac:dyDescent="0.3">
      <c r="H4076"/>
      <c r="I4076"/>
      <c r="J4076"/>
    </row>
    <row r="4077" spans="8:10" x14ac:dyDescent="0.3">
      <c r="H4077"/>
      <c r="I4077"/>
      <c r="J4077"/>
    </row>
    <row r="4078" spans="8:10" x14ac:dyDescent="0.3">
      <c r="H4078"/>
      <c r="I4078"/>
      <c r="J4078"/>
    </row>
    <row r="4079" spans="8:10" x14ac:dyDescent="0.3">
      <c r="H4079"/>
      <c r="I4079"/>
      <c r="J4079"/>
    </row>
    <row r="4080" spans="8:10" x14ac:dyDescent="0.3">
      <c r="H4080"/>
      <c r="I4080"/>
      <c r="J4080"/>
    </row>
    <row r="4081" spans="8:10" x14ac:dyDescent="0.3">
      <c r="H4081"/>
      <c r="I4081"/>
      <c r="J4081"/>
    </row>
    <row r="4082" spans="8:10" x14ac:dyDescent="0.3">
      <c r="H4082"/>
      <c r="I4082"/>
      <c r="J4082"/>
    </row>
    <row r="4083" spans="8:10" x14ac:dyDescent="0.3">
      <c r="H4083"/>
      <c r="I4083"/>
      <c r="J4083"/>
    </row>
    <row r="4084" spans="8:10" x14ac:dyDescent="0.3">
      <c r="H4084"/>
      <c r="I4084"/>
      <c r="J4084"/>
    </row>
    <row r="4085" spans="8:10" x14ac:dyDescent="0.3">
      <c r="H4085"/>
      <c r="I4085"/>
      <c r="J4085"/>
    </row>
    <row r="4086" spans="8:10" x14ac:dyDescent="0.3">
      <c r="H4086"/>
      <c r="I4086"/>
      <c r="J4086"/>
    </row>
    <row r="4087" spans="8:10" x14ac:dyDescent="0.3">
      <c r="H4087"/>
      <c r="I4087"/>
      <c r="J4087"/>
    </row>
    <row r="4088" spans="8:10" x14ac:dyDescent="0.3">
      <c r="H4088"/>
      <c r="I4088"/>
      <c r="J4088"/>
    </row>
    <row r="4089" spans="8:10" x14ac:dyDescent="0.3">
      <c r="H4089"/>
      <c r="I4089"/>
      <c r="J4089"/>
    </row>
    <row r="4090" spans="8:10" x14ac:dyDescent="0.3">
      <c r="H4090"/>
      <c r="I4090"/>
      <c r="J4090"/>
    </row>
    <row r="4091" spans="8:10" x14ac:dyDescent="0.3">
      <c r="H4091"/>
      <c r="I4091"/>
      <c r="J4091"/>
    </row>
    <row r="4092" spans="8:10" x14ac:dyDescent="0.3">
      <c r="H4092"/>
      <c r="I4092"/>
      <c r="J4092"/>
    </row>
    <row r="4093" spans="8:10" x14ac:dyDescent="0.3">
      <c r="H4093"/>
      <c r="I4093"/>
      <c r="J4093"/>
    </row>
    <row r="4094" spans="8:10" x14ac:dyDescent="0.3">
      <c r="H4094"/>
      <c r="I4094"/>
      <c r="J4094"/>
    </row>
    <row r="4095" spans="8:10" x14ac:dyDescent="0.3">
      <c r="H4095"/>
      <c r="I4095"/>
      <c r="J4095"/>
    </row>
    <row r="4096" spans="8:10" x14ac:dyDescent="0.3">
      <c r="H4096"/>
      <c r="I4096"/>
      <c r="J4096"/>
    </row>
    <row r="4097" spans="8:10" x14ac:dyDescent="0.3">
      <c r="H4097"/>
      <c r="I4097"/>
      <c r="J4097"/>
    </row>
    <row r="4098" spans="8:10" x14ac:dyDescent="0.3">
      <c r="H4098"/>
      <c r="I4098"/>
      <c r="J4098"/>
    </row>
    <row r="4099" spans="8:10" x14ac:dyDescent="0.3">
      <c r="H4099"/>
      <c r="I4099"/>
      <c r="J4099"/>
    </row>
    <row r="4100" spans="8:10" x14ac:dyDescent="0.3">
      <c r="H4100"/>
      <c r="I4100"/>
      <c r="J4100"/>
    </row>
    <row r="4101" spans="8:10" x14ac:dyDescent="0.3">
      <c r="H4101"/>
      <c r="I4101"/>
      <c r="J4101"/>
    </row>
    <row r="4102" spans="8:10" x14ac:dyDescent="0.3">
      <c r="H4102"/>
      <c r="I4102"/>
      <c r="J4102"/>
    </row>
    <row r="4103" spans="8:10" x14ac:dyDescent="0.3">
      <c r="H4103"/>
      <c r="I4103"/>
      <c r="J4103"/>
    </row>
    <row r="4104" spans="8:10" x14ac:dyDescent="0.3">
      <c r="H4104"/>
      <c r="I4104"/>
      <c r="J4104"/>
    </row>
    <row r="4105" spans="8:10" x14ac:dyDescent="0.3">
      <c r="H4105"/>
      <c r="I4105"/>
      <c r="J4105"/>
    </row>
    <row r="4106" spans="8:10" x14ac:dyDescent="0.3">
      <c r="H4106"/>
      <c r="I4106"/>
      <c r="J4106"/>
    </row>
    <row r="4107" spans="8:10" x14ac:dyDescent="0.3">
      <c r="H4107"/>
      <c r="I4107"/>
      <c r="J4107"/>
    </row>
    <row r="4108" spans="8:10" x14ac:dyDescent="0.3">
      <c r="H4108"/>
      <c r="I4108"/>
      <c r="J4108"/>
    </row>
    <row r="4109" spans="8:10" x14ac:dyDescent="0.3">
      <c r="H4109"/>
      <c r="I4109"/>
      <c r="J4109"/>
    </row>
    <row r="4110" spans="8:10" x14ac:dyDescent="0.3">
      <c r="H4110"/>
      <c r="I4110"/>
      <c r="J4110"/>
    </row>
    <row r="4111" spans="8:10" x14ac:dyDescent="0.3">
      <c r="H4111"/>
      <c r="I4111"/>
      <c r="J4111"/>
    </row>
    <row r="4112" spans="8:10" x14ac:dyDescent="0.3">
      <c r="H4112"/>
      <c r="I4112"/>
      <c r="J4112"/>
    </row>
    <row r="4113" spans="8:10" x14ac:dyDescent="0.3">
      <c r="H4113"/>
      <c r="I4113"/>
      <c r="J4113"/>
    </row>
    <row r="4114" spans="8:10" x14ac:dyDescent="0.3">
      <c r="H4114"/>
      <c r="I4114"/>
      <c r="J4114"/>
    </row>
    <row r="4115" spans="8:10" x14ac:dyDescent="0.3">
      <c r="H4115"/>
      <c r="I4115"/>
      <c r="J4115"/>
    </row>
    <row r="4116" spans="8:10" x14ac:dyDescent="0.3">
      <c r="H4116"/>
      <c r="I4116"/>
      <c r="J4116"/>
    </row>
    <row r="4117" spans="8:10" x14ac:dyDescent="0.3">
      <c r="H4117"/>
      <c r="I4117"/>
      <c r="J4117"/>
    </row>
    <row r="4118" spans="8:10" x14ac:dyDescent="0.3">
      <c r="H4118"/>
      <c r="I4118"/>
      <c r="J4118"/>
    </row>
    <row r="4119" spans="8:10" x14ac:dyDescent="0.3">
      <c r="H4119"/>
      <c r="I4119"/>
      <c r="J4119"/>
    </row>
    <row r="4120" spans="8:10" x14ac:dyDescent="0.3">
      <c r="H4120"/>
      <c r="I4120"/>
      <c r="J4120"/>
    </row>
    <row r="4121" spans="8:10" x14ac:dyDescent="0.3">
      <c r="H4121"/>
      <c r="I4121"/>
      <c r="J4121"/>
    </row>
    <row r="4122" spans="8:10" x14ac:dyDescent="0.3">
      <c r="H4122"/>
      <c r="I4122"/>
      <c r="J4122"/>
    </row>
    <row r="4123" spans="8:10" x14ac:dyDescent="0.3">
      <c r="H4123"/>
      <c r="I4123"/>
      <c r="J4123"/>
    </row>
    <row r="4124" spans="8:10" x14ac:dyDescent="0.3">
      <c r="H4124"/>
      <c r="I4124"/>
      <c r="J4124"/>
    </row>
    <row r="4125" spans="8:10" x14ac:dyDescent="0.3">
      <c r="H4125"/>
      <c r="I4125"/>
      <c r="J4125"/>
    </row>
    <row r="4126" spans="8:10" x14ac:dyDescent="0.3">
      <c r="H4126"/>
      <c r="I4126"/>
      <c r="J4126"/>
    </row>
    <row r="4127" spans="8:10" x14ac:dyDescent="0.3">
      <c r="H4127"/>
      <c r="I4127"/>
      <c r="J4127"/>
    </row>
    <row r="4128" spans="8:10" x14ac:dyDescent="0.3">
      <c r="H4128"/>
      <c r="I4128"/>
      <c r="J4128"/>
    </row>
    <row r="4129" spans="8:10" x14ac:dyDescent="0.3">
      <c r="H4129"/>
      <c r="I4129"/>
      <c r="J4129"/>
    </row>
    <row r="4130" spans="8:10" x14ac:dyDescent="0.3">
      <c r="H4130"/>
      <c r="I4130"/>
      <c r="J4130"/>
    </row>
    <row r="4131" spans="8:10" x14ac:dyDescent="0.3">
      <c r="H4131"/>
      <c r="I4131"/>
      <c r="J4131"/>
    </row>
    <row r="4132" spans="8:10" x14ac:dyDescent="0.3">
      <c r="H4132"/>
      <c r="I4132"/>
      <c r="J4132"/>
    </row>
    <row r="4133" spans="8:10" x14ac:dyDescent="0.3">
      <c r="H4133"/>
      <c r="I4133"/>
      <c r="J4133"/>
    </row>
    <row r="4134" spans="8:10" x14ac:dyDescent="0.3">
      <c r="H4134"/>
      <c r="I4134"/>
      <c r="J4134"/>
    </row>
    <row r="4135" spans="8:10" x14ac:dyDescent="0.3">
      <c r="H4135"/>
      <c r="I4135"/>
      <c r="J4135"/>
    </row>
    <row r="4136" spans="8:10" x14ac:dyDescent="0.3">
      <c r="H4136"/>
      <c r="I4136"/>
      <c r="J4136"/>
    </row>
    <row r="4137" spans="8:10" x14ac:dyDescent="0.3">
      <c r="H4137"/>
      <c r="I4137"/>
      <c r="J4137"/>
    </row>
    <row r="4138" spans="8:10" x14ac:dyDescent="0.3">
      <c r="H4138"/>
      <c r="I4138"/>
      <c r="J4138"/>
    </row>
    <row r="4139" spans="8:10" x14ac:dyDescent="0.3">
      <c r="H4139"/>
      <c r="I4139"/>
      <c r="J4139"/>
    </row>
    <row r="4140" spans="8:10" x14ac:dyDescent="0.3">
      <c r="H4140"/>
      <c r="I4140"/>
      <c r="J4140"/>
    </row>
    <row r="4141" spans="8:10" x14ac:dyDescent="0.3">
      <c r="H4141"/>
      <c r="I4141"/>
      <c r="J4141"/>
    </row>
    <row r="4142" spans="8:10" x14ac:dyDescent="0.3">
      <c r="H4142"/>
      <c r="I4142"/>
      <c r="J4142"/>
    </row>
    <row r="4143" spans="8:10" x14ac:dyDescent="0.3">
      <c r="H4143"/>
      <c r="I4143"/>
      <c r="J4143"/>
    </row>
    <row r="4144" spans="8:10" x14ac:dyDescent="0.3">
      <c r="H4144"/>
      <c r="I4144"/>
      <c r="J4144"/>
    </row>
    <row r="4145" spans="8:10" x14ac:dyDescent="0.3">
      <c r="H4145"/>
      <c r="I4145"/>
      <c r="J4145"/>
    </row>
    <row r="4146" spans="8:10" x14ac:dyDescent="0.3">
      <c r="H4146"/>
      <c r="I4146"/>
      <c r="J4146"/>
    </row>
    <row r="4147" spans="8:10" x14ac:dyDescent="0.3">
      <c r="H4147"/>
      <c r="I4147"/>
      <c r="J4147"/>
    </row>
    <row r="4148" spans="8:10" x14ac:dyDescent="0.3">
      <c r="H4148"/>
      <c r="I4148"/>
      <c r="J4148"/>
    </row>
    <row r="4149" spans="8:10" x14ac:dyDescent="0.3">
      <c r="H4149"/>
      <c r="I4149"/>
      <c r="J4149"/>
    </row>
    <row r="4150" spans="8:10" x14ac:dyDescent="0.3">
      <c r="H4150"/>
      <c r="I4150"/>
      <c r="J4150"/>
    </row>
    <row r="4151" spans="8:10" x14ac:dyDescent="0.3">
      <c r="H4151"/>
      <c r="I4151"/>
      <c r="J4151"/>
    </row>
    <row r="4152" spans="8:10" x14ac:dyDescent="0.3">
      <c r="H4152"/>
      <c r="I4152"/>
      <c r="J4152"/>
    </row>
    <row r="4153" spans="8:10" x14ac:dyDescent="0.3">
      <c r="H4153"/>
      <c r="I4153"/>
      <c r="J4153"/>
    </row>
    <row r="4154" spans="8:10" x14ac:dyDescent="0.3">
      <c r="H4154"/>
      <c r="I4154"/>
      <c r="J4154"/>
    </row>
    <row r="4155" spans="8:10" x14ac:dyDescent="0.3">
      <c r="H4155"/>
      <c r="I4155"/>
      <c r="J4155"/>
    </row>
    <row r="4156" spans="8:10" x14ac:dyDescent="0.3">
      <c r="H4156"/>
      <c r="I4156"/>
      <c r="J4156"/>
    </row>
    <row r="4157" spans="8:10" x14ac:dyDescent="0.3">
      <c r="H4157"/>
      <c r="I4157"/>
      <c r="J4157"/>
    </row>
    <row r="4158" spans="8:10" x14ac:dyDescent="0.3">
      <c r="H4158"/>
      <c r="I4158"/>
      <c r="J4158"/>
    </row>
    <row r="4159" spans="8:10" x14ac:dyDescent="0.3">
      <c r="H4159"/>
      <c r="I4159"/>
      <c r="J4159"/>
    </row>
    <row r="4160" spans="8:10" x14ac:dyDescent="0.3">
      <c r="H4160"/>
      <c r="I4160"/>
      <c r="J4160"/>
    </row>
    <row r="4161" spans="8:10" x14ac:dyDescent="0.3">
      <c r="H4161"/>
      <c r="I4161"/>
      <c r="J4161"/>
    </row>
    <row r="4162" spans="8:10" x14ac:dyDescent="0.3">
      <c r="H4162"/>
      <c r="I4162"/>
      <c r="J4162"/>
    </row>
    <row r="4163" spans="8:10" x14ac:dyDescent="0.3">
      <c r="H4163"/>
      <c r="I4163"/>
      <c r="J4163"/>
    </row>
    <row r="4164" spans="8:10" x14ac:dyDescent="0.3">
      <c r="H4164"/>
      <c r="I4164"/>
      <c r="J4164"/>
    </row>
    <row r="4165" spans="8:10" x14ac:dyDescent="0.3">
      <c r="H4165"/>
      <c r="I4165"/>
      <c r="J4165"/>
    </row>
    <row r="4166" spans="8:10" x14ac:dyDescent="0.3">
      <c r="H4166"/>
      <c r="I4166"/>
      <c r="J4166"/>
    </row>
    <row r="4167" spans="8:10" x14ac:dyDescent="0.3">
      <c r="H4167"/>
      <c r="I4167"/>
      <c r="J4167"/>
    </row>
    <row r="4168" spans="8:10" x14ac:dyDescent="0.3">
      <c r="H4168"/>
      <c r="I4168"/>
      <c r="J4168"/>
    </row>
    <row r="4169" spans="8:10" x14ac:dyDescent="0.3">
      <c r="H4169"/>
      <c r="I4169"/>
      <c r="J4169"/>
    </row>
    <row r="4170" spans="8:10" x14ac:dyDescent="0.3">
      <c r="H4170"/>
      <c r="I4170"/>
      <c r="J4170"/>
    </row>
    <row r="4171" spans="8:10" x14ac:dyDescent="0.3">
      <c r="H4171"/>
      <c r="I4171"/>
      <c r="J4171"/>
    </row>
    <row r="4172" spans="8:10" x14ac:dyDescent="0.3">
      <c r="H4172"/>
      <c r="I4172"/>
      <c r="J4172"/>
    </row>
    <row r="4173" spans="8:10" x14ac:dyDescent="0.3">
      <c r="H4173"/>
      <c r="I4173"/>
      <c r="J4173"/>
    </row>
    <row r="4174" spans="8:10" x14ac:dyDescent="0.3">
      <c r="H4174"/>
      <c r="I4174"/>
      <c r="J4174"/>
    </row>
    <row r="4175" spans="8:10" x14ac:dyDescent="0.3">
      <c r="H4175"/>
      <c r="I4175"/>
      <c r="J4175"/>
    </row>
    <row r="4176" spans="8:10" x14ac:dyDescent="0.3">
      <c r="H4176"/>
      <c r="I4176"/>
      <c r="J4176"/>
    </row>
    <row r="4177" spans="8:10" x14ac:dyDescent="0.3">
      <c r="H4177"/>
      <c r="I4177"/>
      <c r="J4177"/>
    </row>
    <row r="4178" spans="8:10" x14ac:dyDescent="0.3">
      <c r="H4178"/>
      <c r="I4178"/>
      <c r="J4178"/>
    </row>
    <row r="4179" spans="8:10" x14ac:dyDescent="0.3">
      <c r="H4179"/>
      <c r="I4179"/>
      <c r="J4179"/>
    </row>
    <row r="4180" spans="8:10" x14ac:dyDescent="0.3">
      <c r="H4180"/>
      <c r="I4180"/>
      <c r="J4180"/>
    </row>
    <row r="4181" spans="8:10" x14ac:dyDescent="0.3">
      <c r="H4181"/>
      <c r="I4181"/>
      <c r="J4181"/>
    </row>
    <row r="4182" spans="8:10" x14ac:dyDescent="0.3">
      <c r="H4182"/>
      <c r="I4182"/>
      <c r="J4182"/>
    </row>
    <row r="4183" spans="8:10" x14ac:dyDescent="0.3">
      <c r="H4183"/>
      <c r="I4183"/>
      <c r="J4183"/>
    </row>
    <row r="4184" spans="8:10" x14ac:dyDescent="0.3">
      <c r="H4184"/>
      <c r="I4184"/>
      <c r="J4184"/>
    </row>
    <row r="4185" spans="8:10" x14ac:dyDescent="0.3">
      <c r="H4185"/>
      <c r="I4185"/>
      <c r="J4185"/>
    </row>
    <row r="4186" spans="8:10" x14ac:dyDescent="0.3">
      <c r="H4186"/>
      <c r="I4186"/>
      <c r="J4186"/>
    </row>
    <row r="4187" spans="8:10" x14ac:dyDescent="0.3">
      <c r="H4187"/>
      <c r="I4187"/>
      <c r="J4187"/>
    </row>
    <row r="4188" spans="8:10" x14ac:dyDescent="0.3">
      <c r="H4188"/>
      <c r="I4188"/>
      <c r="J4188"/>
    </row>
    <row r="4189" spans="8:10" x14ac:dyDescent="0.3">
      <c r="H4189"/>
      <c r="I4189"/>
      <c r="J4189"/>
    </row>
    <row r="4190" spans="8:10" x14ac:dyDescent="0.3">
      <c r="H4190"/>
      <c r="I4190"/>
      <c r="J4190"/>
    </row>
    <row r="4191" spans="8:10" x14ac:dyDescent="0.3">
      <c r="H4191"/>
      <c r="I4191"/>
      <c r="J4191"/>
    </row>
    <row r="4192" spans="8:10" x14ac:dyDescent="0.3">
      <c r="H4192"/>
      <c r="I4192"/>
      <c r="J4192"/>
    </row>
    <row r="4193" spans="8:10" x14ac:dyDescent="0.3">
      <c r="H4193"/>
      <c r="I4193"/>
      <c r="J4193"/>
    </row>
    <row r="4194" spans="8:10" x14ac:dyDescent="0.3">
      <c r="H4194"/>
      <c r="I4194"/>
      <c r="J4194"/>
    </row>
    <row r="4195" spans="8:10" x14ac:dyDescent="0.3">
      <c r="H4195"/>
      <c r="I4195"/>
      <c r="J4195"/>
    </row>
    <row r="4196" spans="8:10" x14ac:dyDescent="0.3">
      <c r="H4196"/>
      <c r="I4196"/>
      <c r="J4196"/>
    </row>
    <row r="4197" spans="8:10" x14ac:dyDescent="0.3">
      <c r="H4197"/>
      <c r="I4197"/>
      <c r="J4197"/>
    </row>
    <row r="4198" spans="8:10" x14ac:dyDescent="0.3">
      <c r="H4198"/>
      <c r="I4198"/>
      <c r="J4198"/>
    </row>
    <row r="4199" spans="8:10" x14ac:dyDescent="0.3">
      <c r="H4199"/>
      <c r="I4199"/>
      <c r="J4199"/>
    </row>
    <row r="4200" spans="8:10" x14ac:dyDescent="0.3">
      <c r="H4200"/>
      <c r="I4200"/>
      <c r="J4200"/>
    </row>
    <row r="4201" spans="8:10" x14ac:dyDescent="0.3">
      <c r="H4201"/>
      <c r="I4201"/>
      <c r="J4201"/>
    </row>
    <row r="4202" spans="8:10" x14ac:dyDescent="0.3">
      <c r="H4202"/>
      <c r="I4202"/>
      <c r="J4202"/>
    </row>
    <row r="4203" spans="8:10" x14ac:dyDescent="0.3">
      <c r="H4203"/>
      <c r="I4203"/>
      <c r="J4203"/>
    </row>
    <row r="4204" spans="8:10" x14ac:dyDescent="0.3">
      <c r="H4204"/>
      <c r="I4204"/>
      <c r="J4204"/>
    </row>
    <row r="4205" spans="8:10" x14ac:dyDescent="0.3">
      <c r="H4205"/>
      <c r="I4205"/>
      <c r="J4205"/>
    </row>
    <row r="4206" spans="8:10" x14ac:dyDescent="0.3">
      <c r="H4206"/>
      <c r="I4206"/>
      <c r="J4206"/>
    </row>
    <row r="4207" spans="8:10" x14ac:dyDescent="0.3">
      <c r="H4207"/>
      <c r="I4207"/>
      <c r="J4207"/>
    </row>
    <row r="4208" spans="8:10" x14ac:dyDescent="0.3">
      <c r="H4208"/>
      <c r="I4208"/>
      <c r="J4208"/>
    </row>
    <row r="4209" spans="8:10" x14ac:dyDescent="0.3">
      <c r="H4209"/>
      <c r="I4209"/>
      <c r="J4209"/>
    </row>
    <row r="4210" spans="8:10" x14ac:dyDescent="0.3">
      <c r="H4210"/>
      <c r="I4210"/>
      <c r="J4210"/>
    </row>
    <row r="4211" spans="8:10" x14ac:dyDescent="0.3">
      <c r="H4211"/>
      <c r="I4211"/>
      <c r="J4211"/>
    </row>
    <row r="4212" spans="8:10" x14ac:dyDescent="0.3">
      <c r="H4212"/>
      <c r="I4212"/>
      <c r="J4212"/>
    </row>
    <row r="4213" spans="8:10" x14ac:dyDescent="0.3">
      <c r="H4213"/>
      <c r="I4213"/>
      <c r="J4213"/>
    </row>
    <row r="4214" spans="8:10" x14ac:dyDescent="0.3">
      <c r="H4214"/>
      <c r="I4214"/>
      <c r="J4214"/>
    </row>
    <row r="4215" spans="8:10" x14ac:dyDescent="0.3">
      <c r="H4215"/>
      <c r="I4215"/>
      <c r="J4215"/>
    </row>
    <row r="4216" spans="8:10" x14ac:dyDescent="0.3">
      <c r="H4216"/>
      <c r="I4216"/>
      <c r="J4216"/>
    </row>
    <row r="4217" spans="8:10" x14ac:dyDescent="0.3">
      <c r="H4217"/>
      <c r="I4217"/>
      <c r="J4217"/>
    </row>
    <row r="4218" spans="8:10" x14ac:dyDescent="0.3">
      <c r="H4218"/>
      <c r="I4218"/>
      <c r="J4218"/>
    </row>
    <row r="4219" spans="8:10" x14ac:dyDescent="0.3">
      <c r="H4219"/>
      <c r="I4219"/>
      <c r="J4219"/>
    </row>
    <row r="4220" spans="8:10" x14ac:dyDescent="0.3">
      <c r="H4220"/>
      <c r="I4220"/>
      <c r="J4220"/>
    </row>
    <row r="4221" spans="8:10" x14ac:dyDescent="0.3">
      <c r="H4221"/>
      <c r="I4221"/>
      <c r="J4221"/>
    </row>
    <row r="4222" spans="8:10" x14ac:dyDescent="0.3">
      <c r="H4222"/>
      <c r="I4222"/>
      <c r="J4222"/>
    </row>
    <row r="4223" spans="8:10" x14ac:dyDescent="0.3">
      <c r="H4223"/>
      <c r="I4223"/>
      <c r="J4223"/>
    </row>
    <row r="4224" spans="8:10" x14ac:dyDescent="0.3">
      <c r="H4224"/>
      <c r="I4224"/>
      <c r="J4224"/>
    </row>
    <row r="4225" spans="8:10" x14ac:dyDescent="0.3">
      <c r="H4225"/>
      <c r="I4225"/>
      <c r="J4225"/>
    </row>
    <row r="4226" spans="8:10" x14ac:dyDescent="0.3">
      <c r="H4226"/>
      <c r="I4226"/>
      <c r="J4226"/>
    </row>
    <row r="4227" spans="8:10" x14ac:dyDescent="0.3">
      <c r="H4227"/>
      <c r="I4227"/>
      <c r="J4227"/>
    </row>
    <row r="4228" spans="8:10" x14ac:dyDescent="0.3">
      <c r="H4228"/>
      <c r="I4228"/>
      <c r="J4228"/>
    </row>
    <row r="4229" spans="8:10" x14ac:dyDescent="0.3">
      <c r="H4229"/>
      <c r="I4229"/>
      <c r="J4229"/>
    </row>
    <row r="4230" spans="8:10" x14ac:dyDescent="0.3">
      <c r="H4230"/>
      <c r="I4230"/>
      <c r="J4230"/>
    </row>
    <row r="4231" spans="8:10" x14ac:dyDescent="0.3">
      <c r="H4231"/>
      <c r="I4231"/>
      <c r="J4231"/>
    </row>
    <row r="4232" spans="8:10" x14ac:dyDescent="0.3">
      <c r="H4232"/>
      <c r="I4232"/>
      <c r="J4232"/>
    </row>
    <row r="4233" spans="8:10" x14ac:dyDescent="0.3">
      <c r="H4233"/>
      <c r="I4233"/>
      <c r="J4233"/>
    </row>
    <row r="4234" spans="8:10" x14ac:dyDescent="0.3">
      <c r="H4234"/>
      <c r="I4234"/>
      <c r="J4234"/>
    </row>
    <row r="4235" spans="8:10" x14ac:dyDescent="0.3">
      <c r="H4235"/>
      <c r="I4235"/>
      <c r="J4235"/>
    </row>
    <row r="4236" spans="8:10" x14ac:dyDescent="0.3">
      <c r="H4236"/>
      <c r="I4236"/>
      <c r="J4236"/>
    </row>
    <row r="4237" spans="8:10" x14ac:dyDescent="0.3">
      <c r="H4237"/>
      <c r="I4237"/>
      <c r="J4237"/>
    </row>
    <row r="4238" spans="8:10" x14ac:dyDescent="0.3">
      <c r="H4238"/>
      <c r="I4238"/>
      <c r="J4238"/>
    </row>
    <row r="4239" spans="8:10" x14ac:dyDescent="0.3">
      <c r="H4239"/>
      <c r="I4239"/>
      <c r="J4239"/>
    </row>
    <row r="4240" spans="8:10" x14ac:dyDescent="0.3">
      <c r="H4240"/>
      <c r="I4240"/>
      <c r="J4240"/>
    </row>
    <row r="4241" spans="8:10" x14ac:dyDescent="0.3">
      <c r="H4241"/>
      <c r="I4241"/>
      <c r="J4241"/>
    </row>
    <row r="4242" spans="8:10" x14ac:dyDescent="0.3">
      <c r="H4242"/>
      <c r="I4242"/>
      <c r="J4242"/>
    </row>
    <row r="4243" spans="8:10" x14ac:dyDescent="0.3">
      <c r="H4243"/>
      <c r="I4243"/>
      <c r="J4243"/>
    </row>
    <row r="4244" spans="8:10" x14ac:dyDescent="0.3">
      <c r="H4244"/>
      <c r="I4244"/>
      <c r="J4244"/>
    </row>
    <row r="4245" spans="8:10" x14ac:dyDescent="0.3">
      <c r="H4245"/>
      <c r="I4245"/>
      <c r="J4245"/>
    </row>
    <row r="4246" spans="8:10" x14ac:dyDescent="0.3">
      <c r="H4246"/>
      <c r="I4246"/>
      <c r="J4246"/>
    </row>
    <row r="4247" spans="8:10" x14ac:dyDescent="0.3">
      <c r="H4247"/>
      <c r="I4247"/>
      <c r="J4247"/>
    </row>
    <row r="4248" spans="8:10" x14ac:dyDescent="0.3">
      <c r="H4248"/>
      <c r="I4248"/>
      <c r="J4248"/>
    </row>
    <row r="4249" spans="8:10" x14ac:dyDescent="0.3">
      <c r="H4249"/>
      <c r="I4249"/>
      <c r="J4249"/>
    </row>
    <row r="4250" spans="8:10" x14ac:dyDescent="0.3">
      <c r="H4250"/>
      <c r="I4250"/>
      <c r="J4250"/>
    </row>
    <row r="4251" spans="8:10" x14ac:dyDescent="0.3">
      <c r="H4251"/>
      <c r="I4251"/>
      <c r="J4251"/>
    </row>
    <row r="4252" spans="8:10" x14ac:dyDescent="0.3">
      <c r="H4252"/>
      <c r="I4252"/>
      <c r="J4252"/>
    </row>
    <row r="4253" spans="8:10" x14ac:dyDescent="0.3">
      <c r="H4253"/>
      <c r="I4253"/>
      <c r="J4253"/>
    </row>
    <row r="4254" spans="8:10" x14ac:dyDescent="0.3">
      <c r="H4254"/>
      <c r="I4254"/>
      <c r="J4254"/>
    </row>
    <row r="4255" spans="8:10" x14ac:dyDescent="0.3">
      <c r="H4255"/>
      <c r="I4255"/>
      <c r="J4255"/>
    </row>
    <row r="4256" spans="8:10" x14ac:dyDescent="0.3">
      <c r="H4256"/>
      <c r="I4256"/>
      <c r="J4256"/>
    </row>
    <row r="4257" spans="8:10" x14ac:dyDescent="0.3">
      <c r="H4257"/>
      <c r="I4257"/>
      <c r="J4257"/>
    </row>
    <row r="4258" spans="8:10" x14ac:dyDescent="0.3">
      <c r="H4258"/>
      <c r="I4258"/>
      <c r="J4258"/>
    </row>
    <row r="4259" spans="8:10" x14ac:dyDescent="0.3">
      <c r="H4259"/>
      <c r="I4259"/>
      <c r="J4259"/>
    </row>
    <row r="4260" spans="8:10" x14ac:dyDescent="0.3">
      <c r="H4260"/>
      <c r="I4260"/>
      <c r="J4260"/>
    </row>
    <row r="4261" spans="8:10" x14ac:dyDescent="0.3">
      <c r="H4261"/>
      <c r="I4261"/>
      <c r="J4261"/>
    </row>
    <row r="4262" spans="8:10" x14ac:dyDescent="0.3">
      <c r="H4262"/>
      <c r="I4262"/>
      <c r="J4262"/>
    </row>
    <row r="4263" spans="8:10" x14ac:dyDescent="0.3">
      <c r="H4263"/>
      <c r="I4263"/>
      <c r="J4263"/>
    </row>
    <row r="4264" spans="8:10" x14ac:dyDescent="0.3">
      <c r="H4264"/>
      <c r="I4264"/>
      <c r="J4264"/>
    </row>
    <row r="4265" spans="8:10" x14ac:dyDescent="0.3">
      <c r="H4265"/>
      <c r="I4265"/>
      <c r="J4265"/>
    </row>
    <row r="4266" spans="8:10" x14ac:dyDescent="0.3">
      <c r="H4266"/>
      <c r="I4266"/>
      <c r="J4266"/>
    </row>
    <row r="4267" spans="8:10" x14ac:dyDescent="0.3">
      <c r="H4267"/>
      <c r="I4267"/>
      <c r="J4267"/>
    </row>
    <row r="4268" spans="8:10" x14ac:dyDescent="0.3">
      <c r="H4268"/>
      <c r="I4268"/>
      <c r="J4268"/>
    </row>
    <row r="4269" spans="8:10" x14ac:dyDescent="0.3">
      <c r="H4269"/>
      <c r="I4269"/>
      <c r="J4269"/>
    </row>
    <row r="4270" spans="8:10" x14ac:dyDescent="0.3">
      <c r="H4270"/>
      <c r="I4270"/>
      <c r="J4270"/>
    </row>
    <row r="4271" spans="8:10" x14ac:dyDescent="0.3">
      <c r="H4271"/>
      <c r="I4271"/>
      <c r="J4271"/>
    </row>
    <row r="4272" spans="8:10" x14ac:dyDescent="0.3">
      <c r="H4272"/>
      <c r="I4272"/>
      <c r="J4272"/>
    </row>
    <row r="4273" spans="8:10" x14ac:dyDescent="0.3">
      <c r="H4273"/>
      <c r="I4273"/>
      <c r="J4273"/>
    </row>
    <row r="4274" spans="8:10" x14ac:dyDescent="0.3">
      <c r="H4274"/>
      <c r="I4274"/>
      <c r="J4274"/>
    </row>
    <row r="4275" spans="8:10" x14ac:dyDescent="0.3">
      <c r="H4275"/>
      <c r="I4275"/>
      <c r="J4275"/>
    </row>
    <row r="4276" spans="8:10" x14ac:dyDescent="0.3">
      <c r="H4276"/>
      <c r="I4276"/>
      <c r="J4276"/>
    </row>
    <row r="4277" spans="8:10" x14ac:dyDescent="0.3">
      <c r="H4277"/>
      <c r="I4277"/>
      <c r="J4277"/>
    </row>
    <row r="4278" spans="8:10" x14ac:dyDescent="0.3">
      <c r="H4278"/>
      <c r="I4278"/>
      <c r="J4278"/>
    </row>
    <row r="4279" spans="8:10" x14ac:dyDescent="0.3">
      <c r="H4279"/>
      <c r="I4279"/>
      <c r="J4279"/>
    </row>
    <row r="4280" spans="8:10" x14ac:dyDescent="0.3">
      <c r="H4280"/>
      <c r="I4280"/>
      <c r="J4280"/>
    </row>
    <row r="4281" spans="8:10" x14ac:dyDescent="0.3">
      <c r="H4281"/>
      <c r="I4281"/>
      <c r="J4281"/>
    </row>
    <row r="4282" spans="8:10" x14ac:dyDescent="0.3">
      <c r="H4282"/>
      <c r="I4282"/>
      <c r="J4282"/>
    </row>
    <row r="4283" spans="8:10" x14ac:dyDescent="0.3">
      <c r="H4283"/>
      <c r="I4283"/>
      <c r="J4283"/>
    </row>
    <row r="4284" spans="8:10" x14ac:dyDescent="0.3">
      <c r="H4284"/>
      <c r="I4284"/>
      <c r="J4284"/>
    </row>
    <row r="4285" spans="8:10" x14ac:dyDescent="0.3">
      <c r="H4285"/>
      <c r="I4285"/>
      <c r="J4285"/>
    </row>
    <row r="4286" spans="8:10" x14ac:dyDescent="0.3">
      <c r="H4286"/>
      <c r="I4286"/>
      <c r="J4286"/>
    </row>
    <row r="4287" spans="8:10" x14ac:dyDescent="0.3">
      <c r="H4287"/>
      <c r="I4287"/>
      <c r="J4287"/>
    </row>
    <row r="4288" spans="8:10" x14ac:dyDescent="0.3">
      <c r="H4288"/>
      <c r="I4288"/>
      <c r="J4288"/>
    </row>
    <row r="4289" spans="8:10" x14ac:dyDescent="0.3">
      <c r="H4289"/>
      <c r="I4289"/>
      <c r="J4289"/>
    </row>
    <row r="4290" spans="8:10" x14ac:dyDescent="0.3">
      <c r="H4290"/>
      <c r="I4290"/>
      <c r="J4290"/>
    </row>
    <row r="4291" spans="8:10" x14ac:dyDescent="0.3">
      <c r="H4291"/>
      <c r="I4291"/>
      <c r="J4291"/>
    </row>
    <row r="4292" spans="8:10" x14ac:dyDescent="0.3">
      <c r="H4292"/>
      <c r="I4292"/>
      <c r="J4292"/>
    </row>
    <row r="4293" spans="8:10" x14ac:dyDescent="0.3">
      <c r="H4293"/>
      <c r="I4293"/>
      <c r="J4293"/>
    </row>
    <row r="4294" spans="8:10" x14ac:dyDescent="0.3">
      <c r="H4294"/>
      <c r="I4294"/>
      <c r="J4294"/>
    </row>
    <row r="4295" spans="8:10" x14ac:dyDescent="0.3">
      <c r="H4295"/>
      <c r="I4295"/>
      <c r="J4295"/>
    </row>
    <row r="4296" spans="8:10" x14ac:dyDescent="0.3">
      <c r="H4296"/>
      <c r="I4296"/>
      <c r="J4296"/>
    </row>
    <row r="4297" spans="8:10" x14ac:dyDescent="0.3">
      <c r="H4297"/>
      <c r="I4297"/>
      <c r="J4297"/>
    </row>
    <row r="4298" spans="8:10" x14ac:dyDescent="0.3">
      <c r="H4298"/>
      <c r="I4298"/>
      <c r="J4298"/>
    </row>
    <row r="4299" spans="8:10" x14ac:dyDescent="0.3">
      <c r="H4299"/>
      <c r="I4299"/>
      <c r="J4299"/>
    </row>
    <row r="4300" spans="8:10" x14ac:dyDescent="0.3">
      <c r="H4300"/>
      <c r="I4300"/>
      <c r="J4300"/>
    </row>
    <row r="4301" spans="8:10" x14ac:dyDescent="0.3">
      <c r="H4301"/>
      <c r="I4301"/>
      <c r="J4301"/>
    </row>
    <row r="4302" spans="8:10" x14ac:dyDescent="0.3">
      <c r="H4302"/>
      <c r="I4302"/>
      <c r="J4302"/>
    </row>
    <row r="4303" spans="8:10" x14ac:dyDescent="0.3">
      <c r="H4303"/>
      <c r="I4303"/>
      <c r="J4303"/>
    </row>
    <row r="4304" spans="8:10" x14ac:dyDescent="0.3">
      <c r="H4304"/>
      <c r="I4304"/>
      <c r="J4304"/>
    </row>
    <row r="4305" spans="8:10" x14ac:dyDescent="0.3">
      <c r="H4305"/>
      <c r="I4305"/>
      <c r="J4305"/>
    </row>
    <row r="4306" spans="8:10" x14ac:dyDescent="0.3">
      <c r="H4306"/>
      <c r="I4306"/>
      <c r="J4306"/>
    </row>
    <row r="4307" spans="8:10" x14ac:dyDescent="0.3">
      <c r="H4307"/>
      <c r="I4307"/>
      <c r="J4307"/>
    </row>
    <row r="4308" spans="8:10" x14ac:dyDescent="0.3">
      <c r="H4308"/>
      <c r="I4308"/>
      <c r="J4308"/>
    </row>
    <row r="4309" spans="8:10" x14ac:dyDescent="0.3">
      <c r="H4309"/>
      <c r="I4309"/>
      <c r="J4309"/>
    </row>
    <row r="4310" spans="8:10" x14ac:dyDescent="0.3">
      <c r="H4310"/>
      <c r="I4310"/>
      <c r="J4310"/>
    </row>
    <row r="4311" spans="8:10" x14ac:dyDescent="0.3">
      <c r="H4311"/>
      <c r="I4311"/>
      <c r="J4311"/>
    </row>
    <row r="4312" spans="8:10" x14ac:dyDescent="0.3">
      <c r="H4312"/>
      <c r="I4312"/>
      <c r="J4312"/>
    </row>
    <row r="4313" spans="8:10" x14ac:dyDescent="0.3">
      <c r="H4313"/>
      <c r="I4313"/>
      <c r="J4313"/>
    </row>
    <row r="4314" spans="8:10" x14ac:dyDescent="0.3">
      <c r="H4314"/>
      <c r="I4314"/>
      <c r="J4314"/>
    </row>
    <row r="4315" spans="8:10" x14ac:dyDescent="0.3">
      <c r="H4315"/>
      <c r="I4315"/>
      <c r="J4315"/>
    </row>
    <row r="4316" spans="8:10" x14ac:dyDescent="0.3">
      <c r="H4316"/>
      <c r="I4316"/>
      <c r="J4316"/>
    </row>
    <row r="4317" spans="8:10" x14ac:dyDescent="0.3">
      <c r="H4317"/>
      <c r="I4317"/>
      <c r="J4317"/>
    </row>
    <row r="4318" spans="8:10" x14ac:dyDescent="0.3">
      <c r="H4318"/>
      <c r="I4318"/>
      <c r="J4318"/>
    </row>
    <row r="4319" spans="8:10" x14ac:dyDescent="0.3">
      <c r="H4319"/>
      <c r="I4319"/>
      <c r="J4319"/>
    </row>
    <row r="4320" spans="8:10" x14ac:dyDescent="0.3">
      <c r="H4320"/>
      <c r="I4320"/>
      <c r="J4320"/>
    </row>
    <row r="4321" spans="8:10" x14ac:dyDescent="0.3">
      <c r="H4321"/>
      <c r="I4321"/>
      <c r="J4321"/>
    </row>
    <row r="4322" spans="8:10" x14ac:dyDescent="0.3">
      <c r="H4322"/>
      <c r="I4322"/>
      <c r="J4322"/>
    </row>
    <row r="4323" spans="8:10" x14ac:dyDescent="0.3">
      <c r="H4323"/>
      <c r="I4323"/>
      <c r="J4323"/>
    </row>
    <row r="4324" spans="8:10" x14ac:dyDescent="0.3">
      <c r="H4324"/>
      <c r="I4324"/>
      <c r="J4324"/>
    </row>
    <row r="4325" spans="8:10" x14ac:dyDescent="0.3">
      <c r="H4325"/>
      <c r="I4325"/>
      <c r="J4325"/>
    </row>
    <row r="4326" spans="8:10" x14ac:dyDescent="0.3">
      <c r="H4326"/>
      <c r="I4326"/>
      <c r="J4326"/>
    </row>
    <row r="4327" spans="8:10" x14ac:dyDescent="0.3">
      <c r="H4327"/>
      <c r="I4327"/>
      <c r="J4327"/>
    </row>
    <row r="4328" spans="8:10" x14ac:dyDescent="0.3">
      <c r="H4328"/>
      <c r="I4328"/>
      <c r="J4328"/>
    </row>
    <row r="4329" spans="8:10" x14ac:dyDescent="0.3">
      <c r="H4329"/>
      <c r="I4329"/>
      <c r="J4329"/>
    </row>
    <row r="4330" spans="8:10" x14ac:dyDescent="0.3">
      <c r="H4330"/>
      <c r="I4330"/>
      <c r="J4330"/>
    </row>
    <row r="4331" spans="8:10" x14ac:dyDescent="0.3">
      <c r="H4331"/>
      <c r="I4331"/>
      <c r="J4331"/>
    </row>
    <row r="4332" spans="8:10" x14ac:dyDescent="0.3">
      <c r="H4332"/>
      <c r="I4332"/>
      <c r="J4332"/>
    </row>
    <row r="4333" spans="8:10" x14ac:dyDescent="0.3">
      <c r="H4333"/>
      <c r="I4333"/>
      <c r="J4333"/>
    </row>
    <row r="4334" spans="8:10" x14ac:dyDescent="0.3">
      <c r="H4334"/>
      <c r="I4334"/>
      <c r="J4334"/>
    </row>
    <row r="4335" spans="8:10" x14ac:dyDescent="0.3">
      <c r="H4335"/>
      <c r="I4335"/>
      <c r="J4335"/>
    </row>
    <row r="4336" spans="8:10" x14ac:dyDescent="0.3">
      <c r="H4336"/>
      <c r="I4336"/>
      <c r="J4336"/>
    </row>
    <row r="4337" spans="8:10" x14ac:dyDescent="0.3">
      <c r="H4337"/>
      <c r="I4337"/>
      <c r="J4337"/>
    </row>
    <row r="4338" spans="8:10" x14ac:dyDescent="0.3">
      <c r="H4338"/>
      <c r="I4338"/>
      <c r="J4338"/>
    </row>
    <row r="4339" spans="8:10" x14ac:dyDescent="0.3">
      <c r="H4339"/>
      <c r="I4339"/>
      <c r="J4339"/>
    </row>
    <row r="4340" spans="8:10" x14ac:dyDescent="0.3">
      <c r="H4340"/>
      <c r="I4340"/>
      <c r="J4340"/>
    </row>
    <row r="4341" spans="8:10" x14ac:dyDescent="0.3">
      <c r="H4341"/>
      <c r="I4341"/>
      <c r="J4341"/>
    </row>
    <row r="4342" spans="8:10" x14ac:dyDescent="0.3">
      <c r="H4342"/>
      <c r="I4342"/>
      <c r="J4342"/>
    </row>
    <row r="4343" spans="8:10" x14ac:dyDescent="0.3">
      <c r="H4343"/>
      <c r="I4343"/>
      <c r="J4343"/>
    </row>
    <row r="4344" spans="8:10" x14ac:dyDescent="0.3">
      <c r="H4344"/>
      <c r="I4344"/>
      <c r="J4344"/>
    </row>
    <row r="4345" spans="8:10" x14ac:dyDescent="0.3">
      <c r="H4345"/>
      <c r="I4345"/>
      <c r="J4345"/>
    </row>
    <row r="4346" spans="8:10" x14ac:dyDescent="0.3">
      <c r="H4346"/>
      <c r="I4346"/>
      <c r="J4346"/>
    </row>
    <row r="4347" spans="8:10" x14ac:dyDescent="0.3">
      <c r="H4347"/>
      <c r="I4347"/>
      <c r="J4347"/>
    </row>
    <row r="4348" spans="8:10" x14ac:dyDescent="0.3">
      <c r="H4348"/>
      <c r="I4348"/>
      <c r="J4348"/>
    </row>
    <row r="4349" spans="8:10" x14ac:dyDescent="0.3">
      <c r="H4349"/>
      <c r="I4349"/>
      <c r="J4349"/>
    </row>
    <row r="4350" spans="8:10" x14ac:dyDescent="0.3">
      <c r="H4350"/>
      <c r="I4350"/>
      <c r="J4350"/>
    </row>
    <row r="4351" spans="8:10" x14ac:dyDescent="0.3">
      <c r="H4351"/>
      <c r="I4351"/>
      <c r="J4351"/>
    </row>
    <row r="4352" spans="8:10" x14ac:dyDescent="0.3">
      <c r="H4352"/>
      <c r="I4352"/>
      <c r="J4352"/>
    </row>
    <row r="4353" spans="8:10" x14ac:dyDescent="0.3">
      <c r="H4353"/>
      <c r="I4353"/>
      <c r="J4353"/>
    </row>
    <row r="4354" spans="8:10" x14ac:dyDescent="0.3">
      <c r="H4354"/>
      <c r="I4354"/>
      <c r="J4354"/>
    </row>
    <row r="4355" spans="8:10" x14ac:dyDescent="0.3">
      <c r="H4355"/>
      <c r="I4355"/>
      <c r="J4355"/>
    </row>
    <row r="4356" spans="8:10" x14ac:dyDescent="0.3">
      <c r="H4356"/>
      <c r="I4356"/>
      <c r="J4356"/>
    </row>
    <row r="4357" spans="8:10" x14ac:dyDescent="0.3">
      <c r="H4357"/>
      <c r="I4357"/>
      <c r="J4357"/>
    </row>
    <row r="4358" spans="8:10" x14ac:dyDescent="0.3">
      <c r="H4358"/>
      <c r="I4358"/>
      <c r="J4358"/>
    </row>
    <row r="4359" spans="8:10" x14ac:dyDescent="0.3">
      <c r="H4359"/>
      <c r="I4359"/>
      <c r="J4359"/>
    </row>
    <row r="4360" spans="8:10" x14ac:dyDescent="0.3">
      <c r="H4360"/>
      <c r="I4360"/>
      <c r="J4360"/>
    </row>
    <row r="4361" spans="8:10" x14ac:dyDescent="0.3">
      <c r="H4361"/>
      <c r="I4361"/>
      <c r="J4361"/>
    </row>
    <row r="4362" spans="8:10" x14ac:dyDescent="0.3">
      <c r="H4362"/>
      <c r="I4362"/>
      <c r="J4362"/>
    </row>
    <row r="4363" spans="8:10" x14ac:dyDescent="0.3">
      <c r="H4363"/>
      <c r="I4363"/>
      <c r="J4363"/>
    </row>
    <row r="4364" spans="8:10" x14ac:dyDescent="0.3">
      <c r="H4364"/>
      <c r="I4364"/>
      <c r="J4364"/>
    </row>
    <row r="4365" spans="8:10" x14ac:dyDescent="0.3">
      <c r="H4365"/>
      <c r="I4365"/>
      <c r="J4365"/>
    </row>
    <row r="4366" spans="8:10" x14ac:dyDescent="0.3">
      <c r="H4366"/>
      <c r="I4366"/>
      <c r="J4366"/>
    </row>
    <row r="4367" spans="8:10" x14ac:dyDescent="0.3">
      <c r="H4367"/>
      <c r="I4367"/>
      <c r="J4367"/>
    </row>
    <row r="4368" spans="8:10" x14ac:dyDescent="0.3">
      <c r="H4368"/>
      <c r="I4368"/>
      <c r="J4368"/>
    </row>
    <row r="4369" spans="8:10" x14ac:dyDescent="0.3">
      <c r="H4369"/>
      <c r="I4369"/>
      <c r="J4369"/>
    </row>
    <row r="4370" spans="8:10" x14ac:dyDescent="0.3">
      <c r="H4370"/>
      <c r="I4370"/>
      <c r="J4370"/>
    </row>
    <row r="4371" spans="8:10" x14ac:dyDescent="0.3">
      <c r="H4371"/>
      <c r="I4371"/>
      <c r="J4371"/>
    </row>
    <row r="4372" spans="8:10" x14ac:dyDescent="0.3">
      <c r="H4372"/>
      <c r="I4372"/>
      <c r="J4372"/>
    </row>
    <row r="4373" spans="8:10" x14ac:dyDescent="0.3">
      <c r="H4373"/>
      <c r="I4373"/>
      <c r="J4373"/>
    </row>
    <row r="4374" spans="8:10" x14ac:dyDescent="0.3">
      <c r="H4374"/>
      <c r="I4374"/>
      <c r="J4374"/>
    </row>
    <row r="4375" spans="8:10" x14ac:dyDescent="0.3">
      <c r="H4375"/>
      <c r="I4375"/>
      <c r="J4375"/>
    </row>
    <row r="4376" spans="8:10" x14ac:dyDescent="0.3">
      <c r="H4376"/>
      <c r="I4376"/>
      <c r="J4376"/>
    </row>
    <row r="4377" spans="8:10" x14ac:dyDescent="0.3">
      <c r="H4377"/>
      <c r="I4377"/>
      <c r="J4377"/>
    </row>
    <row r="4378" spans="8:10" x14ac:dyDescent="0.3">
      <c r="H4378"/>
      <c r="I4378"/>
      <c r="J4378"/>
    </row>
    <row r="4379" spans="8:10" x14ac:dyDescent="0.3">
      <c r="H4379"/>
      <c r="I4379"/>
      <c r="J4379"/>
    </row>
    <row r="4380" spans="8:10" x14ac:dyDescent="0.3">
      <c r="H4380"/>
      <c r="I4380"/>
      <c r="J4380"/>
    </row>
    <row r="4381" spans="8:10" x14ac:dyDescent="0.3">
      <c r="H4381"/>
      <c r="I4381"/>
      <c r="J4381"/>
    </row>
    <row r="4382" spans="8:10" x14ac:dyDescent="0.3">
      <c r="H4382"/>
      <c r="I4382"/>
      <c r="J4382"/>
    </row>
    <row r="4383" spans="8:10" x14ac:dyDescent="0.3">
      <c r="H4383"/>
      <c r="I4383"/>
      <c r="J4383"/>
    </row>
    <row r="4384" spans="8:10" x14ac:dyDescent="0.3">
      <c r="H4384"/>
      <c r="I4384"/>
      <c r="J4384"/>
    </row>
    <row r="4385" spans="8:10" x14ac:dyDescent="0.3">
      <c r="H4385"/>
      <c r="I4385"/>
      <c r="J4385"/>
    </row>
    <row r="4386" spans="8:10" x14ac:dyDescent="0.3">
      <c r="H4386"/>
      <c r="I4386"/>
      <c r="J4386"/>
    </row>
    <row r="4387" spans="8:10" x14ac:dyDescent="0.3">
      <c r="H4387"/>
      <c r="I4387"/>
      <c r="J4387"/>
    </row>
    <row r="4388" spans="8:10" x14ac:dyDescent="0.3">
      <c r="H4388"/>
      <c r="I4388"/>
      <c r="J4388"/>
    </row>
    <row r="4389" spans="8:10" x14ac:dyDescent="0.3">
      <c r="H4389"/>
      <c r="I4389"/>
      <c r="J4389"/>
    </row>
    <row r="4390" spans="8:10" x14ac:dyDescent="0.3">
      <c r="H4390"/>
      <c r="I4390"/>
      <c r="J4390"/>
    </row>
    <row r="4391" spans="8:10" x14ac:dyDescent="0.3">
      <c r="H4391"/>
      <c r="I4391"/>
      <c r="J4391"/>
    </row>
    <row r="4392" spans="8:10" x14ac:dyDescent="0.3">
      <c r="H4392"/>
      <c r="I4392"/>
      <c r="J4392"/>
    </row>
    <row r="4393" spans="8:10" x14ac:dyDescent="0.3">
      <c r="H4393"/>
      <c r="I4393"/>
      <c r="J4393"/>
    </row>
    <row r="4394" spans="8:10" x14ac:dyDescent="0.3">
      <c r="H4394"/>
      <c r="I4394"/>
      <c r="J4394"/>
    </row>
    <row r="4395" spans="8:10" x14ac:dyDescent="0.3">
      <c r="H4395"/>
      <c r="I4395"/>
      <c r="J4395"/>
    </row>
    <row r="4396" spans="8:10" x14ac:dyDescent="0.3">
      <c r="H4396"/>
      <c r="I4396"/>
      <c r="J4396"/>
    </row>
    <row r="4397" spans="8:10" x14ac:dyDescent="0.3">
      <c r="H4397"/>
      <c r="I4397"/>
      <c r="J4397"/>
    </row>
    <row r="4398" spans="8:10" x14ac:dyDescent="0.3">
      <c r="H4398"/>
      <c r="I4398"/>
      <c r="J4398"/>
    </row>
    <row r="4399" spans="8:10" x14ac:dyDescent="0.3">
      <c r="H4399"/>
      <c r="I4399"/>
      <c r="J4399"/>
    </row>
    <row r="4400" spans="8:10" x14ac:dyDescent="0.3">
      <c r="H4400"/>
      <c r="I4400"/>
      <c r="J4400"/>
    </row>
    <row r="4401" spans="8:10" x14ac:dyDescent="0.3">
      <c r="H4401"/>
      <c r="I4401"/>
      <c r="J4401"/>
    </row>
    <row r="4402" spans="8:10" x14ac:dyDescent="0.3">
      <c r="H4402"/>
      <c r="I4402"/>
      <c r="J4402"/>
    </row>
    <row r="4403" spans="8:10" x14ac:dyDescent="0.3">
      <c r="H4403"/>
      <c r="I4403"/>
      <c r="J4403"/>
    </row>
    <row r="4404" spans="8:10" x14ac:dyDescent="0.3">
      <c r="H4404"/>
      <c r="I4404"/>
      <c r="J4404"/>
    </row>
    <row r="4405" spans="8:10" x14ac:dyDescent="0.3">
      <c r="H4405"/>
      <c r="I4405"/>
      <c r="J4405"/>
    </row>
    <row r="4406" spans="8:10" x14ac:dyDescent="0.3">
      <c r="H4406"/>
      <c r="I4406"/>
      <c r="J4406"/>
    </row>
    <row r="4407" spans="8:10" x14ac:dyDescent="0.3">
      <c r="H4407"/>
      <c r="I4407"/>
      <c r="J4407"/>
    </row>
    <row r="4408" spans="8:10" x14ac:dyDescent="0.3">
      <c r="H4408"/>
      <c r="I4408"/>
      <c r="J4408"/>
    </row>
    <row r="4409" spans="8:10" x14ac:dyDescent="0.3">
      <c r="H4409"/>
      <c r="I4409"/>
      <c r="J4409"/>
    </row>
    <row r="4410" spans="8:10" x14ac:dyDescent="0.3">
      <c r="H4410"/>
      <c r="I4410"/>
      <c r="J4410"/>
    </row>
    <row r="4411" spans="8:10" x14ac:dyDescent="0.3">
      <c r="H4411"/>
      <c r="I4411"/>
      <c r="J4411"/>
    </row>
    <row r="4412" spans="8:10" x14ac:dyDescent="0.3">
      <c r="H4412"/>
      <c r="I4412"/>
      <c r="J4412"/>
    </row>
    <row r="4413" spans="8:10" x14ac:dyDescent="0.3">
      <c r="H4413"/>
      <c r="I4413"/>
      <c r="J4413"/>
    </row>
    <row r="4414" spans="8:10" x14ac:dyDescent="0.3">
      <c r="H4414"/>
      <c r="I4414"/>
      <c r="J4414"/>
    </row>
    <row r="4415" spans="8:10" x14ac:dyDescent="0.3">
      <c r="H4415"/>
      <c r="I4415"/>
      <c r="J4415"/>
    </row>
    <row r="4416" spans="8:10" x14ac:dyDescent="0.3">
      <c r="H4416"/>
      <c r="I4416"/>
      <c r="J4416"/>
    </row>
    <row r="4417" spans="8:10" x14ac:dyDescent="0.3">
      <c r="H4417"/>
      <c r="I4417"/>
      <c r="J4417"/>
    </row>
    <row r="4418" spans="8:10" x14ac:dyDescent="0.3">
      <c r="H4418"/>
      <c r="I4418"/>
      <c r="J4418"/>
    </row>
    <row r="4419" spans="8:10" x14ac:dyDescent="0.3">
      <c r="H4419"/>
      <c r="I4419"/>
      <c r="J4419"/>
    </row>
    <row r="4420" spans="8:10" x14ac:dyDescent="0.3">
      <c r="H4420"/>
      <c r="I4420"/>
      <c r="J4420"/>
    </row>
    <row r="4421" spans="8:10" x14ac:dyDescent="0.3">
      <c r="H4421"/>
      <c r="I4421"/>
      <c r="J4421"/>
    </row>
    <row r="4422" spans="8:10" x14ac:dyDescent="0.3">
      <c r="H4422"/>
      <c r="I4422"/>
      <c r="J4422"/>
    </row>
    <row r="4423" spans="8:10" x14ac:dyDescent="0.3">
      <c r="H4423"/>
      <c r="I4423"/>
      <c r="J4423"/>
    </row>
    <row r="4424" spans="8:10" x14ac:dyDescent="0.3">
      <c r="H4424"/>
      <c r="I4424"/>
      <c r="J4424"/>
    </row>
    <row r="4425" spans="8:10" x14ac:dyDescent="0.3">
      <c r="H4425"/>
      <c r="I4425"/>
      <c r="J4425"/>
    </row>
    <row r="4426" spans="8:10" x14ac:dyDescent="0.3">
      <c r="H4426"/>
      <c r="I4426"/>
      <c r="J4426"/>
    </row>
    <row r="4427" spans="8:10" x14ac:dyDescent="0.3">
      <c r="H4427"/>
      <c r="I4427"/>
      <c r="J4427"/>
    </row>
    <row r="4428" spans="8:10" x14ac:dyDescent="0.3">
      <c r="H4428"/>
      <c r="I4428"/>
      <c r="J4428"/>
    </row>
    <row r="4429" spans="8:10" x14ac:dyDescent="0.3">
      <c r="H4429"/>
      <c r="I4429"/>
      <c r="J4429"/>
    </row>
    <row r="4430" spans="8:10" x14ac:dyDescent="0.3">
      <c r="H4430"/>
      <c r="I4430"/>
      <c r="J4430"/>
    </row>
    <row r="4431" spans="8:10" x14ac:dyDescent="0.3">
      <c r="H4431"/>
      <c r="I4431"/>
      <c r="J4431"/>
    </row>
    <row r="4432" spans="8:10" x14ac:dyDescent="0.3">
      <c r="H4432"/>
      <c r="I4432"/>
      <c r="J4432"/>
    </row>
    <row r="4433" spans="8:10" x14ac:dyDescent="0.3">
      <c r="H4433"/>
      <c r="I4433"/>
      <c r="J4433"/>
    </row>
    <row r="4434" spans="8:10" x14ac:dyDescent="0.3">
      <c r="H4434"/>
      <c r="I4434"/>
      <c r="J4434"/>
    </row>
    <row r="4435" spans="8:10" x14ac:dyDescent="0.3">
      <c r="H4435"/>
      <c r="I4435"/>
      <c r="J4435"/>
    </row>
    <row r="4436" spans="8:10" x14ac:dyDescent="0.3">
      <c r="H4436"/>
      <c r="I4436"/>
      <c r="J4436"/>
    </row>
    <row r="4437" spans="8:10" x14ac:dyDescent="0.3">
      <c r="H4437"/>
      <c r="I4437"/>
      <c r="J4437"/>
    </row>
    <row r="4438" spans="8:10" x14ac:dyDescent="0.3">
      <c r="H4438"/>
      <c r="I4438"/>
      <c r="J4438"/>
    </row>
    <row r="4439" spans="8:10" x14ac:dyDescent="0.3">
      <c r="H4439"/>
      <c r="I4439"/>
      <c r="J4439"/>
    </row>
    <row r="4440" spans="8:10" x14ac:dyDescent="0.3">
      <c r="H4440"/>
      <c r="I4440"/>
      <c r="J4440"/>
    </row>
    <row r="4441" spans="8:10" x14ac:dyDescent="0.3">
      <c r="H4441"/>
      <c r="I4441"/>
      <c r="J4441"/>
    </row>
    <row r="4442" spans="8:10" x14ac:dyDescent="0.3">
      <c r="H4442"/>
      <c r="I4442"/>
      <c r="J4442"/>
    </row>
    <row r="4443" spans="8:10" x14ac:dyDescent="0.3">
      <c r="H4443"/>
      <c r="I4443"/>
      <c r="J4443"/>
    </row>
    <row r="4444" spans="8:10" x14ac:dyDescent="0.3">
      <c r="H4444"/>
      <c r="I4444"/>
      <c r="J4444"/>
    </row>
    <row r="4445" spans="8:10" x14ac:dyDescent="0.3">
      <c r="H4445"/>
      <c r="I4445"/>
      <c r="J4445"/>
    </row>
    <row r="4446" spans="8:10" x14ac:dyDescent="0.3">
      <c r="H4446"/>
      <c r="I4446"/>
      <c r="J4446"/>
    </row>
    <row r="4447" spans="8:10" x14ac:dyDescent="0.3">
      <c r="H4447"/>
      <c r="I4447"/>
      <c r="J4447"/>
    </row>
    <row r="4448" spans="8:10" x14ac:dyDescent="0.3">
      <c r="H4448"/>
      <c r="I4448"/>
      <c r="J4448"/>
    </row>
    <row r="4449" spans="8:10" x14ac:dyDescent="0.3">
      <c r="H4449"/>
      <c r="I4449"/>
      <c r="J4449"/>
    </row>
    <row r="4450" spans="8:10" x14ac:dyDescent="0.3">
      <c r="H4450"/>
      <c r="I4450"/>
      <c r="J4450"/>
    </row>
    <row r="4451" spans="8:10" x14ac:dyDescent="0.3">
      <c r="H4451"/>
      <c r="I4451"/>
      <c r="J4451"/>
    </row>
    <row r="4452" spans="8:10" x14ac:dyDescent="0.3">
      <c r="H4452"/>
      <c r="I4452"/>
      <c r="J4452"/>
    </row>
    <row r="4453" spans="8:10" x14ac:dyDescent="0.3">
      <c r="H4453"/>
      <c r="I4453"/>
      <c r="J4453"/>
    </row>
    <row r="4454" spans="8:10" x14ac:dyDescent="0.3">
      <c r="H4454"/>
      <c r="I4454"/>
      <c r="J4454"/>
    </row>
    <row r="4455" spans="8:10" x14ac:dyDescent="0.3">
      <c r="H4455"/>
      <c r="I4455"/>
      <c r="J4455"/>
    </row>
    <row r="4456" spans="8:10" x14ac:dyDescent="0.3">
      <c r="H4456"/>
      <c r="I4456"/>
      <c r="J4456"/>
    </row>
    <row r="4457" spans="8:10" x14ac:dyDescent="0.3">
      <c r="H4457"/>
      <c r="I4457"/>
      <c r="J4457"/>
    </row>
    <row r="4458" spans="8:10" x14ac:dyDescent="0.3">
      <c r="H4458"/>
      <c r="I4458"/>
      <c r="J4458"/>
    </row>
    <row r="4459" spans="8:10" x14ac:dyDescent="0.3">
      <c r="H4459"/>
      <c r="I4459"/>
      <c r="J4459"/>
    </row>
    <row r="4460" spans="8:10" x14ac:dyDescent="0.3">
      <c r="H4460"/>
      <c r="I4460"/>
      <c r="J4460"/>
    </row>
    <row r="4461" spans="8:10" x14ac:dyDescent="0.3">
      <c r="H4461"/>
      <c r="I4461"/>
      <c r="J4461"/>
    </row>
    <row r="4462" spans="8:10" x14ac:dyDescent="0.3">
      <c r="H4462"/>
      <c r="I4462"/>
      <c r="J4462"/>
    </row>
    <row r="4463" spans="8:10" x14ac:dyDescent="0.3">
      <c r="H4463"/>
      <c r="I4463"/>
      <c r="J4463"/>
    </row>
    <row r="4464" spans="8:10" x14ac:dyDescent="0.3">
      <c r="H4464"/>
      <c r="I4464"/>
      <c r="J4464"/>
    </row>
    <row r="4465" spans="8:10" x14ac:dyDescent="0.3">
      <c r="H4465"/>
      <c r="I4465"/>
      <c r="J4465"/>
    </row>
    <row r="4466" spans="8:10" x14ac:dyDescent="0.3">
      <c r="H4466"/>
      <c r="I4466"/>
      <c r="J4466"/>
    </row>
    <row r="4467" spans="8:10" x14ac:dyDescent="0.3">
      <c r="H4467"/>
      <c r="I4467"/>
      <c r="J4467"/>
    </row>
    <row r="4468" spans="8:10" x14ac:dyDescent="0.3">
      <c r="H4468"/>
      <c r="I4468"/>
      <c r="J4468"/>
    </row>
    <row r="4469" spans="8:10" x14ac:dyDescent="0.3">
      <c r="H4469"/>
      <c r="I4469"/>
      <c r="J4469"/>
    </row>
    <row r="4470" spans="8:10" x14ac:dyDescent="0.3">
      <c r="H4470"/>
      <c r="I4470"/>
      <c r="J4470"/>
    </row>
    <row r="4471" spans="8:10" x14ac:dyDescent="0.3">
      <c r="H4471"/>
      <c r="I4471"/>
      <c r="J4471"/>
    </row>
    <row r="4472" spans="8:10" x14ac:dyDescent="0.3">
      <c r="H4472"/>
      <c r="I4472"/>
      <c r="J4472"/>
    </row>
    <row r="4473" spans="8:10" x14ac:dyDescent="0.3">
      <c r="H4473"/>
      <c r="I4473"/>
      <c r="J4473"/>
    </row>
    <row r="4474" spans="8:10" x14ac:dyDescent="0.3">
      <c r="H4474"/>
      <c r="I4474"/>
      <c r="J4474"/>
    </row>
    <row r="4475" spans="8:10" x14ac:dyDescent="0.3">
      <c r="H4475"/>
      <c r="I4475"/>
      <c r="J4475"/>
    </row>
    <row r="4476" spans="8:10" x14ac:dyDescent="0.3">
      <c r="H4476"/>
      <c r="I4476"/>
      <c r="J4476"/>
    </row>
    <row r="4477" spans="8:10" x14ac:dyDescent="0.3">
      <c r="H4477"/>
      <c r="I4477"/>
      <c r="J4477"/>
    </row>
    <row r="4478" spans="8:10" x14ac:dyDescent="0.3">
      <c r="H4478"/>
      <c r="I4478"/>
      <c r="J4478"/>
    </row>
    <row r="4479" spans="8:10" x14ac:dyDescent="0.3">
      <c r="H4479"/>
      <c r="I4479"/>
      <c r="J4479"/>
    </row>
    <row r="4480" spans="8:10" x14ac:dyDescent="0.3">
      <c r="H4480"/>
      <c r="I4480"/>
      <c r="J4480"/>
    </row>
    <row r="4481" spans="8:10" x14ac:dyDescent="0.3">
      <c r="H4481"/>
      <c r="I4481"/>
      <c r="J4481"/>
    </row>
    <row r="4482" spans="8:10" x14ac:dyDescent="0.3">
      <c r="H4482"/>
      <c r="I4482"/>
      <c r="J4482"/>
    </row>
    <row r="4483" spans="8:10" x14ac:dyDescent="0.3">
      <c r="H4483"/>
      <c r="I4483"/>
      <c r="J4483"/>
    </row>
    <row r="4484" spans="8:10" x14ac:dyDescent="0.3">
      <c r="H4484"/>
      <c r="I4484"/>
      <c r="J4484"/>
    </row>
    <row r="4485" spans="8:10" x14ac:dyDescent="0.3">
      <c r="H4485"/>
      <c r="I4485"/>
      <c r="J4485"/>
    </row>
    <row r="4486" spans="8:10" x14ac:dyDescent="0.3">
      <c r="H4486"/>
      <c r="I4486"/>
      <c r="J4486"/>
    </row>
    <row r="4487" spans="8:10" x14ac:dyDescent="0.3">
      <c r="H4487"/>
      <c r="I4487"/>
      <c r="J4487"/>
    </row>
    <row r="4488" spans="8:10" x14ac:dyDescent="0.3">
      <c r="H4488"/>
      <c r="I4488"/>
      <c r="J4488"/>
    </row>
    <row r="4489" spans="8:10" x14ac:dyDescent="0.3">
      <c r="H4489"/>
      <c r="I4489"/>
      <c r="J4489"/>
    </row>
    <row r="4490" spans="8:10" x14ac:dyDescent="0.3">
      <c r="H4490"/>
      <c r="I4490"/>
      <c r="J4490"/>
    </row>
    <row r="4491" spans="8:10" x14ac:dyDescent="0.3">
      <c r="H4491"/>
      <c r="I4491"/>
      <c r="J4491"/>
    </row>
    <row r="4492" spans="8:10" x14ac:dyDescent="0.3">
      <c r="H4492"/>
      <c r="I4492"/>
      <c r="J4492"/>
    </row>
    <row r="4493" spans="8:10" x14ac:dyDescent="0.3">
      <c r="H4493"/>
      <c r="I4493"/>
      <c r="J4493"/>
    </row>
    <row r="4494" spans="8:10" x14ac:dyDescent="0.3">
      <c r="H4494"/>
      <c r="I4494"/>
      <c r="J4494"/>
    </row>
    <row r="4495" spans="8:10" x14ac:dyDescent="0.3">
      <c r="H4495"/>
      <c r="I4495"/>
      <c r="J4495"/>
    </row>
    <row r="4496" spans="8:10" x14ac:dyDescent="0.3">
      <c r="H4496"/>
      <c r="I4496"/>
      <c r="J4496"/>
    </row>
    <row r="4497" spans="8:10" x14ac:dyDescent="0.3">
      <c r="H4497"/>
      <c r="I4497"/>
      <c r="J4497"/>
    </row>
    <row r="4498" spans="8:10" x14ac:dyDescent="0.3">
      <c r="H4498"/>
      <c r="I4498"/>
      <c r="J4498"/>
    </row>
    <row r="4499" spans="8:10" x14ac:dyDescent="0.3">
      <c r="H4499"/>
      <c r="I4499"/>
      <c r="J4499"/>
    </row>
    <row r="4500" spans="8:10" x14ac:dyDescent="0.3">
      <c r="H4500"/>
      <c r="I4500"/>
      <c r="J4500"/>
    </row>
    <row r="4501" spans="8:10" x14ac:dyDescent="0.3">
      <c r="H4501"/>
      <c r="I4501"/>
      <c r="J4501"/>
    </row>
    <row r="4502" spans="8:10" x14ac:dyDescent="0.3">
      <c r="H4502"/>
      <c r="I4502"/>
      <c r="J4502"/>
    </row>
    <row r="4503" spans="8:10" x14ac:dyDescent="0.3">
      <c r="H4503"/>
      <c r="I4503"/>
      <c r="J4503"/>
    </row>
    <row r="4504" spans="8:10" x14ac:dyDescent="0.3">
      <c r="H4504"/>
      <c r="I4504"/>
      <c r="J4504"/>
    </row>
    <row r="4505" spans="8:10" x14ac:dyDescent="0.3">
      <c r="H4505"/>
      <c r="I4505"/>
      <c r="J4505"/>
    </row>
    <row r="4506" spans="8:10" x14ac:dyDescent="0.3">
      <c r="H4506"/>
      <c r="I4506"/>
      <c r="J4506"/>
    </row>
    <row r="4507" spans="8:10" x14ac:dyDescent="0.3">
      <c r="H4507"/>
      <c r="I4507"/>
      <c r="J4507"/>
    </row>
    <row r="4508" spans="8:10" x14ac:dyDescent="0.3">
      <c r="H4508"/>
      <c r="I4508"/>
      <c r="J4508"/>
    </row>
    <row r="4509" spans="8:10" x14ac:dyDescent="0.3">
      <c r="H4509"/>
      <c r="I4509"/>
      <c r="J4509"/>
    </row>
    <row r="4510" spans="8:10" x14ac:dyDescent="0.3">
      <c r="H4510"/>
      <c r="I4510"/>
      <c r="J4510"/>
    </row>
    <row r="4511" spans="8:10" x14ac:dyDescent="0.3">
      <c r="H4511"/>
      <c r="I4511"/>
      <c r="J4511"/>
    </row>
    <row r="4512" spans="8:10" x14ac:dyDescent="0.3">
      <c r="H4512"/>
      <c r="I4512"/>
      <c r="J4512"/>
    </row>
    <row r="4513" spans="8:10" x14ac:dyDescent="0.3">
      <c r="H4513"/>
      <c r="I4513"/>
      <c r="J4513"/>
    </row>
    <row r="4514" spans="8:10" x14ac:dyDescent="0.3">
      <c r="H4514"/>
      <c r="I4514"/>
      <c r="J4514"/>
    </row>
    <row r="4515" spans="8:10" x14ac:dyDescent="0.3">
      <c r="H4515"/>
      <c r="I4515"/>
      <c r="J4515"/>
    </row>
    <row r="4516" spans="8:10" x14ac:dyDescent="0.3">
      <c r="H4516"/>
      <c r="I4516"/>
      <c r="J4516"/>
    </row>
    <row r="4517" spans="8:10" x14ac:dyDescent="0.3">
      <c r="H4517"/>
      <c r="I4517"/>
      <c r="J4517"/>
    </row>
    <row r="4518" spans="8:10" x14ac:dyDescent="0.3">
      <c r="H4518"/>
      <c r="I4518"/>
      <c r="J4518"/>
    </row>
    <row r="4519" spans="8:10" x14ac:dyDescent="0.3">
      <c r="H4519"/>
      <c r="I4519"/>
      <c r="J4519"/>
    </row>
    <row r="4520" spans="8:10" x14ac:dyDescent="0.3">
      <c r="H4520"/>
      <c r="I4520"/>
      <c r="J4520"/>
    </row>
    <row r="4521" spans="8:10" x14ac:dyDescent="0.3">
      <c r="H4521"/>
      <c r="I4521"/>
      <c r="J4521"/>
    </row>
    <row r="4522" spans="8:10" x14ac:dyDescent="0.3">
      <c r="H4522"/>
      <c r="I4522"/>
      <c r="J4522"/>
    </row>
    <row r="4523" spans="8:10" x14ac:dyDescent="0.3">
      <c r="H4523"/>
      <c r="I4523"/>
      <c r="J4523"/>
    </row>
    <row r="4524" spans="8:10" x14ac:dyDescent="0.3">
      <c r="H4524"/>
      <c r="I4524"/>
      <c r="J4524"/>
    </row>
    <row r="4525" spans="8:10" x14ac:dyDescent="0.3">
      <c r="H4525"/>
      <c r="I4525"/>
      <c r="J4525"/>
    </row>
    <row r="4526" spans="8:10" x14ac:dyDescent="0.3">
      <c r="H4526"/>
      <c r="I4526"/>
      <c r="J4526"/>
    </row>
    <row r="4527" spans="8:10" x14ac:dyDescent="0.3">
      <c r="H4527"/>
      <c r="I4527"/>
      <c r="J4527"/>
    </row>
    <row r="4528" spans="8:10" x14ac:dyDescent="0.3">
      <c r="H4528"/>
      <c r="I4528"/>
      <c r="J4528"/>
    </row>
    <row r="4529" spans="8:10" x14ac:dyDescent="0.3">
      <c r="H4529"/>
      <c r="I4529"/>
      <c r="J4529"/>
    </row>
    <row r="4530" spans="8:10" x14ac:dyDescent="0.3">
      <c r="H4530"/>
      <c r="I4530"/>
      <c r="J4530"/>
    </row>
    <row r="4531" spans="8:10" x14ac:dyDescent="0.3">
      <c r="H4531"/>
      <c r="I4531"/>
      <c r="J4531"/>
    </row>
    <row r="4532" spans="8:10" x14ac:dyDescent="0.3">
      <c r="H4532"/>
      <c r="I4532"/>
      <c r="J4532"/>
    </row>
    <row r="4533" spans="8:10" x14ac:dyDescent="0.3">
      <c r="H4533"/>
      <c r="I4533"/>
      <c r="J4533"/>
    </row>
    <row r="4534" spans="8:10" x14ac:dyDescent="0.3">
      <c r="H4534"/>
      <c r="I4534"/>
      <c r="J4534"/>
    </row>
    <row r="4535" spans="8:10" x14ac:dyDescent="0.3">
      <c r="H4535"/>
      <c r="I4535"/>
      <c r="J4535"/>
    </row>
    <row r="4536" spans="8:10" x14ac:dyDescent="0.3">
      <c r="H4536"/>
      <c r="I4536"/>
      <c r="J4536"/>
    </row>
    <row r="4537" spans="8:10" x14ac:dyDescent="0.3">
      <c r="H4537"/>
      <c r="I4537"/>
      <c r="J4537"/>
    </row>
    <row r="4538" spans="8:10" x14ac:dyDescent="0.3">
      <c r="H4538"/>
      <c r="I4538"/>
      <c r="J4538"/>
    </row>
    <row r="4539" spans="8:10" x14ac:dyDescent="0.3">
      <c r="H4539"/>
      <c r="I4539"/>
      <c r="J4539"/>
    </row>
    <row r="4540" spans="8:10" x14ac:dyDescent="0.3">
      <c r="H4540"/>
      <c r="I4540"/>
      <c r="J4540"/>
    </row>
    <row r="4541" spans="8:10" x14ac:dyDescent="0.3">
      <c r="H4541"/>
      <c r="I4541"/>
      <c r="J4541"/>
    </row>
    <row r="4542" spans="8:10" x14ac:dyDescent="0.3">
      <c r="H4542"/>
      <c r="I4542"/>
      <c r="J4542"/>
    </row>
    <row r="4543" spans="8:10" x14ac:dyDescent="0.3">
      <c r="H4543"/>
      <c r="I4543"/>
      <c r="J4543"/>
    </row>
    <row r="4544" spans="8:10" x14ac:dyDescent="0.3">
      <c r="H4544"/>
      <c r="I4544"/>
      <c r="J4544"/>
    </row>
    <row r="4545" spans="8:10" x14ac:dyDescent="0.3">
      <c r="H4545"/>
      <c r="I4545"/>
      <c r="J4545"/>
    </row>
    <row r="4546" spans="8:10" x14ac:dyDescent="0.3">
      <c r="H4546"/>
      <c r="I4546"/>
      <c r="J4546"/>
    </row>
    <row r="4547" spans="8:10" x14ac:dyDescent="0.3">
      <c r="H4547"/>
      <c r="I4547"/>
      <c r="J4547"/>
    </row>
    <row r="4548" spans="8:10" x14ac:dyDescent="0.3">
      <c r="H4548"/>
      <c r="I4548"/>
      <c r="J4548"/>
    </row>
    <row r="4549" spans="8:10" x14ac:dyDescent="0.3">
      <c r="H4549"/>
      <c r="I4549"/>
      <c r="J4549"/>
    </row>
    <row r="4550" spans="8:10" x14ac:dyDescent="0.3">
      <c r="H4550"/>
      <c r="I4550"/>
      <c r="J4550"/>
    </row>
    <row r="4551" spans="8:10" x14ac:dyDescent="0.3">
      <c r="H4551"/>
      <c r="I4551"/>
      <c r="J4551"/>
    </row>
    <row r="4552" spans="8:10" x14ac:dyDescent="0.3">
      <c r="H4552"/>
      <c r="I4552"/>
      <c r="J4552"/>
    </row>
    <row r="4553" spans="8:10" x14ac:dyDescent="0.3">
      <c r="H4553"/>
      <c r="I4553"/>
      <c r="J4553"/>
    </row>
    <row r="4554" spans="8:10" x14ac:dyDescent="0.3">
      <c r="H4554"/>
      <c r="I4554"/>
      <c r="J4554"/>
    </row>
    <row r="4555" spans="8:10" x14ac:dyDescent="0.3">
      <c r="H4555"/>
      <c r="I4555"/>
      <c r="J4555"/>
    </row>
    <row r="4556" spans="8:10" x14ac:dyDescent="0.3">
      <c r="H4556"/>
      <c r="I4556"/>
      <c r="J4556"/>
    </row>
    <row r="4557" spans="8:10" x14ac:dyDescent="0.3">
      <c r="H4557"/>
      <c r="I4557"/>
      <c r="J4557"/>
    </row>
    <row r="4558" spans="8:10" x14ac:dyDescent="0.3">
      <c r="H4558"/>
      <c r="I4558"/>
      <c r="J4558"/>
    </row>
    <row r="4559" spans="8:10" x14ac:dyDescent="0.3">
      <c r="H4559"/>
      <c r="I4559"/>
      <c r="J4559"/>
    </row>
    <row r="4560" spans="8:10" x14ac:dyDescent="0.3">
      <c r="H4560"/>
      <c r="I4560"/>
      <c r="J4560"/>
    </row>
    <row r="4561" spans="8:10" x14ac:dyDescent="0.3">
      <c r="H4561"/>
      <c r="I4561"/>
      <c r="J4561"/>
    </row>
    <row r="4562" spans="8:10" x14ac:dyDescent="0.3">
      <c r="H4562"/>
      <c r="I4562"/>
      <c r="J4562"/>
    </row>
    <row r="4563" spans="8:10" x14ac:dyDescent="0.3">
      <c r="H4563"/>
      <c r="I4563"/>
      <c r="J4563"/>
    </row>
    <row r="4564" spans="8:10" x14ac:dyDescent="0.3">
      <c r="H4564"/>
      <c r="I4564"/>
      <c r="J4564"/>
    </row>
    <row r="4565" spans="8:10" x14ac:dyDescent="0.3">
      <c r="H4565"/>
      <c r="I4565"/>
      <c r="J4565"/>
    </row>
    <row r="4566" spans="8:10" x14ac:dyDescent="0.3">
      <c r="H4566"/>
      <c r="I4566"/>
      <c r="J4566"/>
    </row>
    <row r="4567" spans="8:10" x14ac:dyDescent="0.3">
      <c r="H4567"/>
      <c r="I4567"/>
      <c r="J4567"/>
    </row>
    <row r="4568" spans="8:10" x14ac:dyDescent="0.3">
      <c r="H4568"/>
      <c r="I4568"/>
      <c r="J4568"/>
    </row>
    <row r="4569" spans="8:10" x14ac:dyDescent="0.3">
      <c r="H4569"/>
      <c r="I4569"/>
      <c r="J4569"/>
    </row>
    <row r="4570" spans="8:10" x14ac:dyDescent="0.3">
      <c r="H4570"/>
      <c r="I4570"/>
      <c r="J4570"/>
    </row>
    <row r="4571" spans="8:10" x14ac:dyDescent="0.3">
      <c r="H4571"/>
      <c r="I4571"/>
      <c r="J4571"/>
    </row>
    <row r="4572" spans="8:10" x14ac:dyDescent="0.3">
      <c r="H4572"/>
      <c r="I4572"/>
      <c r="J4572"/>
    </row>
    <row r="4573" spans="8:10" x14ac:dyDescent="0.3">
      <c r="H4573"/>
      <c r="I4573"/>
      <c r="J4573"/>
    </row>
    <row r="4574" spans="8:10" x14ac:dyDescent="0.3">
      <c r="H4574"/>
      <c r="I4574"/>
      <c r="J4574"/>
    </row>
    <row r="4575" spans="8:10" x14ac:dyDescent="0.3">
      <c r="H4575"/>
      <c r="I4575"/>
      <c r="J4575"/>
    </row>
    <row r="4576" spans="8:10" x14ac:dyDescent="0.3">
      <c r="H4576"/>
      <c r="I4576"/>
      <c r="J4576"/>
    </row>
    <row r="4577" spans="8:10" x14ac:dyDescent="0.3">
      <c r="H4577"/>
      <c r="I4577"/>
      <c r="J4577"/>
    </row>
    <row r="4578" spans="8:10" x14ac:dyDescent="0.3">
      <c r="H4578"/>
      <c r="I4578"/>
      <c r="J4578"/>
    </row>
    <row r="4579" spans="8:10" x14ac:dyDescent="0.3">
      <c r="H4579"/>
      <c r="I4579"/>
      <c r="J4579"/>
    </row>
    <row r="4580" spans="8:10" x14ac:dyDescent="0.3">
      <c r="H4580"/>
      <c r="I4580"/>
      <c r="J4580"/>
    </row>
    <row r="4581" spans="8:10" x14ac:dyDescent="0.3">
      <c r="H4581"/>
      <c r="I4581"/>
      <c r="J4581"/>
    </row>
    <row r="4582" spans="8:10" x14ac:dyDescent="0.3">
      <c r="H4582"/>
      <c r="I4582"/>
      <c r="J4582"/>
    </row>
    <row r="4583" spans="8:10" x14ac:dyDescent="0.3">
      <c r="H4583"/>
      <c r="I4583"/>
      <c r="J4583"/>
    </row>
    <row r="4584" spans="8:10" x14ac:dyDescent="0.3">
      <c r="H4584"/>
      <c r="I4584"/>
      <c r="J4584"/>
    </row>
    <row r="4585" spans="8:10" x14ac:dyDescent="0.3">
      <c r="H4585"/>
      <c r="I4585"/>
      <c r="J4585"/>
    </row>
    <row r="4586" spans="8:10" x14ac:dyDescent="0.3">
      <c r="H4586"/>
      <c r="I4586"/>
      <c r="J4586"/>
    </row>
    <row r="4587" spans="8:10" x14ac:dyDescent="0.3">
      <c r="H4587"/>
      <c r="I4587"/>
      <c r="J4587"/>
    </row>
    <row r="4588" spans="8:10" x14ac:dyDescent="0.3">
      <c r="H4588"/>
      <c r="I4588"/>
      <c r="J4588"/>
    </row>
    <row r="4589" spans="8:10" x14ac:dyDescent="0.3">
      <c r="H4589"/>
      <c r="I4589"/>
      <c r="J4589"/>
    </row>
    <row r="4590" spans="8:10" x14ac:dyDescent="0.3">
      <c r="H4590"/>
      <c r="I4590"/>
      <c r="J4590"/>
    </row>
    <row r="4591" spans="8:10" x14ac:dyDescent="0.3">
      <c r="H4591"/>
      <c r="I4591"/>
      <c r="J4591"/>
    </row>
    <row r="4592" spans="8:10" x14ac:dyDescent="0.3">
      <c r="H4592"/>
      <c r="I4592"/>
      <c r="J4592"/>
    </row>
    <row r="4593" spans="8:10" x14ac:dyDescent="0.3">
      <c r="H4593"/>
      <c r="I4593"/>
      <c r="J4593"/>
    </row>
    <row r="4594" spans="8:10" x14ac:dyDescent="0.3">
      <c r="H4594"/>
      <c r="I4594"/>
      <c r="J4594"/>
    </row>
    <row r="4595" spans="8:10" x14ac:dyDescent="0.3">
      <c r="H4595"/>
      <c r="I4595"/>
      <c r="J4595"/>
    </row>
    <row r="4596" spans="8:10" x14ac:dyDescent="0.3">
      <c r="H4596"/>
      <c r="I4596"/>
      <c r="J4596"/>
    </row>
    <row r="4597" spans="8:10" x14ac:dyDescent="0.3">
      <c r="H4597"/>
      <c r="I4597"/>
      <c r="J4597"/>
    </row>
    <row r="4598" spans="8:10" x14ac:dyDescent="0.3">
      <c r="H4598"/>
      <c r="I4598"/>
      <c r="J4598"/>
    </row>
    <row r="4599" spans="8:10" x14ac:dyDescent="0.3">
      <c r="H4599"/>
      <c r="I4599"/>
      <c r="J4599"/>
    </row>
    <row r="4600" spans="8:10" x14ac:dyDescent="0.3">
      <c r="H4600"/>
      <c r="I4600"/>
      <c r="J4600"/>
    </row>
    <row r="4601" spans="8:10" x14ac:dyDescent="0.3">
      <c r="H4601"/>
      <c r="I4601"/>
      <c r="J4601"/>
    </row>
    <row r="4602" spans="8:10" x14ac:dyDescent="0.3">
      <c r="H4602"/>
      <c r="I4602"/>
      <c r="J4602"/>
    </row>
    <row r="4603" spans="8:10" x14ac:dyDescent="0.3">
      <c r="H4603"/>
      <c r="I4603"/>
      <c r="J4603"/>
    </row>
    <row r="4604" spans="8:10" x14ac:dyDescent="0.3">
      <c r="H4604"/>
      <c r="I4604"/>
      <c r="J4604"/>
    </row>
    <row r="4605" spans="8:10" x14ac:dyDescent="0.3">
      <c r="H4605"/>
      <c r="I4605"/>
      <c r="J4605"/>
    </row>
    <row r="4606" spans="8:10" x14ac:dyDescent="0.3">
      <c r="H4606"/>
      <c r="I4606"/>
      <c r="J4606"/>
    </row>
    <row r="4607" spans="8:10" x14ac:dyDescent="0.3">
      <c r="H4607"/>
      <c r="I4607"/>
      <c r="J4607"/>
    </row>
    <row r="4608" spans="8:10" x14ac:dyDescent="0.3">
      <c r="H4608"/>
      <c r="I4608"/>
      <c r="J4608"/>
    </row>
    <row r="4609" spans="8:10" x14ac:dyDescent="0.3">
      <c r="H4609"/>
      <c r="I4609"/>
      <c r="J4609"/>
    </row>
    <row r="4610" spans="8:10" x14ac:dyDescent="0.3">
      <c r="H4610"/>
      <c r="I4610"/>
      <c r="J4610"/>
    </row>
    <row r="4611" spans="8:10" x14ac:dyDescent="0.3">
      <c r="H4611"/>
      <c r="I4611"/>
      <c r="J4611"/>
    </row>
    <row r="4612" spans="8:10" x14ac:dyDescent="0.3">
      <c r="H4612"/>
      <c r="I4612"/>
      <c r="J4612"/>
    </row>
    <row r="4613" spans="8:10" x14ac:dyDescent="0.3">
      <c r="H4613"/>
      <c r="I4613"/>
      <c r="J4613"/>
    </row>
    <row r="4614" spans="8:10" x14ac:dyDescent="0.3">
      <c r="H4614"/>
      <c r="I4614"/>
      <c r="J4614"/>
    </row>
    <row r="4615" spans="8:10" x14ac:dyDescent="0.3">
      <c r="H4615"/>
      <c r="I4615"/>
      <c r="J4615"/>
    </row>
    <row r="4616" spans="8:10" x14ac:dyDescent="0.3">
      <c r="H4616"/>
      <c r="I4616"/>
      <c r="J4616"/>
    </row>
    <row r="4617" spans="8:10" x14ac:dyDescent="0.3">
      <c r="H4617"/>
      <c r="I4617"/>
      <c r="J4617"/>
    </row>
    <row r="4618" spans="8:10" x14ac:dyDescent="0.3">
      <c r="H4618"/>
      <c r="I4618"/>
      <c r="J4618"/>
    </row>
    <row r="4619" spans="8:10" x14ac:dyDescent="0.3">
      <c r="H4619"/>
      <c r="I4619"/>
      <c r="J4619"/>
    </row>
    <row r="4620" spans="8:10" x14ac:dyDescent="0.3">
      <c r="H4620"/>
      <c r="I4620"/>
      <c r="J4620"/>
    </row>
    <row r="4621" spans="8:10" x14ac:dyDescent="0.3">
      <c r="H4621"/>
      <c r="I4621"/>
      <c r="J4621"/>
    </row>
    <row r="4622" spans="8:10" x14ac:dyDescent="0.3">
      <c r="H4622"/>
      <c r="I4622"/>
      <c r="J4622"/>
    </row>
    <row r="4623" spans="8:10" x14ac:dyDescent="0.3">
      <c r="H4623"/>
      <c r="I4623"/>
      <c r="J4623"/>
    </row>
    <row r="4624" spans="8:10" x14ac:dyDescent="0.3">
      <c r="H4624"/>
      <c r="I4624"/>
      <c r="J4624"/>
    </row>
    <row r="4625" spans="8:10" x14ac:dyDescent="0.3">
      <c r="H4625"/>
      <c r="I4625"/>
      <c r="J4625"/>
    </row>
    <row r="4626" spans="8:10" x14ac:dyDescent="0.3">
      <c r="H4626"/>
      <c r="I4626"/>
      <c r="J4626"/>
    </row>
    <row r="4627" spans="8:10" x14ac:dyDescent="0.3">
      <c r="H4627"/>
      <c r="I4627"/>
      <c r="J4627"/>
    </row>
    <row r="4628" spans="8:10" x14ac:dyDescent="0.3">
      <c r="H4628"/>
      <c r="I4628"/>
      <c r="J4628"/>
    </row>
    <row r="4629" spans="8:10" x14ac:dyDescent="0.3">
      <c r="H4629"/>
      <c r="I4629"/>
      <c r="J4629"/>
    </row>
    <row r="4630" spans="8:10" x14ac:dyDescent="0.3">
      <c r="H4630"/>
      <c r="I4630"/>
      <c r="J4630"/>
    </row>
    <row r="4631" spans="8:10" x14ac:dyDescent="0.3">
      <c r="H4631"/>
      <c r="I4631"/>
      <c r="J4631"/>
    </row>
    <row r="4632" spans="8:10" x14ac:dyDescent="0.3">
      <c r="H4632"/>
      <c r="I4632"/>
      <c r="J4632"/>
    </row>
    <row r="4633" spans="8:10" x14ac:dyDescent="0.3">
      <c r="H4633"/>
      <c r="I4633"/>
      <c r="J4633"/>
    </row>
    <row r="4634" spans="8:10" x14ac:dyDescent="0.3">
      <c r="H4634"/>
      <c r="I4634"/>
      <c r="J4634"/>
    </row>
    <row r="4635" spans="8:10" x14ac:dyDescent="0.3">
      <c r="H4635"/>
      <c r="I4635"/>
      <c r="J4635"/>
    </row>
    <row r="4636" spans="8:10" x14ac:dyDescent="0.3">
      <c r="H4636"/>
      <c r="I4636"/>
      <c r="J4636"/>
    </row>
    <row r="4637" spans="8:10" x14ac:dyDescent="0.3">
      <c r="H4637"/>
      <c r="I4637"/>
      <c r="J4637"/>
    </row>
    <row r="4638" spans="8:10" x14ac:dyDescent="0.3">
      <c r="H4638"/>
      <c r="I4638"/>
      <c r="J4638"/>
    </row>
    <row r="4639" spans="8:10" x14ac:dyDescent="0.3">
      <c r="H4639"/>
      <c r="I4639"/>
      <c r="J4639"/>
    </row>
    <row r="4640" spans="8:10" x14ac:dyDescent="0.3">
      <c r="H4640"/>
      <c r="I4640"/>
      <c r="J4640"/>
    </row>
    <row r="4641" spans="8:10" x14ac:dyDescent="0.3">
      <c r="H4641"/>
      <c r="I4641"/>
      <c r="J4641"/>
    </row>
    <row r="4642" spans="8:10" x14ac:dyDescent="0.3">
      <c r="H4642"/>
      <c r="I4642"/>
      <c r="J4642"/>
    </row>
    <row r="4643" spans="8:10" x14ac:dyDescent="0.3">
      <c r="H4643"/>
      <c r="I4643"/>
      <c r="J4643"/>
    </row>
    <row r="4644" spans="8:10" x14ac:dyDescent="0.3">
      <c r="H4644"/>
      <c r="I4644"/>
      <c r="J4644"/>
    </row>
    <row r="4645" spans="8:10" x14ac:dyDescent="0.3">
      <c r="H4645"/>
      <c r="I4645"/>
      <c r="J4645"/>
    </row>
    <row r="4646" spans="8:10" x14ac:dyDescent="0.3">
      <c r="H4646"/>
      <c r="I4646"/>
      <c r="J4646"/>
    </row>
    <row r="4647" spans="8:10" x14ac:dyDescent="0.3">
      <c r="H4647"/>
      <c r="I4647"/>
      <c r="J4647"/>
    </row>
    <row r="4648" spans="8:10" x14ac:dyDescent="0.3">
      <c r="H4648"/>
      <c r="I4648"/>
      <c r="J4648"/>
    </row>
    <row r="4649" spans="8:10" x14ac:dyDescent="0.3">
      <c r="H4649"/>
      <c r="I4649"/>
      <c r="J4649"/>
    </row>
    <row r="4650" spans="8:10" x14ac:dyDescent="0.3">
      <c r="H4650"/>
      <c r="I4650"/>
      <c r="J4650"/>
    </row>
    <row r="4651" spans="8:10" x14ac:dyDescent="0.3">
      <c r="H4651"/>
      <c r="I4651"/>
      <c r="J4651"/>
    </row>
    <row r="4652" spans="8:10" x14ac:dyDescent="0.3">
      <c r="H4652"/>
      <c r="I4652"/>
      <c r="J4652"/>
    </row>
    <row r="4653" spans="8:10" x14ac:dyDescent="0.3">
      <c r="H4653"/>
      <c r="I4653"/>
      <c r="J4653"/>
    </row>
    <row r="4654" spans="8:10" x14ac:dyDescent="0.3">
      <c r="H4654"/>
      <c r="I4654"/>
      <c r="J4654"/>
    </row>
    <row r="4655" spans="8:10" x14ac:dyDescent="0.3">
      <c r="H4655"/>
      <c r="I4655"/>
      <c r="J4655"/>
    </row>
    <row r="4656" spans="8:10" x14ac:dyDescent="0.3">
      <c r="H4656"/>
      <c r="I4656"/>
      <c r="J4656"/>
    </row>
    <row r="4657" spans="8:10" x14ac:dyDescent="0.3">
      <c r="H4657"/>
      <c r="I4657"/>
      <c r="J4657"/>
    </row>
    <row r="4658" spans="8:10" x14ac:dyDescent="0.3">
      <c r="H4658"/>
      <c r="I4658"/>
      <c r="J4658"/>
    </row>
    <row r="4659" spans="8:10" x14ac:dyDescent="0.3">
      <c r="H4659"/>
      <c r="I4659"/>
      <c r="J4659"/>
    </row>
    <row r="4660" spans="8:10" x14ac:dyDescent="0.3">
      <c r="H4660"/>
      <c r="I4660"/>
      <c r="J4660"/>
    </row>
    <row r="4661" spans="8:10" x14ac:dyDescent="0.3">
      <c r="H4661"/>
      <c r="I4661"/>
      <c r="J4661"/>
    </row>
    <row r="4662" spans="8:10" x14ac:dyDescent="0.3">
      <c r="H4662"/>
      <c r="I4662"/>
      <c r="J4662"/>
    </row>
    <row r="4663" spans="8:10" x14ac:dyDescent="0.3">
      <c r="H4663"/>
      <c r="I4663"/>
      <c r="J4663"/>
    </row>
    <row r="4664" spans="8:10" x14ac:dyDescent="0.3">
      <c r="H4664"/>
      <c r="I4664"/>
      <c r="J4664"/>
    </row>
    <row r="4665" spans="8:10" x14ac:dyDescent="0.3">
      <c r="H4665"/>
      <c r="I4665"/>
      <c r="J4665"/>
    </row>
    <row r="4666" spans="8:10" x14ac:dyDescent="0.3">
      <c r="H4666"/>
      <c r="I4666"/>
      <c r="J4666"/>
    </row>
    <row r="4667" spans="8:10" x14ac:dyDescent="0.3">
      <c r="H4667"/>
      <c r="I4667"/>
      <c r="J4667"/>
    </row>
    <row r="4668" spans="8:10" x14ac:dyDescent="0.3">
      <c r="H4668"/>
      <c r="I4668"/>
      <c r="J4668"/>
    </row>
    <row r="4669" spans="8:10" x14ac:dyDescent="0.3">
      <c r="H4669"/>
      <c r="I4669"/>
      <c r="J4669"/>
    </row>
    <row r="4670" spans="8:10" x14ac:dyDescent="0.3">
      <c r="H4670"/>
      <c r="I4670"/>
      <c r="J4670"/>
    </row>
    <row r="4671" spans="8:10" x14ac:dyDescent="0.3">
      <c r="H4671"/>
      <c r="I4671"/>
      <c r="J4671"/>
    </row>
    <row r="4672" spans="8:10" x14ac:dyDescent="0.3">
      <c r="H4672"/>
      <c r="I4672"/>
      <c r="J4672"/>
    </row>
    <row r="4673" spans="8:10" x14ac:dyDescent="0.3">
      <c r="H4673"/>
      <c r="I4673"/>
      <c r="J4673"/>
    </row>
    <row r="4674" spans="8:10" x14ac:dyDescent="0.3">
      <c r="H4674"/>
      <c r="I4674"/>
      <c r="J4674"/>
    </row>
    <row r="4675" spans="8:10" x14ac:dyDescent="0.3">
      <c r="H4675"/>
      <c r="I4675"/>
      <c r="J4675"/>
    </row>
    <row r="4676" spans="8:10" x14ac:dyDescent="0.3">
      <c r="H4676"/>
      <c r="I4676"/>
      <c r="J4676"/>
    </row>
    <row r="4677" spans="8:10" x14ac:dyDescent="0.3">
      <c r="H4677"/>
      <c r="I4677"/>
      <c r="J4677"/>
    </row>
    <row r="4678" spans="8:10" x14ac:dyDescent="0.3">
      <c r="H4678"/>
      <c r="I4678"/>
      <c r="J4678"/>
    </row>
    <row r="4679" spans="8:10" x14ac:dyDescent="0.3">
      <c r="H4679"/>
      <c r="I4679"/>
      <c r="J4679"/>
    </row>
    <row r="4680" spans="8:10" x14ac:dyDescent="0.3">
      <c r="H4680"/>
      <c r="I4680"/>
      <c r="J4680"/>
    </row>
    <row r="4681" spans="8:10" x14ac:dyDescent="0.3">
      <c r="H4681"/>
      <c r="I4681"/>
      <c r="J4681"/>
    </row>
    <row r="4682" spans="8:10" x14ac:dyDescent="0.3">
      <c r="H4682"/>
      <c r="I4682"/>
      <c r="J4682"/>
    </row>
    <row r="4683" spans="8:10" x14ac:dyDescent="0.3">
      <c r="H4683"/>
      <c r="I4683"/>
      <c r="J4683"/>
    </row>
    <row r="4684" spans="8:10" x14ac:dyDescent="0.3">
      <c r="H4684"/>
      <c r="I4684"/>
      <c r="J4684"/>
    </row>
    <row r="4685" spans="8:10" x14ac:dyDescent="0.3">
      <c r="H4685"/>
      <c r="I4685"/>
      <c r="J4685"/>
    </row>
    <row r="4686" spans="8:10" x14ac:dyDescent="0.3">
      <c r="H4686"/>
      <c r="I4686"/>
      <c r="J4686"/>
    </row>
    <row r="4687" spans="8:10" x14ac:dyDescent="0.3">
      <c r="H4687"/>
      <c r="I4687"/>
      <c r="J4687"/>
    </row>
    <row r="4688" spans="8:10" x14ac:dyDescent="0.3">
      <c r="H4688"/>
      <c r="I4688"/>
      <c r="J4688"/>
    </row>
    <row r="4689" spans="8:10" x14ac:dyDescent="0.3">
      <c r="H4689"/>
      <c r="I4689"/>
      <c r="J4689"/>
    </row>
    <row r="4690" spans="8:10" x14ac:dyDescent="0.3">
      <c r="H4690"/>
      <c r="I4690"/>
      <c r="J4690"/>
    </row>
    <row r="4691" spans="8:10" x14ac:dyDescent="0.3">
      <c r="H4691"/>
      <c r="I4691"/>
      <c r="J4691"/>
    </row>
    <row r="4692" spans="8:10" x14ac:dyDescent="0.3">
      <c r="H4692"/>
      <c r="I4692"/>
      <c r="J4692"/>
    </row>
    <row r="4693" spans="8:10" x14ac:dyDescent="0.3">
      <c r="H4693"/>
      <c r="I4693"/>
      <c r="J4693"/>
    </row>
    <row r="4694" spans="8:10" x14ac:dyDescent="0.3">
      <c r="H4694"/>
      <c r="I4694"/>
      <c r="J4694"/>
    </row>
    <row r="4695" spans="8:10" x14ac:dyDescent="0.3">
      <c r="H4695"/>
      <c r="I4695"/>
      <c r="J4695"/>
    </row>
    <row r="4696" spans="8:10" x14ac:dyDescent="0.3">
      <c r="H4696"/>
      <c r="I4696"/>
      <c r="J4696"/>
    </row>
    <row r="4697" spans="8:10" x14ac:dyDescent="0.3">
      <c r="H4697"/>
      <c r="I4697"/>
      <c r="J4697"/>
    </row>
    <row r="4698" spans="8:10" x14ac:dyDescent="0.3">
      <c r="H4698"/>
      <c r="I4698"/>
      <c r="J4698"/>
    </row>
    <row r="4699" spans="8:10" x14ac:dyDescent="0.3">
      <c r="H4699"/>
      <c r="I4699"/>
      <c r="J4699"/>
    </row>
    <row r="4700" spans="8:10" x14ac:dyDescent="0.3">
      <c r="H4700"/>
      <c r="I4700"/>
      <c r="J4700"/>
    </row>
    <row r="4701" spans="8:10" x14ac:dyDescent="0.3">
      <c r="H4701"/>
      <c r="I4701"/>
      <c r="J4701"/>
    </row>
    <row r="4702" spans="8:10" x14ac:dyDescent="0.3">
      <c r="H4702"/>
      <c r="I4702"/>
      <c r="J4702"/>
    </row>
    <row r="4703" spans="8:10" x14ac:dyDescent="0.3">
      <c r="H4703"/>
      <c r="I4703"/>
      <c r="J4703"/>
    </row>
    <row r="4704" spans="8:10" x14ac:dyDescent="0.3">
      <c r="H4704"/>
      <c r="I4704"/>
      <c r="J4704"/>
    </row>
    <row r="4705" spans="8:10" x14ac:dyDescent="0.3">
      <c r="H4705"/>
      <c r="I4705"/>
      <c r="J4705"/>
    </row>
    <row r="4706" spans="8:10" x14ac:dyDescent="0.3">
      <c r="H4706"/>
      <c r="I4706"/>
      <c r="J4706"/>
    </row>
    <row r="4707" spans="8:10" x14ac:dyDescent="0.3">
      <c r="H4707"/>
      <c r="I4707"/>
      <c r="J4707"/>
    </row>
    <row r="4708" spans="8:10" x14ac:dyDescent="0.3">
      <c r="H4708"/>
      <c r="I4708"/>
      <c r="J4708"/>
    </row>
    <row r="4709" spans="8:10" x14ac:dyDescent="0.3">
      <c r="H4709"/>
      <c r="I4709"/>
      <c r="J4709"/>
    </row>
    <row r="4710" spans="8:10" x14ac:dyDescent="0.3">
      <c r="H4710"/>
      <c r="I4710"/>
      <c r="J4710"/>
    </row>
    <row r="4711" spans="8:10" x14ac:dyDescent="0.3">
      <c r="H4711"/>
      <c r="I4711"/>
      <c r="J4711"/>
    </row>
    <row r="4712" spans="8:10" x14ac:dyDescent="0.3">
      <c r="H4712"/>
      <c r="I4712"/>
      <c r="J4712"/>
    </row>
    <row r="4713" spans="8:10" x14ac:dyDescent="0.3">
      <c r="H4713"/>
      <c r="I4713"/>
      <c r="J4713"/>
    </row>
    <row r="4714" spans="8:10" x14ac:dyDescent="0.3">
      <c r="H4714"/>
      <c r="I4714"/>
      <c r="J4714"/>
    </row>
    <row r="4715" spans="8:10" x14ac:dyDescent="0.3">
      <c r="H4715"/>
      <c r="I4715"/>
      <c r="J4715"/>
    </row>
    <row r="4716" spans="8:10" x14ac:dyDescent="0.3">
      <c r="H4716"/>
      <c r="I4716"/>
      <c r="J4716"/>
    </row>
    <row r="4717" spans="8:10" x14ac:dyDescent="0.3">
      <c r="H4717"/>
      <c r="I4717"/>
      <c r="J4717"/>
    </row>
    <row r="4718" spans="8:10" x14ac:dyDescent="0.3">
      <c r="H4718"/>
      <c r="I4718"/>
      <c r="J4718"/>
    </row>
    <row r="4719" spans="8:10" x14ac:dyDescent="0.3">
      <c r="H4719"/>
      <c r="I4719"/>
      <c r="J4719"/>
    </row>
    <row r="4720" spans="8:10" x14ac:dyDescent="0.3">
      <c r="H4720"/>
      <c r="I4720"/>
      <c r="J4720"/>
    </row>
    <row r="4721" spans="8:10" x14ac:dyDescent="0.3">
      <c r="H4721"/>
      <c r="I4721"/>
      <c r="J4721"/>
    </row>
    <row r="4722" spans="8:10" x14ac:dyDescent="0.3">
      <c r="H4722"/>
      <c r="I4722"/>
      <c r="J4722"/>
    </row>
    <row r="4723" spans="8:10" x14ac:dyDescent="0.3">
      <c r="H4723"/>
      <c r="I4723"/>
      <c r="J4723"/>
    </row>
    <row r="4724" spans="8:10" x14ac:dyDescent="0.3">
      <c r="H4724"/>
      <c r="I4724"/>
      <c r="J4724"/>
    </row>
    <row r="4725" spans="8:10" x14ac:dyDescent="0.3">
      <c r="H4725"/>
      <c r="I4725"/>
      <c r="J4725"/>
    </row>
    <row r="4726" spans="8:10" x14ac:dyDescent="0.3">
      <c r="H4726"/>
      <c r="I4726"/>
      <c r="J4726"/>
    </row>
    <row r="4727" spans="8:10" x14ac:dyDescent="0.3">
      <c r="H4727"/>
      <c r="I4727"/>
      <c r="J4727"/>
    </row>
    <row r="4728" spans="8:10" x14ac:dyDescent="0.3">
      <c r="H4728"/>
      <c r="I4728"/>
      <c r="J4728"/>
    </row>
    <row r="4729" spans="8:10" x14ac:dyDescent="0.3">
      <c r="H4729"/>
      <c r="I4729"/>
      <c r="J4729"/>
    </row>
    <row r="4730" spans="8:10" x14ac:dyDescent="0.3">
      <c r="H4730"/>
      <c r="I4730"/>
      <c r="J4730"/>
    </row>
    <row r="4731" spans="8:10" x14ac:dyDescent="0.3">
      <c r="H4731"/>
      <c r="I4731"/>
      <c r="J4731"/>
    </row>
    <row r="4732" spans="8:10" x14ac:dyDescent="0.3">
      <c r="H4732"/>
      <c r="I4732"/>
      <c r="J4732"/>
    </row>
    <row r="4733" spans="8:10" x14ac:dyDescent="0.3">
      <c r="H4733"/>
      <c r="I4733"/>
      <c r="J4733"/>
    </row>
    <row r="4734" spans="8:10" x14ac:dyDescent="0.3">
      <c r="H4734"/>
      <c r="I4734"/>
      <c r="J4734"/>
    </row>
    <row r="4735" spans="8:10" x14ac:dyDescent="0.3">
      <c r="H4735"/>
      <c r="I4735"/>
      <c r="J4735"/>
    </row>
    <row r="4736" spans="8:10" x14ac:dyDescent="0.3">
      <c r="H4736"/>
      <c r="I4736"/>
      <c r="J4736"/>
    </row>
    <row r="4737" spans="8:10" x14ac:dyDescent="0.3">
      <c r="H4737"/>
      <c r="I4737"/>
      <c r="J4737"/>
    </row>
    <row r="4738" spans="8:10" x14ac:dyDescent="0.3">
      <c r="H4738"/>
      <c r="I4738"/>
      <c r="J4738"/>
    </row>
    <row r="4739" spans="8:10" x14ac:dyDescent="0.3">
      <c r="H4739"/>
      <c r="I4739"/>
      <c r="J4739"/>
    </row>
    <row r="4740" spans="8:10" x14ac:dyDescent="0.3">
      <c r="H4740"/>
      <c r="I4740"/>
      <c r="J4740"/>
    </row>
    <row r="4741" spans="8:10" x14ac:dyDescent="0.3">
      <c r="H4741"/>
      <c r="I4741"/>
      <c r="J4741"/>
    </row>
    <row r="4742" spans="8:10" x14ac:dyDescent="0.3">
      <c r="H4742"/>
      <c r="I4742"/>
      <c r="J4742"/>
    </row>
    <row r="4743" spans="8:10" x14ac:dyDescent="0.3">
      <c r="H4743"/>
      <c r="I4743"/>
      <c r="J4743"/>
    </row>
    <row r="4744" spans="8:10" x14ac:dyDescent="0.3">
      <c r="H4744"/>
      <c r="I4744"/>
      <c r="J4744"/>
    </row>
    <row r="4745" spans="8:10" x14ac:dyDescent="0.3">
      <c r="H4745"/>
      <c r="I4745"/>
      <c r="J4745"/>
    </row>
    <row r="4746" spans="8:10" x14ac:dyDescent="0.3">
      <c r="H4746"/>
      <c r="I4746"/>
      <c r="J4746"/>
    </row>
    <row r="4747" spans="8:10" x14ac:dyDescent="0.3">
      <c r="H4747"/>
      <c r="I4747"/>
      <c r="J4747"/>
    </row>
    <row r="4748" spans="8:10" x14ac:dyDescent="0.3">
      <c r="H4748"/>
      <c r="I4748"/>
      <c r="J4748"/>
    </row>
    <row r="4749" spans="8:10" x14ac:dyDescent="0.3">
      <c r="H4749"/>
      <c r="I4749"/>
      <c r="J4749"/>
    </row>
    <row r="4750" spans="8:10" x14ac:dyDescent="0.3">
      <c r="H4750"/>
      <c r="I4750"/>
      <c r="J4750"/>
    </row>
    <row r="4751" spans="8:10" x14ac:dyDescent="0.3">
      <c r="H4751"/>
      <c r="I4751"/>
      <c r="J4751"/>
    </row>
    <row r="4752" spans="8:10" x14ac:dyDescent="0.3">
      <c r="H4752"/>
      <c r="I4752"/>
      <c r="J4752"/>
    </row>
    <row r="4753" spans="8:10" x14ac:dyDescent="0.3">
      <c r="H4753"/>
      <c r="I4753"/>
      <c r="J4753"/>
    </row>
    <row r="4754" spans="8:10" x14ac:dyDescent="0.3">
      <c r="H4754"/>
      <c r="I4754"/>
      <c r="J4754"/>
    </row>
    <row r="4755" spans="8:10" x14ac:dyDescent="0.3">
      <c r="H4755"/>
      <c r="I4755"/>
      <c r="J4755"/>
    </row>
    <row r="4756" spans="8:10" x14ac:dyDescent="0.3">
      <c r="H4756"/>
      <c r="I4756"/>
      <c r="J4756"/>
    </row>
    <row r="4757" spans="8:10" x14ac:dyDescent="0.3">
      <c r="H4757"/>
      <c r="I4757"/>
      <c r="J4757"/>
    </row>
    <row r="4758" spans="8:10" x14ac:dyDescent="0.3">
      <c r="H4758"/>
      <c r="I4758"/>
      <c r="J4758"/>
    </row>
    <row r="4759" spans="8:10" x14ac:dyDescent="0.3">
      <c r="H4759"/>
      <c r="I4759"/>
      <c r="J4759"/>
    </row>
    <row r="4760" spans="8:10" x14ac:dyDescent="0.3">
      <c r="H4760"/>
      <c r="I4760"/>
      <c r="J4760"/>
    </row>
    <row r="4761" spans="8:10" x14ac:dyDescent="0.3">
      <c r="H4761"/>
      <c r="I4761"/>
      <c r="J4761"/>
    </row>
    <row r="4762" spans="8:10" x14ac:dyDescent="0.3">
      <c r="H4762"/>
      <c r="I4762"/>
      <c r="J4762"/>
    </row>
    <row r="4763" spans="8:10" x14ac:dyDescent="0.3">
      <c r="H4763"/>
      <c r="I4763"/>
      <c r="J4763"/>
    </row>
    <row r="4764" spans="8:10" x14ac:dyDescent="0.3">
      <c r="H4764"/>
      <c r="I4764"/>
      <c r="J4764"/>
    </row>
    <row r="4765" spans="8:10" x14ac:dyDescent="0.3">
      <c r="H4765"/>
      <c r="I4765"/>
      <c r="J4765"/>
    </row>
    <row r="4766" spans="8:10" x14ac:dyDescent="0.3">
      <c r="H4766"/>
      <c r="I4766"/>
      <c r="J4766"/>
    </row>
    <row r="4767" spans="8:10" x14ac:dyDescent="0.3">
      <c r="H4767"/>
      <c r="I4767"/>
      <c r="J4767"/>
    </row>
    <row r="4768" spans="8:10" x14ac:dyDescent="0.3">
      <c r="H4768"/>
      <c r="I4768"/>
      <c r="J4768"/>
    </row>
    <row r="4769" spans="8:10" x14ac:dyDescent="0.3">
      <c r="H4769"/>
      <c r="I4769"/>
      <c r="J4769"/>
    </row>
    <row r="4770" spans="8:10" x14ac:dyDescent="0.3">
      <c r="H4770"/>
      <c r="I4770"/>
      <c r="J4770"/>
    </row>
    <row r="4771" spans="8:10" x14ac:dyDescent="0.3">
      <c r="H4771"/>
      <c r="I4771"/>
      <c r="J4771"/>
    </row>
    <row r="4772" spans="8:10" x14ac:dyDescent="0.3">
      <c r="H4772"/>
      <c r="I4772"/>
      <c r="J4772"/>
    </row>
    <row r="4773" spans="8:10" x14ac:dyDescent="0.3">
      <c r="H4773"/>
      <c r="I4773"/>
      <c r="J4773"/>
    </row>
    <row r="4774" spans="8:10" x14ac:dyDescent="0.3">
      <c r="H4774"/>
      <c r="I4774"/>
      <c r="J4774"/>
    </row>
    <row r="4775" spans="8:10" x14ac:dyDescent="0.3">
      <c r="H4775"/>
      <c r="I4775"/>
      <c r="J4775"/>
    </row>
    <row r="4776" spans="8:10" x14ac:dyDescent="0.3">
      <c r="H4776"/>
      <c r="I4776"/>
      <c r="J4776"/>
    </row>
    <row r="4777" spans="8:10" x14ac:dyDescent="0.3">
      <c r="H4777"/>
      <c r="I4777"/>
      <c r="J4777"/>
    </row>
    <row r="4778" spans="8:10" x14ac:dyDescent="0.3">
      <c r="H4778"/>
      <c r="I4778"/>
      <c r="J4778"/>
    </row>
    <row r="4779" spans="8:10" x14ac:dyDescent="0.3">
      <c r="H4779"/>
      <c r="I4779"/>
      <c r="J4779"/>
    </row>
    <row r="4780" spans="8:10" x14ac:dyDescent="0.3">
      <c r="H4780"/>
      <c r="I4780"/>
      <c r="J4780"/>
    </row>
    <row r="4781" spans="8:10" x14ac:dyDescent="0.3">
      <c r="H4781"/>
      <c r="I4781"/>
      <c r="J4781"/>
    </row>
    <row r="4782" spans="8:10" x14ac:dyDescent="0.3">
      <c r="H4782"/>
      <c r="I4782"/>
      <c r="J4782"/>
    </row>
    <row r="4783" spans="8:10" x14ac:dyDescent="0.3">
      <c r="H4783"/>
      <c r="I4783"/>
      <c r="J4783"/>
    </row>
    <row r="4784" spans="8:10" x14ac:dyDescent="0.3">
      <c r="H4784"/>
      <c r="I4784"/>
      <c r="J4784"/>
    </row>
    <row r="4785" spans="8:10" x14ac:dyDescent="0.3">
      <c r="H4785"/>
      <c r="I4785"/>
      <c r="J4785"/>
    </row>
    <row r="4786" spans="8:10" x14ac:dyDescent="0.3">
      <c r="H4786"/>
      <c r="I4786"/>
      <c r="J4786"/>
    </row>
    <row r="4787" spans="8:10" x14ac:dyDescent="0.3">
      <c r="H4787"/>
      <c r="I4787"/>
      <c r="J4787"/>
    </row>
    <row r="4788" spans="8:10" x14ac:dyDescent="0.3">
      <c r="H4788"/>
      <c r="I4788"/>
      <c r="J4788"/>
    </row>
    <row r="4789" spans="8:10" x14ac:dyDescent="0.3">
      <c r="H4789"/>
      <c r="I4789"/>
      <c r="J4789"/>
    </row>
    <row r="4790" spans="8:10" x14ac:dyDescent="0.3">
      <c r="H4790"/>
      <c r="I4790"/>
      <c r="J4790"/>
    </row>
    <row r="4791" spans="8:10" x14ac:dyDescent="0.3">
      <c r="H4791"/>
      <c r="I4791"/>
      <c r="J4791"/>
    </row>
    <row r="4792" spans="8:10" x14ac:dyDescent="0.3">
      <c r="H4792"/>
      <c r="I4792"/>
      <c r="J4792"/>
    </row>
    <row r="4793" spans="8:10" x14ac:dyDescent="0.3">
      <c r="H4793"/>
      <c r="I4793"/>
      <c r="J4793"/>
    </row>
    <row r="4794" spans="8:10" x14ac:dyDescent="0.3">
      <c r="H4794"/>
      <c r="I4794"/>
      <c r="J4794"/>
    </row>
    <row r="4795" spans="8:10" x14ac:dyDescent="0.3">
      <c r="H4795"/>
      <c r="I4795"/>
      <c r="J4795"/>
    </row>
    <row r="4796" spans="8:10" x14ac:dyDescent="0.3">
      <c r="H4796"/>
      <c r="I4796"/>
      <c r="J4796"/>
    </row>
    <row r="4797" spans="8:10" x14ac:dyDescent="0.3">
      <c r="H4797"/>
      <c r="I4797"/>
      <c r="J4797"/>
    </row>
    <row r="4798" spans="8:10" x14ac:dyDescent="0.3">
      <c r="H4798"/>
      <c r="I4798"/>
      <c r="J4798"/>
    </row>
    <row r="4799" spans="8:10" x14ac:dyDescent="0.3">
      <c r="H4799"/>
      <c r="I4799"/>
      <c r="J4799"/>
    </row>
    <row r="4800" spans="8:10" x14ac:dyDescent="0.3">
      <c r="H4800"/>
      <c r="I4800"/>
      <c r="J4800"/>
    </row>
    <row r="4801" spans="8:10" x14ac:dyDescent="0.3">
      <c r="H4801"/>
      <c r="I4801"/>
      <c r="J4801"/>
    </row>
    <row r="4802" spans="8:10" x14ac:dyDescent="0.3">
      <c r="H4802"/>
      <c r="I4802"/>
      <c r="J4802"/>
    </row>
    <row r="4803" spans="8:10" x14ac:dyDescent="0.3">
      <c r="H4803"/>
      <c r="I4803"/>
      <c r="J4803"/>
    </row>
    <row r="4804" spans="8:10" x14ac:dyDescent="0.3">
      <c r="H4804"/>
      <c r="I4804"/>
      <c r="J4804"/>
    </row>
    <row r="4805" spans="8:10" x14ac:dyDescent="0.3">
      <c r="H4805"/>
      <c r="I4805"/>
      <c r="J4805"/>
    </row>
    <row r="4806" spans="8:10" x14ac:dyDescent="0.3">
      <c r="H4806"/>
      <c r="I4806"/>
      <c r="J4806"/>
    </row>
    <row r="4807" spans="8:10" x14ac:dyDescent="0.3">
      <c r="H4807"/>
      <c r="I4807"/>
      <c r="J4807"/>
    </row>
    <row r="4808" spans="8:10" x14ac:dyDescent="0.3">
      <c r="H4808"/>
      <c r="I4808"/>
      <c r="J4808"/>
    </row>
    <row r="4809" spans="8:10" x14ac:dyDescent="0.3">
      <c r="H4809"/>
      <c r="I4809"/>
      <c r="J4809"/>
    </row>
    <row r="4810" spans="8:10" x14ac:dyDescent="0.3">
      <c r="H4810"/>
      <c r="I4810"/>
      <c r="J4810"/>
    </row>
    <row r="4811" spans="8:10" x14ac:dyDescent="0.3">
      <c r="H4811"/>
      <c r="I4811"/>
      <c r="J4811"/>
    </row>
    <row r="4812" spans="8:10" x14ac:dyDescent="0.3">
      <c r="H4812"/>
      <c r="I4812"/>
      <c r="J4812"/>
    </row>
    <row r="4813" spans="8:10" x14ac:dyDescent="0.3">
      <c r="H4813"/>
      <c r="I4813"/>
      <c r="J4813"/>
    </row>
    <row r="4814" spans="8:10" x14ac:dyDescent="0.3">
      <c r="H4814"/>
      <c r="I4814"/>
      <c r="J4814"/>
    </row>
    <row r="4815" spans="8:10" x14ac:dyDescent="0.3">
      <c r="H4815"/>
      <c r="I4815"/>
      <c r="J4815"/>
    </row>
    <row r="4816" spans="8:10" x14ac:dyDescent="0.3">
      <c r="H4816"/>
      <c r="I4816"/>
      <c r="J4816"/>
    </row>
    <row r="4817" spans="8:10" x14ac:dyDescent="0.3">
      <c r="H4817"/>
      <c r="I4817"/>
      <c r="J4817"/>
    </row>
    <row r="4818" spans="8:10" x14ac:dyDescent="0.3">
      <c r="H4818"/>
      <c r="I4818"/>
      <c r="J4818"/>
    </row>
    <row r="4819" spans="8:10" x14ac:dyDescent="0.3">
      <c r="H4819"/>
      <c r="I4819"/>
      <c r="J4819"/>
    </row>
    <row r="4820" spans="8:10" x14ac:dyDescent="0.3">
      <c r="H4820"/>
      <c r="I4820"/>
      <c r="J4820"/>
    </row>
    <row r="4821" spans="8:10" x14ac:dyDescent="0.3">
      <c r="H4821"/>
      <c r="I4821"/>
      <c r="J4821"/>
    </row>
    <row r="4822" spans="8:10" x14ac:dyDescent="0.3">
      <c r="H4822"/>
      <c r="I4822"/>
      <c r="J4822"/>
    </row>
    <row r="4823" spans="8:10" x14ac:dyDescent="0.3">
      <c r="H4823"/>
      <c r="I4823"/>
      <c r="J4823"/>
    </row>
    <row r="4824" spans="8:10" x14ac:dyDescent="0.3">
      <c r="H4824"/>
      <c r="I4824"/>
      <c r="J4824"/>
    </row>
    <row r="4825" spans="8:10" x14ac:dyDescent="0.3">
      <c r="H4825"/>
      <c r="I4825"/>
      <c r="J4825"/>
    </row>
    <row r="4826" spans="8:10" x14ac:dyDescent="0.3">
      <c r="H4826"/>
      <c r="I4826"/>
      <c r="J4826"/>
    </row>
    <row r="4827" spans="8:10" x14ac:dyDescent="0.3">
      <c r="H4827"/>
      <c r="I4827"/>
      <c r="J4827"/>
    </row>
    <row r="4828" spans="8:10" x14ac:dyDescent="0.3">
      <c r="H4828"/>
      <c r="I4828"/>
      <c r="J4828"/>
    </row>
    <row r="4829" spans="8:10" x14ac:dyDescent="0.3">
      <c r="H4829"/>
      <c r="I4829"/>
      <c r="J4829"/>
    </row>
    <row r="4830" spans="8:10" x14ac:dyDescent="0.3">
      <c r="H4830"/>
      <c r="I4830"/>
      <c r="J4830"/>
    </row>
    <row r="4831" spans="8:10" x14ac:dyDescent="0.3">
      <c r="H4831"/>
      <c r="I4831"/>
      <c r="J4831"/>
    </row>
    <row r="4832" spans="8:10" x14ac:dyDescent="0.3">
      <c r="H4832"/>
      <c r="I4832"/>
      <c r="J4832"/>
    </row>
    <row r="4833" spans="8:10" x14ac:dyDescent="0.3">
      <c r="H4833"/>
      <c r="I4833"/>
      <c r="J4833"/>
    </row>
    <row r="4834" spans="8:10" x14ac:dyDescent="0.3">
      <c r="H4834"/>
      <c r="I4834"/>
      <c r="J4834"/>
    </row>
    <row r="4835" spans="8:10" x14ac:dyDescent="0.3">
      <c r="H4835"/>
      <c r="I4835"/>
      <c r="J4835"/>
    </row>
    <row r="4836" spans="8:10" x14ac:dyDescent="0.3">
      <c r="H4836"/>
      <c r="I4836"/>
      <c r="J4836"/>
    </row>
    <row r="4837" spans="8:10" x14ac:dyDescent="0.3">
      <c r="H4837"/>
      <c r="I4837"/>
      <c r="J4837"/>
    </row>
    <row r="4838" spans="8:10" x14ac:dyDescent="0.3">
      <c r="H4838"/>
      <c r="I4838"/>
      <c r="J4838"/>
    </row>
    <row r="4839" spans="8:10" x14ac:dyDescent="0.3">
      <c r="H4839"/>
      <c r="I4839"/>
      <c r="J4839"/>
    </row>
    <row r="4840" spans="8:10" x14ac:dyDescent="0.3">
      <c r="H4840"/>
      <c r="I4840"/>
      <c r="J4840"/>
    </row>
    <row r="4841" spans="8:10" x14ac:dyDescent="0.3">
      <c r="H4841"/>
      <c r="I4841"/>
      <c r="J4841"/>
    </row>
    <row r="4842" spans="8:10" x14ac:dyDescent="0.3">
      <c r="H4842"/>
      <c r="I4842"/>
      <c r="J4842"/>
    </row>
    <row r="4843" spans="8:10" x14ac:dyDescent="0.3">
      <c r="H4843"/>
      <c r="I4843"/>
      <c r="J4843"/>
    </row>
    <row r="4844" spans="8:10" x14ac:dyDescent="0.3">
      <c r="H4844"/>
      <c r="I4844"/>
      <c r="J4844"/>
    </row>
    <row r="4845" spans="8:10" x14ac:dyDescent="0.3">
      <c r="H4845"/>
      <c r="I4845"/>
      <c r="J4845"/>
    </row>
    <row r="4846" spans="8:10" x14ac:dyDescent="0.3">
      <c r="H4846"/>
      <c r="I4846"/>
      <c r="J4846"/>
    </row>
    <row r="4847" spans="8:10" x14ac:dyDescent="0.3">
      <c r="H4847"/>
      <c r="I4847"/>
      <c r="J4847"/>
    </row>
    <row r="4848" spans="8:10" x14ac:dyDescent="0.3">
      <c r="H4848"/>
      <c r="I4848"/>
      <c r="J4848"/>
    </row>
    <row r="4849" spans="8:10" x14ac:dyDescent="0.3">
      <c r="H4849"/>
      <c r="I4849"/>
      <c r="J4849"/>
    </row>
    <row r="4850" spans="8:10" x14ac:dyDescent="0.3">
      <c r="H4850"/>
      <c r="I4850"/>
      <c r="J4850"/>
    </row>
    <row r="4851" spans="8:10" x14ac:dyDescent="0.3">
      <c r="H4851"/>
      <c r="I4851"/>
      <c r="J4851"/>
    </row>
    <row r="4852" spans="8:10" x14ac:dyDescent="0.3">
      <c r="H4852"/>
      <c r="I4852"/>
      <c r="J4852"/>
    </row>
    <row r="4853" spans="8:10" x14ac:dyDescent="0.3">
      <c r="H4853"/>
      <c r="I4853"/>
      <c r="J4853"/>
    </row>
    <row r="4854" spans="8:10" x14ac:dyDescent="0.3">
      <c r="H4854"/>
      <c r="I4854"/>
      <c r="J4854"/>
    </row>
    <row r="4855" spans="8:10" x14ac:dyDescent="0.3">
      <c r="H4855"/>
      <c r="I4855"/>
      <c r="J4855"/>
    </row>
    <row r="4856" spans="8:10" x14ac:dyDescent="0.3">
      <c r="H4856"/>
      <c r="I4856"/>
      <c r="J4856"/>
    </row>
    <row r="4857" spans="8:10" x14ac:dyDescent="0.3">
      <c r="H4857"/>
      <c r="I4857"/>
      <c r="J4857"/>
    </row>
    <row r="4858" spans="8:10" x14ac:dyDescent="0.3">
      <c r="H4858"/>
      <c r="I4858"/>
      <c r="J4858"/>
    </row>
    <row r="4859" spans="8:10" x14ac:dyDescent="0.3">
      <c r="H4859"/>
      <c r="I4859"/>
      <c r="J4859"/>
    </row>
    <row r="4860" spans="8:10" x14ac:dyDescent="0.3">
      <c r="H4860"/>
      <c r="I4860"/>
      <c r="J4860"/>
    </row>
    <row r="4861" spans="8:10" x14ac:dyDescent="0.3">
      <c r="H4861"/>
      <c r="I4861"/>
      <c r="J4861"/>
    </row>
    <row r="4862" spans="8:10" x14ac:dyDescent="0.3">
      <c r="H4862"/>
      <c r="I4862"/>
      <c r="J4862"/>
    </row>
    <row r="4863" spans="8:10" x14ac:dyDescent="0.3">
      <c r="H4863"/>
      <c r="I4863"/>
      <c r="J4863"/>
    </row>
    <row r="4864" spans="8:10" x14ac:dyDescent="0.3">
      <c r="H4864"/>
      <c r="I4864"/>
      <c r="J4864"/>
    </row>
    <row r="4865" spans="8:10" x14ac:dyDescent="0.3">
      <c r="H4865"/>
      <c r="I4865"/>
      <c r="J4865"/>
    </row>
    <row r="4866" spans="8:10" x14ac:dyDescent="0.3">
      <c r="H4866"/>
      <c r="I4866"/>
      <c r="J4866"/>
    </row>
    <row r="4867" spans="8:10" x14ac:dyDescent="0.3">
      <c r="H4867"/>
      <c r="I4867"/>
      <c r="J4867"/>
    </row>
    <row r="4868" spans="8:10" x14ac:dyDescent="0.3">
      <c r="H4868"/>
      <c r="I4868"/>
      <c r="J4868"/>
    </row>
    <row r="4869" spans="8:10" x14ac:dyDescent="0.3">
      <c r="H4869"/>
      <c r="I4869"/>
      <c r="J4869"/>
    </row>
    <row r="4870" spans="8:10" x14ac:dyDescent="0.3">
      <c r="H4870"/>
      <c r="I4870"/>
      <c r="J4870"/>
    </row>
    <row r="4871" spans="8:10" x14ac:dyDescent="0.3">
      <c r="H4871"/>
      <c r="I4871"/>
      <c r="J4871"/>
    </row>
    <row r="4872" spans="8:10" x14ac:dyDescent="0.3">
      <c r="H4872"/>
      <c r="I4872"/>
      <c r="J4872"/>
    </row>
    <row r="4873" spans="8:10" x14ac:dyDescent="0.3">
      <c r="H4873"/>
      <c r="I4873"/>
      <c r="J4873"/>
    </row>
    <row r="4874" spans="8:10" x14ac:dyDescent="0.3">
      <c r="H4874"/>
      <c r="I4874"/>
      <c r="J4874"/>
    </row>
    <row r="4875" spans="8:10" x14ac:dyDescent="0.3">
      <c r="H4875"/>
      <c r="I4875"/>
      <c r="J4875"/>
    </row>
    <row r="4876" spans="8:10" x14ac:dyDescent="0.3">
      <c r="H4876"/>
      <c r="I4876"/>
      <c r="J4876"/>
    </row>
    <row r="4877" spans="8:10" x14ac:dyDescent="0.3">
      <c r="H4877"/>
      <c r="I4877"/>
      <c r="J4877"/>
    </row>
    <row r="4878" spans="8:10" x14ac:dyDescent="0.3">
      <c r="H4878"/>
      <c r="I4878"/>
      <c r="J4878"/>
    </row>
    <row r="4879" spans="8:10" x14ac:dyDescent="0.3">
      <c r="H4879"/>
      <c r="I4879"/>
      <c r="J4879"/>
    </row>
    <row r="4880" spans="8:10" x14ac:dyDescent="0.3">
      <c r="H4880"/>
      <c r="I4880"/>
      <c r="J4880"/>
    </row>
    <row r="4881" spans="8:10" x14ac:dyDescent="0.3">
      <c r="H4881"/>
      <c r="I4881"/>
      <c r="J4881"/>
    </row>
    <row r="4882" spans="8:10" x14ac:dyDescent="0.3">
      <c r="H4882"/>
      <c r="I4882"/>
      <c r="J4882"/>
    </row>
    <row r="4883" spans="8:10" x14ac:dyDescent="0.3">
      <c r="H4883"/>
      <c r="I4883"/>
      <c r="J4883"/>
    </row>
    <row r="4884" spans="8:10" x14ac:dyDescent="0.3">
      <c r="H4884"/>
      <c r="I4884"/>
      <c r="J4884"/>
    </row>
    <row r="4885" spans="8:10" x14ac:dyDescent="0.3">
      <c r="H4885"/>
      <c r="I4885"/>
      <c r="J4885"/>
    </row>
    <row r="4886" spans="8:10" x14ac:dyDescent="0.3">
      <c r="H4886"/>
      <c r="I4886"/>
      <c r="J4886"/>
    </row>
    <row r="4887" spans="8:10" x14ac:dyDescent="0.3">
      <c r="H4887"/>
      <c r="I4887"/>
      <c r="J4887"/>
    </row>
    <row r="4888" spans="8:10" x14ac:dyDescent="0.3">
      <c r="H4888"/>
      <c r="I4888"/>
      <c r="J4888"/>
    </row>
    <row r="4889" spans="8:10" x14ac:dyDescent="0.3">
      <c r="H4889"/>
      <c r="I4889"/>
      <c r="J4889"/>
    </row>
    <row r="4890" spans="8:10" x14ac:dyDescent="0.3">
      <c r="H4890"/>
      <c r="I4890"/>
      <c r="J4890"/>
    </row>
    <row r="4891" spans="8:10" x14ac:dyDescent="0.3">
      <c r="H4891"/>
      <c r="I4891"/>
      <c r="J4891"/>
    </row>
    <row r="4892" spans="8:10" x14ac:dyDescent="0.3">
      <c r="H4892"/>
      <c r="I4892"/>
      <c r="J4892"/>
    </row>
    <row r="4893" spans="8:10" x14ac:dyDescent="0.3">
      <c r="H4893"/>
      <c r="I4893"/>
      <c r="J4893"/>
    </row>
    <row r="4894" spans="8:10" x14ac:dyDescent="0.3">
      <c r="H4894"/>
      <c r="I4894"/>
      <c r="J4894"/>
    </row>
    <row r="4895" spans="8:10" x14ac:dyDescent="0.3">
      <c r="H4895"/>
      <c r="I4895"/>
      <c r="J4895"/>
    </row>
    <row r="4896" spans="8:10" x14ac:dyDescent="0.3">
      <c r="H4896"/>
      <c r="I4896"/>
      <c r="J4896"/>
    </row>
    <row r="4897" spans="8:10" x14ac:dyDescent="0.3">
      <c r="H4897"/>
      <c r="I4897"/>
      <c r="J4897"/>
    </row>
    <row r="4898" spans="8:10" x14ac:dyDescent="0.3">
      <c r="H4898"/>
      <c r="I4898"/>
      <c r="J4898"/>
    </row>
    <row r="4899" spans="8:10" x14ac:dyDescent="0.3">
      <c r="H4899"/>
      <c r="I4899"/>
      <c r="J4899"/>
    </row>
    <row r="4900" spans="8:10" x14ac:dyDescent="0.3">
      <c r="H4900"/>
      <c r="I4900"/>
      <c r="J4900"/>
    </row>
    <row r="4901" spans="8:10" x14ac:dyDescent="0.3">
      <c r="H4901"/>
      <c r="I4901"/>
      <c r="J4901"/>
    </row>
    <row r="4902" spans="8:10" x14ac:dyDescent="0.3">
      <c r="H4902"/>
      <c r="I4902"/>
      <c r="J4902"/>
    </row>
    <row r="4903" spans="8:10" x14ac:dyDescent="0.3">
      <c r="H4903"/>
      <c r="I4903"/>
      <c r="J4903"/>
    </row>
    <row r="4904" spans="8:10" x14ac:dyDescent="0.3">
      <c r="H4904"/>
      <c r="I4904"/>
      <c r="J4904"/>
    </row>
    <row r="4905" spans="8:10" x14ac:dyDescent="0.3">
      <c r="H4905"/>
      <c r="I4905"/>
      <c r="J4905"/>
    </row>
    <row r="4906" spans="8:10" x14ac:dyDescent="0.3">
      <c r="H4906"/>
      <c r="I4906"/>
      <c r="J4906"/>
    </row>
    <row r="4907" spans="8:10" x14ac:dyDescent="0.3">
      <c r="H4907"/>
      <c r="I4907"/>
      <c r="J4907"/>
    </row>
    <row r="4908" spans="8:10" x14ac:dyDescent="0.3">
      <c r="H4908"/>
      <c r="I4908"/>
      <c r="J4908"/>
    </row>
    <row r="4909" spans="8:10" x14ac:dyDescent="0.3">
      <c r="H4909"/>
      <c r="I4909"/>
      <c r="J4909"/>
    </row>
    <row r="4910" spans="8:10" x14ac:dyDescent="0.3">
      <c r="H4910"/>
      <c r="I4910"/>
      <c r="J4910"/>
    </row>
    <row r="4911" spans="8:10" x14ac:dyDescent="0.3">
      <c r="H4911"/>
      <c r="I4911"/>
      <c r="J4911"/>
    </row>
    <row r="4912" spans="8:10" x14ac:dyDescent="0.3">
      <c r="H4912"/>
      <c r="I4912"/>
      <c r="J4912"/>
    </row>
    <row r="4913" spans="8:10" x14ac:dyDescent="0.3">
      <c r="H4913"/>
      <c r="I4913"/>
      <c r="J4913"/>
    </row>
    <row r="4914" spans="8:10" x14ac:dyDescent="0.3">
      <c r="H4914"/>
      <c r="I4914"/>
      <c r="J4914"/>
    </row>
    <row r="4915" spans="8:10" x14ac:dyDescent="0.3">
      <c r="H4915"/>
      <c r="I4915"/>
      <c r="J4915"/>
    </row>
    <row r="4916" spans="8:10" x14ac:dyDescent="0.3">
      <c r="H4916"/>
      <c r="I4916"/>
      <c r="J4916"/>
    </row>
    <row r="4917" spans="8:10" x14ac:dyDescent="0.3">
      <c r="H4917"/>
      <c r="I4917"/>
      <c r="J4917"/>
    </row>
    <row r="4918" spans="8:10" x14ac:dyDescent="0.3">
      <c r="H4918"/>
      <c r="I4918"/>
      <c r="J4918"/>
    </row>
    <row r="4919" spans="8:10" x14ac:dyDescent="0.3">
      <c r="H4919"/>
      <c r="I4919"/>
      <c r="J4919"/>
    </row>
    <row r="4920" spans="8:10" x14ac:dyDescent="0.3">
      <c r="H4920"/>
      <c r="I4920"/>
      <c r="J4920"/>
    </row>
    <row r="4921" spans="8:10" x14ac:dyDescent="0.3">
      <c r="H4921"/>
      <c r="I4921"/>
      <c r="J4921"/>
    </row>
    <row r="4922" spans="8:10" x14ac:dyDescent="0.3">
      <c r="H4922"/>
      <c r="I4922"/>
      <c r="J4922"/>
    </row>
    <row r="4923" spans="8:10" x14ac:dyDescent="0.3">
      <c r="H4923"/>
      <c r="I4923"/>
      <c r="J4923"/>
    </row>
    <row r="4924" spans="8:10" x14ac:dyDescent="0.3">
      <c r="H4924"/>
      <c r="I4924"/>
      <c r="J4924"/>
    </row>
    <row r="4925" spans="8:10" x14ac:dyDescent="0.3">
      <c r="H4925"/>
      <c r="I4925"/>
      <c r="J4925"/>
    </row>
    <row r="4926" spans="8:10" x14ac:dyDescent="0.3">
      <c r="H4926"/>
      <c r="I4926"/>
      <c r="J4926"/>
    </row>
    <row r="4927" spans="8:10" x14ac:dyDescent="0.3">
      <c r="H4927"/>
      <c r="I4927"/>
      <c r="J4927"/>
    </row>
    <row r="4928" spans="8:10" x14ac:dyDescent="0.3">
      <c r="H4928"/>
      <c r="I4928"/>
      <c r="J4928"/>
    </row>
    <row r="4929" spans="8:10" x14ac:dyDescent="0.3">
      <c r="H4929"/>
      <c r="I4929"/>
      <c r="J4929"/>
    </row>
    <row r="4930" spans="8:10" x14ac:dyDescent="0.3">
      <c r="H4930"/>
      <c r="I4930"/>
      <c r="J4930"/>
    </row>
    <row r="4931" spans="8:10" x14ac:dyDescent="0.3">
      <c r="H4931"/>
      <c r="I4931"/>
      <c r="J4931"/>
    </row>
    <row r="4932" spans="8:10" x14ac:dyDescent="0.3">
      <c r="H4932"/>
      <c r="I4932"/>
      <c r="J4932"/>
    </row>
    <row r="4933" spans="8:10" x14ac:dyDescent="0.3">
      <c r="H4933"/>
      <c r="I4933"/>
      <c r="J4933"/>
    </row>
    <row r="4934" spans="8:10" x14ac:dyDescent="0.3">
      <c r="H4934"/>
      <c r="I4934"/>
      <c r="J4934"/>
    </row>
    <row r="4935" spans="8:10" x14ac:dyDescent="0.3">
      <c r="H4935"/>
      <c r="I4935"/>
      <c r="J4935"/>
    </row>
    <row r="4936" spans="8:10" x14ac:dyDescent="0.3">
      <c r="H4936"/>
      <c r="I4936"/>
      <c r="J4936"/>
    </row>
    <row r="4937" spans="8:10" x14ac:dyDescent="0.3">
      <c r="H4937"/>
      <c r="I4937"/>
      <c r="J4937"/>
    </row>
    <row r="4938" spans="8:10" x14ac:dyDescent="0.3">
      <c r="H4938"/>
      <c r="I4938"/>
      <c r="J4938"/>
    </row>
    <row r="4939" spans="8:10" x14ac:dyDescent="0.3">
      <c r="H4939"/>
      <c r="I4939"/>
      <c r="J4939"/>
    </row>
    <row r="4940" spans="8:10" x14ac:dyDescent="0.3">
      <c r="H4940"/>
      <c r="I4940"/>
      <c r="J4940"/>
    </row>
    <row r="4941" spans="8:10" x14ac:dyDescent="0.3">
      <c r="H4941"/>
      <c r="I4941"/>
      <c r="J4941"/>
    </row>
    <row r="4942" spans="8:10" x14ac:dyDescent="0.3">
      <c r="H4942"/>
      <c r="I4942"/>
      <c r="J4942"/>
    </row>
    <row r="4943" spans="8:10" x14ac:dyDescent="0.3">
      <c r="H4943"/>
      <c r="I4943"/>
      <c r="J4943"/>
    </row>
    <row r="4944" spans="8:10" x14ac:dyDescent="0.3">
      <c r="H4944"/>
      <c r="I4944"/>
      <c r="J4944"/>
    </row>
    <row r="4945" spans="8:10" x14ac:dyDescent="0.3">
      <c r="H4945"/>
      <c r="I4945"/>
      <c r="J4945"/>
    </row>
    <row r="4946" spans="8:10" x14ac:dyDescent="0.3">
      <c r="H4946"/>
      <c r="I4946"/>
      <c r="J4946"/>
    </row>
    <row r="4947" spans="8:10" x14ac:dyDescent="0.3">
      <c r="H4947"/>
      <c r="I4947"/>
      <c r="J4947"/>
    </row>
    <row r="4948" spans="8:10" x14ac:dyDescent="0.3">
      <c r="H4948"/>
      <c r="I4948"/>
      <c r="J4948"/>
    </row>
    <row r="4949" spans="8:10" x14ac:dyDescent="0.3">
      <c r="H4949"/>
      <c r="I4949"/>
      <c r="J4949"/>
    </row>
    <row r="4950" spans="8:10" x14ac:dyDescent="0.3">
      <c r="H4950"/>
      <c r="I4950"/>
      <c r="J4950"/>
    </row>
    <row r="4951" spans="8:10" x14ac:dyDescent="0.3">
      <c r="H4951"/>
      <c r="I4951"/>
      <c r="J4951"/>
    </row>
    <row r="4952" spans="8:10" x14ac:dyDescent="0.3">
      <c r="H4952"/>
      <c r="I4952"/>
      <c r="J4952"/>
    </row>
    <row r="4953" spans="8:10" x14ac:dyDescent="0.3">
      <c r="H4953"/>
      <c r="I4953"/>
      <c r="J4953"/>
    </row>
    <row r="4954" spans="8:10" x14ac:dyDescent="0.3">
      <c r="H4954"/>
      <c r="I4954"/>
      <c r="J4954"/>
    </row>
    <row r="4955" spans="8:10" x14ac:dyDescent="0.3">
      <c r="H4955"/>
      <c r="I4955"/>
      <c r="J4955"/>
    </row>
    <row r="4956" spans="8:10" x14ac:dyDescent="0.3">
      <c r="H4956"/>
      <c r="I4956"/>
      <c r="J4956"/>
    </row>
    <row r="4957" spans="8:10" x14ac:dyDescent="0.3">
      <c r="H4957"/>
      <c r="I4957"/>
      <c r="J4957"/>
    </row>
    <row r="4958" spans="8:10" x14ac:dyDescent="0.3">
      <c r="H4958"/>
      <c r="I4958"/>
      <c r="J4958"/>
    </row>
    <row r="4959" spans="8:10" x14ac:dyDescent="0.3">
      <c r="H4959"/>
      <c r="I4959"/>
      <c r="J4959"/>
    </row>
    <row r="4960" spans="8:10" x14ac:dyDescent="0.3">
      <c r="H4960"/>
      <c r="I4960"/>
      <c r="J4960"/>
    </row>
    <row r="4961" spans="8:10" x14ac:dyDescent="0.3">
      <c r="H4961"/>
      <c r="I4961"/>
      <c r="J4961"/>
    </row>
    <row r="4962" spans="8:10" x14ac:dyDescent="0.3">
      <c r="H4962"/>
      <c r="I4962"/>
      <c r="J4962"/>
    </row>
    <row r="4963" spans="8:10" x14ac:dyDescent="0.3">
      <c r="H4963"/>
      <c r="I4963"/>
      <c r="J4963"/>
    </row>
    <row r="4964" spans="8:10" x14ac:dyDescent="0.3">
      <c r="H4964"/>
      <c r="I4964"/>
      <c r="J4964"/>
    </row>
    <row r="4965" spans="8:10" x14ac:dyDescent="0.3">
      <c r="H4965"/>
      <c r="I4965"/>
      <c r="J4965"/>
    </row>
    <row r="4966" spans="8:10" x14ac:dyDescent="0.3">
      <c r="H4966"/>
      <c r="I4966"/>
      <c r="J4966"/>
    </row>
    <row r="4967" spans="8:10" x14ac:dyDescent="0.3">
      <c r="H4967"/>
      <c r="I4967"/>
      <c r="J4967"/>
    </row>
    <row r="4968" spans="8:10" x14ac:dyDescent="0.3">
      <c r="H4968"/>
      <c r="I4968"/>
      <c r="J4968"/>
    </row>
    <row r="4969" spans="8:10" x14ac:dyDescent="0.3">
      <c r="H4969"/>
      <c r="I4969"/>
      <c r="J4969"/>
    </row>
    <row r="4970" spans="8:10" x14ac:dyDescent="0.3">
      <c r="H4970"/>
      <c r="I4970"/>
      <c r="J4970"/>
    </row>
    <row r="4971" spans="8:10" x14ac:dyDescent="0.3">
      <c r="H4971"/>
      <c r="I4971"/>
      <c r="J4971"/>
    </row>
    <row r="4972" spans="8:10" x14ac:dyDescent="0.3">
      <c r="H4972"/>
      <c r="I4972"/>
      <c r="J4972"/>
    </row>
    <row r="4973" spans="8:10" x14ac:dyDescent="0.3">
      <c r="H4973"/>
      <c r="I4973"/>
      <c r="J4973"/>
    </row>
    <row r="4974" spans="8:10" x14ac:dyDescent="0.3">
      <c r="H4974"/>
      <c r="I4974"/>
      <c r="J4974"/>
    </row>
    <row r="4975" spans="8:10" x14ac:dyDescent="0.3">
      <c r="H4975"/>
      <c r="I4975"/>
      <c r="J4975"/>
    </row>
    <row r="4976" spans="8:10" x14ac:dyDescent="0.3">
      <c r="H4976"/>
      <c r="I4976"/>
      <c r="J4976"/>
    </row>
    <row r="4977" spans="8:10" x14ac:dyDescent="0.3">
      <c r="H4977"/>
      <c r="I4977"/>
      <c r="J4977"/>
    </row>
    <row r="4978" spans="8:10" x14ac:dyDescent="0.3">
      <c r="H4978"/>
      <c r="I4978"/>
      <c r="J4978"/>
    </row>
    <row r="4979" spans="8:10" x14ac:dyDescent="0.3">
      <c r="H4979"/>
      <c r="I4979"/>
      <c r="J4979"/>
    </row>
    <row r="4980" spans="8:10" x14ac:dyDescent="0.3">
      <c r="H4980"/>
      <c r="I4980"/>
      <c r="J4980"/>
    </row>
    <row r="4981" spans="8:10" x14ac:dyDescent="0.3">
      <c r="H4981"/>
      <c r="I4981"/>
      <c r="J4981"/>
    </row>
    <row r="4982" spans="8:10" x14ac:dyDescent="0.3">
      <c r="H4982"/>
      <c r="I4982"/>
      <c r="J4982"/>
    </row>
    <row r="4983" spans="8:10" x14ac:dyDescent="0.3">
      <c r="H4983"/>
      <c r="I4983"/>
      <c r="J4983"/>
    </row>
    <row r="4984" spans="8:10" x14ac:dyDescent="0.3">
      <c r="H4984"/>
      <c r="I4984"/>
      <c r="J4984"/>
    </row>
    <row r="4985" spans="8:10" x14ac:dyDescent="0.3">
      <c r="H4985"/>
      <c r="I4985"/>
      <c r="J4985"/>
    </row>
    <row r="4986" spans="8:10" x14ac:dyDescent="0.3">
      <c r="H4986"/>
      <c r="I4986"/>
      <c r="J4986"/>
    </row>
    <row r="4987" spans="8:10" x14ac:dyDescent="0.3">
      <c r="H4987"/>
      <c r="I4987"/>
      <c r="J4987"/>
    </row>
    <row r="4988" spans="8:10" x14ac:dyDescent="0.3">
      <c r="H4988"/>
      <c r="I4988"/>
      <c r="J4988"/>
    </row>
    <row r="4989" spans="8:10" x14ac:dyDescent="0.3">
      <c r="H4989"/>
      <c r="I4989"/>
      <c r="J4989"/>
    </row>
    <row r="4990" spans="8:10" x14ac:dyDescent="0.3">
      <c r="H4990"/>
      <c r="I4990"/>
      <c r="J4990"/>
    </row>
    <row r="4991" spans="8:10" x14ac:dyDescent="0.3">
      <c r="H4991"/>
      <c r="I4991"/>
      <c r="J4991"/>
    </row>
    <row r="4992" spans="8:10" x14ac:dyDescent="0.3">
      <c r="H4992"/>
      <c r="I4992"/>
      <c r="J4992"/>
    </row>
    <row r="4993" spans="8:10" x14ac:dyDescent="0.3">
      <c r="H4993"/>
      <c r="I4993"/>
      <c r="J4993"/>
    </row>
    <row r="4994" spans="8:10" x14ac:dyDescent="0.3">
      <c r="H4994"/>
      <c r="I4994"/>
      <c r="J4994"/>
    </row>
    <row r="4995" spans="8:10" x14ac:dyDescent="0.3">
      <c r="H4995"/>
      <c r="I4995"/>
      <c r="J4995"/>
    </row>
    <row r="4996" spans="8:10" x14ac:dyDescent="0.3">
      <c r="H4996"/>
      <c r="I4996"/>
      <c r="J4996"/>
    </row>
    <row r="4997" spans="8:10" x14ac:dyDescent="0.3">
      <c r="H4997"/>
      <c r="I4997"/>
      <c r="J4997"/>
    </row>
    <row r="4998" spans="8:10" x14ac:dyDescent="0.3">
      <c r="H4998"/>
      <c r="I4998"/>
      <c r="J4998"/>
    </row>
    <row r="4999" spans="8:10" x14ac:dyDescent="0.3">
      <c r="H4999"/>
      <c r="I4999"/>
      <c r="J4999"/>
    </row>
    <row r="5000" spans="8:10" x14ac:dyDescent="0.3">
      <c r="H5000"/>
      <c r="I5000"/>
      <c r="J5000"/>
    </row>
    <row r="5001" spans="8:10" x14ac:dyDescent="0.3">
      <c r="H5001"/>
      <c r="I5001"/>
      <c r="J5001"/>
    </row>
    <row r="5002" spans="8:10" x14ac:dyDescent="0.3">
      <c r="H5002"/>
      <c r="I5002"/>
      <c r="J5002"/>
    </row>
    <row r="5003" spans="8:10" x14ac:dyDescent="0.3">
      <c r="H5003"/>
      <c r="I5003"/>
      <c r="J5003"/>
    </row>
    <row r="5004" spans="8:10" x14ac:dyDescent="0.3">
      <c r="H5004"/>
      <c r="I5004"/>
      <c r="J5004"/>
    </row>
    <row r="5005" spans="8:10" x14ac:dyDescent="0.3">
      <c r="H5005"/>
      <c r="I5005"/>
      <c r="J5005"/>
    </row>
    <row r="5006" spans="8:10" x14ac:dyDescent="0.3">
      <c r="H5006"/>
      <c r="I5006"/>
      <c r="J5006"/>
    </row>
    <row r="5007" spans="8:10" x14ac:dyDescent="0.3">
      <c r="H5007"/>
      <c r="I5007"/>
      <c r="J5007"/>
    </row>
    <row r="5008" spans="8:10" x14ac:dyDescent="0.3">
      <c r="H5008"/>
      <c r="I5008"/>
      <c r="J5008"/>
    </row>
    <row r="5009" spans="8:10" x14ac:dyDescent="0.3">
      <c r="H5009"/>
      <c r="I5009"/>
      <c r="J5009"/>
    </row>
    <row r="5010" spans="8:10" x14ac:dyDescent="0.3">
      <c r="H5010"/>
      <c r="I5010"/>
      <c r="J5010"/>
    </row>
    <row r="5011" spans="8:10" x14ac:dyDescent="0.3">
      <c r="H5011"/>
      <c r="I5011"/>
      <c r="J5011"/>
    </row>
    <row r="5012" spans="8:10" x14ac:dyDescent="0.3">
      <c r="H5012"/>
      <c r="I5012"/>
      <c r="J5012"/>
    </row>
    <row r="5013" spans="8:10" x14ac:dyDescent="0.3">
      <c r="H5013"/>
      <c r="I5013"/>
      <c r="J5013"/>
    </row>
    <row r="5014" spans="8:10" x14ac:dyDescent="0.3">
      <c r="H5014"/>
      <c r="I5014"/>
      <c r="J5014"/>
    </row>
    <row r="5015" spans="8:10" x14ac:dyDescent="0.3">
      <c r="H5015"/>
      <c r="I5015"/>
      <c r="J5015"/>
    </row>
    <row r="5016" spans="8:10" x14ac:dyDescent="0.3">
      <c r="H5016"/>
      <c r="I5016"/>
      <c r="J5016"/>
    </row>
    <row r="5017" spans="8:10" x14ac:dyDescent="0.3">
      <c r="H5017"/>
      <c r="I5017"/>
      <c r="J5017"/>
    </row>
    <row r="5018" spans="8:10" x14ac:dyDescent="0.3">
      <c r="H5018"/>
      <c r="I5018"/>
      <c r="J5018"/>
    </row>
    <row r="5019" spans="8:10" x14ac:dyDescent="0.3">
      <c r="H5019"/>
      <c r="I5019"/>
      <c r="J5019"/>
    </row>
    <row r="5020" spans="8:10" x14ac:dyDescent="0.3">
      <c r="H5020"/>
      <c r="I5020"/>
      <c r="J5020"/>
    </row>
    <row r="5021" spans="8:10" x14ac:dyDescent="0.3">
      <c r="H5021"/>
      <c r="I5021"/>
      <c r="J5021"/>
    </row>
    <row r="5022" spans="8:10" x14ac:dyDescent="0.3">
      <c r="H5022"/>
      <c r="I5022"/>
      <c r="J5022"/>
    </row>
    <row r="5023" spans="8:10" x14ac:dyDescent="0.3">
      <c r="H5023"/>
      <c r="I5023"/>
      <c r="J5023"/>
    </row>
    <row r="5024" spans="8:10" x14ac:dyDescent="0.3">
      <c r="H5024"/>
      <c r="I5024"/>
      <c r="J5024"/>
    </row>
    <row r="5025" spans="8:10" x14ac:dyDescent="0.3">
      <c r="H5025"/>
      <c r="I5025"/>
      <c r="J5025"/>
    </row>
    <row r="5026" spans="8:10" x14ac:dyDescent="0.3">
      <c r="H5026"/>
      <c r="I5026"/>
      <c r="J5026"/>
    </row>
    <row r="5027" spans="8:10" x14ac:dyDescent="0.3">
      <c r="H5027"/>
      <c r="I5027"/>
      <c r="J5027"/>
    </row>
    <row r="5028" spans="8:10" x14ac:dyDescent="0.3">
      <c r="H5028"/>
      <c r="I5028"/>
      <c r="J5028"/>
    </row>
    <row r="5029" spans="8:10" x14ac:dyDescent="0.3">
      <c r="H5029"/>
      <c r="I5029"/>
      <c r="J5029"/>
    </row>
    <row r="5030" spans="8:10" x14ac:dyDescent="0.3">
      <c r="H5030"/>
      <c r="I5030"/>
      <c r="J5030"/>
    </row>
    <row r="5031" spans="8:10" x14ac:dyDescent="0.3">
      <c r="H5031"/>
      <c r="I5031"/>
      <c r="J5031"/>
    </row>
    <row r="5032" spans="8:10" x14ac:dyDescent="0.3">
      <c r="H5032"/>
      <c r="I5032"/>
      <c r="J5032"/>
    </row>
    <row r="5033" spans="8:10" x14ac:dyDescent="0.3">
      <c r="H5033"/>
      <c r="I5033"/>
      <c r="J5033"/>
    </row>
    <row r="5034" spans="8:10" x14ac:dyDescent="0.3">
      <c r="H5034"/>
      <c r="I5034"/>
      <c r="J5034"/>
    </row>
    <row r="5035" spans="8:10" x14ac:dyDescent="0.3">
      <c r="H5035"/>
      <c r="I5035"/>
      <c r="J5035"/>
    </row>
    <row r="5036" spans="8:10" x14ac:dyDescent="0.3">
      <c r="H5036"/>
      <c r="I5036"/>
      <c r="J5036"/>
    </row>
    <row r="5037" spans="8:10" x14ac:dyDescent="0.3">
      <c r="H5037"/>
      <c r="I5037"/>
      <c r="J5037"/>
    </row>
    <row r="5038" spans="8:10" x14ac:dyDescent="0.3">
      <c r="H5038"/>
      <c r="I5038"/>
      <c r="J5038"/>
    </row>
    <row r="5039" spans="8:10" x14ac:dyDescent="0.3">
      <c r="H5039"/>
      <c r="I5039"/>
      <c r="J5039"/>
    </row>
    <row r="5040" spans="8:10" x14ac:dyDescent="0.3">
      <c r="H5040"/>
      <c r="I5040"/>
      <c r="J5040"/>
    </row>
    <row r="5041" spans="8:10" x14ac:dyDescent="0.3">
      <c r="H5041"/>
      <c r="I5041"/>
      <c r="J5041"/>
    </row>
    <row r="5042" spans="8:10" x14ac:dyDescent="0.3">
      <c r="H5042"/>
      <c r="I5042"/>
      <c r="J5042"/>
    </row>
    <row r="5043" spans="8:10" x14ac:dyDescent="0.3">
      <c r="H5043"/>
      <c r="I5043"/>
      <c r="J5043"/>
    </row>
    <row r="5044" spans="8:10" x14ac:dyDescent="0.3">
      <c r="H5044"/>
      <c r="I5044"/>
      <c r="J5044"/>
    </row>
    <row r="5045" spans="8:10" x14ac:dyDescent="0.3">
      <c r="H5045"/>
      <c r="I5045"/>
      <c r="J5045"/>
    </row>
    <row r="5046" spans="8:10" x14ac:dyDescent="0.3">
      <c r="H5046"/>
      <c r="I5046"/>
      <c r="J5046"/>
    </row>
    <row r="5047" spans="8:10" x14ac:dyDescent="0.3">
      <c r="H5047"/>
      <c r="I5047"/>
      <c r="J5047"/>
    </row>
    <row r="5048" spans="8:10" x14ac:dyDescent="0.3">
      <c r="H5048"/>
      <c r="I5048"/>
      <c r="J5048"/>
    </row>
    <row r="5049" spans="8:10" x14ac:dyDescent="0.3">
      <c r="H5049"/>
      <c r="I5049"/>
      <c r="J5049"/>
    </row>
    <row r="5050" spans="8:10" x14ac:dyDescent="0.3">
      <c r="H5050"/>
      <c r="I5050"/>
      <c r="J5050"/>
    </row>
    <row r="5051" spans="8:10" x14ac:dyDescent="0.3">
      <c r="H5051"/>
      <c r="I5051"/>
      <c r="J5051"/>
    </row>
    <row r="5052" spans="8:10" x14ac:dyDescent="0.3">
      <c r="H5052"/>
      <c r="I5052"/>
      <c r="J5052"/>
    </row>
    <row r="5053" spans="8:10" x14ac:dyDescent="0.3">
      <c r="H5053"/>
      <c r="I5053"/>
      <c r="J5053"/>
    </row>
    <row r="5054" spans="8:10" x14ac:dyDescent="0.3">
      <c r="H5054"/>
      <c r="I5054"/>
      <c r="J5054"/>
    </row>
    <row r="5055" spans="8:10" x14ac:dyDescent="0.3">
      <c r="H5055"/>
      <c r="I5055"/>
      <c r="J5055"/>
    </row>
    <row r="5056" spans="8:10" x14ac:dyDescent="0.3">
      <c r="H5056"/>
      <c r="I5056"/>
      <c r="J5056"/>
    </row>
    <row r="5057" spans="8:10" x14ac:dyDescent="0.3">
      <c r="H5057"/>
      <c r="I5057"/>
      <c r="J5057"/>
    </row>
    <row r="5058" spans="8:10" x14ac:dyDescent="0.3">
      <c r="H5058"/>
      <c r="I5058"/>
      <c r="J5058"/>
    </row>
    <row r="5059" spans="8:10" x14ac:dyDescent="0.3">
      <c r="H5059"/>
      <c r="I5059"/>
      <c r="J5059"/>
    </row>
    <row r="5060" spans="8:10" x14ac:dyDescent="0.3">
      <c r="H5060"/>
      <c r="I5060"/>
      <c r="J5060"/>
    </row>
    <row r="5061" spans="8:10" x14ac:dyDescent="0.3">
      <c r="H5061"/>
      <c r="I5061"/>
      <c r="J5061"/>
    </row>
    <row r="5062" spans="8:10" x14ac:dyDescent="0.3">
      <c r="H5062"/>
      <c r="I5062"/>
      <c r="J5062"/>
    </row>
    <row r="5063" spans="8:10" x14ac:dyDescent="0.3">
      <c r="H5063"/>
      <c r="I5063"/>
      <c r="J5063"/>
    </row>
    <row r="5064" spans="8:10" x14ac:dyDescent="0.3">
      <c r="H5064"/>
      <c r="I5064"/>
      <c r="J5064"/>
    </row>
    <row r="5065" spans="8:10" x14ac:dyDescent="0.3">
      <c r="H5065"/>
      <c r="I5065"/>
      <c r="J5065"/>
    </row>
    <row r="5066" spans="8:10" x14ac:dyDescent="0.3">
      <c r="H5066"/>
      <c r="I5066"/>
      <c r="J5066"/>
    </row>
    <row r="5067" spans="8:10" x14ac:dyDescent="0.3">
      <c r="H5067"/>
      <c r="I5067"/>
      <c r="J5067"/>
    </row>
    <row r="5068" spans="8:10" x14ac:dyDescent="0.3">
      <c r="H5068"/>
      <c r="I5068"/>
      <c r="J5068"/>
    </row>
    <row r="5069" spans="8:10" x14ac:dyDescent="0.3">
      <c r="H5069"/>
      <c r="I5069"/>
      <c r="J5069"/>
    </row>
    <row r="5070" spans="8:10" x14ac:dyDescent="0.3">
      <c r="H5070"/>
      <c r="I5070"/>
      <c r="J5070"/>
    </row>
    <row r="5071" spans="8:10" x14ac:dyDescent="0.3">
      <c r="H5071"/>
      <c r="I5071"/>
      <c r="J5071"/>
    </row>
    <row r="5072" spans="8:10" x14ac:dyDescent="0.3">
      <c r="H5072"/>
      <c r="I5072"/>
      <c r="J5072"/>
    </row>
    <row r="5073" spans="8:10" x14ac:dyDescent="0.3">
      <c r="H5073"/>
      <c r="I5073"/>
      <c r="J5073"/>
    </row>
    <row r="5074" spans="8:10" x14ac:dyDescent="0.3">
      <c r="H5074"/>
      <c r="I5074"/>
      <c r="J5074"/>
    </row>
    <row r="5075" spans="8:10" x14ac:dyDescent="0.3">
      <c r="H5075"/>
      <c r="I5075"/>
      <c r="J5075"/>
    </row>
    <row r="5076" spans="8:10" x14ac:dyDescent="0.3">
      <c r="H5076"/>
      <c r="I5076"/>
      <c r="J5076"/>
    </row>
    <row r="5077" spans="8:10" x14ac:dyDescent="0.3">
      <c r="H5077"/>
      <c r="I5077"/>
      <c r="J5077"/>
    </row>
    <row r="5078" spans="8:10" x14ac:dyDescent="0.3">
      <c r="H5078"/>
      <c r="I5078"/>
      <c r="J5078"/>
    </row>
    <row r="5079" spans="8:10" x14ac:dyDescent="0.3">
      <c r="H5079"/>
      <c r="I5079"/>
      <c r="J5079"/>
    </row>
    <row r="5080" spans="8:10" x14ac:dyDescent="0.3">
      <c r="H5080"/>
      <c r="I5080"/>
      <c r="J5080"/>
    </row>
    <row r="5081" spans="8:10" x14ac:dyDescent="0.3">
      <c r="H5081"/>
      <c r="I5081"/>
      <c r="J5081"/>
    </row>
    <row r="5082" spans="8:10" x14ac:dyDescent="0.3">
      <c r="H5082"/>
      <c r="I5082"/>
      <c r="J5082"/>
    </row>
    <row r="5083" spans="8:10" x14ac:dyDescent="0.3">
      <c r="H5083"/>
      <c r="I5083"/>
      <c r="J5083"/>
    </row>
    <row r="5084" spans="8:10" x14ac:dyDescent="0.3">
      <c r="H5084"/>
      <c r="I5084"/>
      <c r="J5084"/>
    </row>
    <row r="5085" spans="8:10" x14ac:dyDescent="0.3">
      <c r="H5085"/>
      <c r="I5085"/>
      <c r="J5085"/>
    </row>
    <row r="5086" spans="8:10" x14ac:dyDescent="0.3">
      <c r="H5086"/>
      <c r="I5086"/>
      <c r="J5086"/>
    </row>
    <row r="5087" spans="8:10" x14ac:dyDescent="0.3">
      <c r="H5087"/>
      <c r="I5087"/>
      <c r="J5087"/>
    </row>
    <row r="5088" spans="8:10" x14ac:dyDescent="0.3">
      <c r="H5088"/>
      <c r="I5088"/>
      <c r="J5088"/>
    </row>
    <row r="5089" spans="8:10" x14ac:dyDescent="0.3">
      <c r="H5089"/>
      <c r="I5089"/>
      <c r="J5089"/>
    </row>
    <row r="5090" spans="8:10" x14ac:dyDescent="0.3">
      <c r="H5090"/>
      <c r="I5090"/>
      <c r="J5090"/>
    </row>
    <row r="5091" spans="8:10" x14ac:dyDescent="0.3">
      <c r="H5091"/>
      <c r="I5091"/>
      <c r="J5091"/>
    </row>
    <row r="5092" spans="8:10" x14ac:dyDescent="0.3">
      <c r="H5092"/>
      <c r="I5092"/>
      <c r="J5092"/>
    </row>
    <row r="5093" spans="8:10" x14ac:dyDescent="0.3">
      <c r="H5093"/>
      <c r="I5093"/>
      <c r="J5093"/>
    </row>
    <row r="5094" spans="8:10" x14ac:dyDescent="0.3">
      <c r="H5094"/>
      <c r="I5094"/>
      <c r="J5094"/>
    </row>
    <row r="5095" spans="8:10" x14ac:dyDescent="0.3">
      <c r="H5095"/>
      <c r="I5095"/>
      <c r="J5095"/>
    </row>
    <row r="5096" spans="8:10" x14ac:dyDescent="0.3">
      <c r="H5096"/>
      <c r="I5096"/>
      <c r="J5096"/>
    </row>
    <row r="5097" spans="8:10" x14ac:dyDescent="0.3">
      <c r="H5097"/>
      <c r="I5097"/>
      <c r="J5097"/>
    </row>
    <row r="5098" spans="8:10" x14ac:dyDescent="0.3">
      <c r="H5098"/>
      <c r="I5098"/>
      <c r="J5098"/>
    </row>
    <row r="5099" spans="8:10" x14ac:dyDescent="0.3">
      <c r="H5099"/>
      <c r="I5099"/>
      <c r="J5099"/>
    </row>
    <row r="5100" spans="8:10" x14ac:dyDescent="0.3">
      <c r="H5100"/>
      <c r="I5100"/>
      <c r="J5100"/>
    </row>
    <row r="5101" spans="8:10" x14ac:dyDescent="0.3">
      <c r="H5101"/>
      <c r="I5101"/>
      <c r="J5101"/>
    </row>
    <row r="5102" spans="8:10" x14ac:dyDescent="0.3">
      <c r="H5102"/>
      <c r="I5102"/>
      <c r="J5102"/>
    </row>
    <row r="5103" spans="8:10" x14ac:dyDescent="0.3">
      <c r="H5103"/>
      <c r="I5103"/>
      <c r="J5103"/>
    </row>
    <row r="5104" spans="8:10" x14ac:dyDescent="0.3">
      <c r="H5104"/>
      <c r="I5104"/>
      <c r="J5104"/>
    </row>
    <row r="5105" spans="8:10" x14ac:dyDescent="0.3">
      <c r="H5105"/>
      <c r="I5105"/>
      <c r="J5105"/>
    </row>
    <row r="5106" spans="8:10" x14ac:dyDescent="0.3">
      <c r="H5106"/>
      <c r="I5106"/>
      <c r="J5106"/>
    </row>
    <row r="5107" spans="8:10" x14ac:dyDescent="0.3">
      <c r="H5107"/>
      <c r="I5107"/>
      <c r="J5107"/>
    </row>
    <row r="5108" spans="8:10" x14ac:dyDescent="0.3">
      <c r="H5108"/>
      <c r="I5108"/>
      <c r="J5108"/>
    </row>
    <row r="5109" spans="8:10" x14ac:dyDescent="0.3">
      <c r="H5109"/>
      <c r="I5109"/>
      <c r="J5109"/>
    </row>
    <row r="5110" spans="8:10" x14ac:dyDescent="0.3">
      <c r="H5110"/>
      <c r="I5110"/>
      <c r="J5110"/>
    </row>
    <row r="5111" spans="8:10" x14ac:dyDescent="0.3">
      <c r="H5111"/>
      <c r="I5111"/>
      <c r="J5111"/>
    </row>
    <row r="5112" spans="8:10" x14ac:dyDescent="0.3">
      <c r="H5112"/>
      <c r="I5112"/>
      <c r="J5112"/>
    </row>
    <row r="5113" spans="8:10" x14ac:dyDescent="0.3">
      <c r="H5113"/>
      <c r="I5113"/>
      <c r="J5113"/>
    </row>
    <row r="5114" spans="8:10" x14ac:dyDescent="0.3">
      <c r="H5114"/>
      <c r="I5114"/>
      <c r="J5114"/>
    </row>
    <row r="5115" spans="8:10" x14ac:dyDescent="0.3">
      <c r="H5115"/>
      <c r="I5115"/>
      <c r="J5115"/>
    </row>
    <row r="5116" spans="8:10" x14ac:dyDescent="0.3">
      <c r="H5116"/>
      <c r="I5116"/>
      <c r="J5116"/>
    </row>
    <row r="5117" spans="8:10" x14ac:dyDescent="0.3">
      <c r="H5117"/>
      <c r="I5117"/>
      <c r="J5117"/>
    </row>
    <row r="5118" spans="8:10" x14ac:dyDescent="0.3">
      <c r="H5118"/>
      <c r="I5118"/>
      <c r="J5118"/>
    </row>
    <row r="5119" spans="8:10" x14ac:dyDescent="0.3">
      <c r="H5119"/>
      <c r="I5119"/>
      <c r="J5119"/>
    </row>
    <row r="5120" spans="8:10" x14ac:dyDescent="0.3">
      <c r="H5120"/>
      <c r="I5120"/>
      <c r="J5120"/>
    </row>
    <row r="5121" spans="8:10" x14ac:dyDescent="0.3">
      <c r="H5121"/>
      <c r="I5121"/>
      <c r="J5121"/>
    </row>
    <row r="5122" spans="8:10" x14ac:dyDescent="0.3">
      <c r="H5122"/>
      <c r="I5122"/>
      <c r="J5122"/>
    </row>
    <row r="5123" spans="8:10" x14ac:dyDescent="0.3">
      <c r="H5123"/>
      <c r="I5123"/>
      <c r="J5123"/>
    </row>
    <row r="5124" spans="8:10" x14ac:dyDescent="0.3">
      <c r="H5124"/>
      <c r="I5124"/>
      <c r="J5124"/>
    </row>
    <row r="5125" spans="8:10" x14ac:dyDescent="0.3">
      <c r="H5125"/>
      <c r="I5125"/>
      <c r="J5125"/>
    </row>
    <row r="5126" spans="8:10" x14ac:dyDescent="0.3">
      <c r="H5126"/>
      <c r="I5126"/>
      <c r="J5126"/>
    </row>
    <row r="5127" spans="8:10" x14ac:dyDescent="0.3">
      <c r="H5127"/>
      <c r="I5127"/>
      <c r="J5127"/>
    </row>
    <row r="5128" spans="8:10" x14ac:dyDescent="0.3">
      <c r="H5128"/>
      <c r="I5128"/>
      <c r="J5128"/>
    </row>
    <row r="5129" spans="8:10" x14ac:dyDescent="0.3">
      <c r="H5129"/>
      <c r="I5129"/>
      <c r="J5129"/>
    </row>
    <row r="5130" spans="8:10" x14ac:dyDescent="0.3">
      <c r="H5130"/>
      <c r="I5130"/>
      <c r="J5130"/>
    </row>
    <row r="5131" spans="8:10" x14ac:dyDescent="0.3">
      <c r="H5131"/>
      <c r="I5131"/>
      <c r="J5131"/>
    </row>
    <row r="5132" spans="8:10" x14ac:dyDescent="0.3">
      <c r="H5132"/>
      <c r="I5132"/>
      <c r="J5132"/>
    </row>
    <row r="5133" spans="8:10" x14ac:dyDescent="0.3">
      <c r="H5133"/>
      <c r="I5133"/>
      <c r="J5133"/>
    </row>
    <row r="5134" spans="8:10" x14ac:dyDescent="0.3">
      <c r="H5134"/>
      <c r="I5134"/>
      <c r="J5134"/>
    </row>
    <row r="5135" spans="8:10" x14ac:dyDescent="0.3">
      <c r="H5135"/>
      <c r="I5135"/>
      <c r="J5135"/>
    </row>
    <row r="5136" spans="8:10" x14ac:dyDescent="0.3">
      <c r="H5136"/>
      <c r="I5136"/>
      <c r="J5136"/>
    </row>
    <row r="5137" spans="8:10" x14ac:dyDescent="0.3">
      <c r="H5137"/>
      <c r="I5137"/>
      <c r="J5137"/>
    </row>
    <row r="5138" spans="8:10" x14ac:dyDescent="0.3">
      <c r="H5138"/>
      <c r="I5138"/>
      <c r="J5138"/>
    </row>
    <row r="5139" spans="8:10" x14ac:dyDescent="0.3">
      <c r="H5139"/>
      <c r="I5139"/>
      <c r="J5139"/>
    </row>
    <row r="5140" spans="8:10" x14ac:dyDescent="0.3">
      <c r="H5140"/>
      <c r="I5140"/>
      <c r="J5140"/>
    </row>
    <row r="5141" spans="8:10" x14ac:dyDescent="0.3">
      <c r="H5141"/>
      <c r="I5141"/>
      <c r="J5141"/>
    </row>
    <row r="5142" spans="8:10" x14ac:dyDescent="0.3">
      <c r="H5142"/>
      <c r="I5142"/>
      <c r="J5142"/>
    </row>
    <row r="5143" spans="8:10" x14ac:dyDescent="0.3">
      <c r="H5143"/>
      <c r="I5143"/>
      <c r="J5143"/>
    </row>
    <row r="5144" spans="8:10" x14ac:dyDescent="0.3">
      <c r="H5144"/>
      <c r="I5144"/>
      <c r="J5144"/>
    </row>
    <row r="5145" spans="8:10" x14ac:dyDescent="0.3">
      <c r="H5145"/>
      <c r="I5145"/>
      <c r="J5145"/>
    </row>
    <row r="5146" spans="8:10" x14ac:dyDescent="0.3">
      <c r="H5146"/>
      <c r="I5146"/>
      <c r="J5146"/>
    </row>
    <row r="5147" spans="8:10" x14ac:dyDescent="0.3">
      <c r="H5147"/>
      <c r="I5147"/>
      <c r="J5147"/>
    </row>
    <row r="5148" spans="8:10" x14ac:dyDescent="0.3">
      <c r="H5148"/>
      <c r="I5148"/>
      <c r="J5148"/>
    </row>
    <row r="5149" spans="8:10" x14ac:dyDescent="0.3">
      <c r="H5149"/>
      <c r="I5149"/>
      <c r="J5149"/>
    </row>
    <row r="5150" spans="8:10" x14ac:dyDescent="0.3">
      <c r="H5150"/>
      <c r="I5150"/>
      <c r="J5150"/>
    </row>
    <row r="5151" spans="8:10" x14ac:dyDescent="0.3">
      <c r="H5151"/>
      <c r="I5151"/>
      <c r="J5151"/>
    </row>
    <row r="5152" spans="8:10" x14ac:dyDescent="0.3">
      <c r="H5152"/>
      <c r="I5152"/>
      <c r="J5152"/>
    </row>
    <row r="5153" spans="8:10" x14ac:dyDescent="0.3">
      <c r="H5153"/>
      <c r="I5153"/>
      <c r="J5153"/>
    </row>
    <row r="5154" spans="8:10" x14ac:dyDescent="0.3">
      <c r="H5154"/>
      <c r="I5154"/>
      <c r="J5154"/>
    </row>
    <row r="5155" spans="8:10" x14ac:dyDescent="0.3">
      <c r="H5155"/>
      <c r="I5155"/>
      <c r="J5155"/>
    </row>
    <row r="5156" spans="8:10" x14ac:dyDescent="0.3">
      <c r="H5156"/>
      <c r="I5156"/>
      <c r="J5156"/>
    </row>
    <row r="5157" spans="8:10" x14ac:dyDescent="0.3">
      <c r="H5157"/>
      <c r="I5157"/>
      <c r="J5157"/>
    </row>
    <row r="5158" spans="8:10" x14ac:dyDescent="0.3">
      <c r="H5158"/>
      <c r="I5158"/>
      <c r="J5158"/>
    </row>
    <row r="5159" spans="8:10" x14ac:dyDescent="0.3">
      <c r="H5159"/>
      <c r="I5159"/>
      <c r="J5159"/>
    </row>
    <row r="5160" spans="8:10" x14ac:dyDescent="0.3">
      <c r="H5160"/>
      <c r="I5160"/>
      <c r="J5160"/>
    </row>
    <row r="5161" spans="8:10" x14ac:dyDescent="0.3">
      <c r="H5161"/>
      <c r="I5161"/>
      <c r="J5161"/>
    </row>
    <row r="5162" spans="8:10" x14ac:dyDescent="0.3">
      <c r="H5162"/>
      <c r="I5162"/>
      <c r="J5162"/>
    </row>
    <row r="5163" spans="8:10" x14ac:dyDescent="0.3">
      <c r="H5163"/>
      <c r="I5163"/>
      <c r="J5163"/>
    </row>
    <row r="5164" spans="8:10" x14ac:dyDescent="0.3">
      <c r="H5164"/>
      <c r="I5164"/>
      <c r="J5164"/>
    </row>
    <row r="5165" spans="8:10" x14ac:dyDescent="0.3">
      <c r="H5165"/>
      <c r="I5165"/>
      <c r="J5165"/>
    </row>
    <row r="5166" spans="8:10" x14ac:dyDescent="0.3">
      <c r="H5166"/>
      <c r="I5166"/>
      <c r="J5166"/>
    </row>
    <row r="5167" spans="8:10" x14ac:dyDescent="0.3">
      <c r="H5167"/>
      <c r="I5167"/>
      <c r="J5167"/>
    </row>
    <row r="5168" spans="8:10" x14ac:dyDescent="0.3">
      <c r="H5168"/>
      <c r="I5168"/>
      <c r="J5168"/>
    </row>
    <row r="5169" spans="8:10" x14ac:dyDescent="0.3">
      <c r="H5169"/>
      <c r="I5169"/>
      <c r="J5169"/>
    </row>
    <row r="5170" spans="8:10" x14ac:dyDescent="0.3">
      <c r="H5170"/>
      <c r="I5170"/>
      <c r="J5170"/>
    </row>
    <row r="5171" spans="8:10" x14ac:dyDescent="0.3">
      <c r="H5171"/>
      <c r="I5171"/>
      <c r="J5171"/>
    </row>
    <row r="5172" spans="8:10" x14ac:dyDescent="0.3">
      <c r="H5172"/>
      <c r="I5172"/>
      <c r="J5172"/>
    </row>
    <row r="5173" spans="8:10" x14ac:dyDescent="0.3">
      <c r="H5173"/>
      <c r="I5173"/>
      <c r="J5173"/>
    </row>
    <row r="5174" spans="8:10" x14ac:dyDescent="0.3">
      <c r="H5174"/>
      <c r="I5174"/>
      <c r="J5174"/>
    </row>
    <row r="5175" spans="8:10" x14ac:dyDescent="0.3">
      <c r="H5175"/>
      <c r="I5175"/>
      <c r="J5175"/>
    </row>
    <row r="5176" spans="8:10" x14ac:dyDescent="0.3">
      <c r="H5176"/>
      <c r="I5176"/>
      <c r="J5176"/>
    </row>
    <row r="5177" spans="8:10" x14ac:dyDescent="0.3">
      <c r="H5177"/>
      <c r="I5177"/>
      <c r="J5177"/>
    </row>
    <row r="5178" spans="8:10" x14ac:dyDescent="0.3">
      <c r="H5178"/>
      <c r="I5178"/>
      <c r="J5178"/>
    </row>
    <row r="5179" spans="8:10" x14ac:dyDescent="0.3">
      <c r="H5179"/>
      <c r="I5179"/>
      <c r="J5179"/>
    </row>
    <row r="5180" spans="8:10" x14ac:dyDescent="0.3">
      <c r="H5180"/>
      <c r="I5180"/>
      <c r="J5180"/>
    </row>
    <row r="5181" spans="8:10" x14ac:dyDescent="0.3">
      <c r="H5181"/>
      <c r="I5181"/>
      <c r="J5181"/>
    </row>
    <row r="5182" spans="8:10" x14ac:dyDescent="0.3">
      <c r="H5182"/>
      <c r="I5182"/>
      <c r="J5182"/>
    </row>
    <row r="5183" spans="8:10" x14ac:dyDescent="0.3">
      <c r="H5183"/>
      <c r="I5183"/>
      <c r="J5183"/>
    </row>
    <row r="5184" spans="8:10" x14ac:dyDescent="0.3">
      <c r="H5184"/>
      <c r="I5184"/>
      <c r="J5184"/>
    </row>
    <row r="5185" spans="8:10" x14ac:dyDescent="0.3">
      <c r="H5185"/>
      <c r="I5185"/>
      <c r="J5185"/>
    </row>
    <row r="5186" spans="8:10" x14ac:dyDescent="0.3">
      <c r="H5186"/>
      <c r="I5186"/>
      <c r="J5186"/>
    </row>
    <row r="5187" spans="8:10" x14ac:dyDescent="0.3">
      <c r="H5187"/>
      <c r="I5187"/>
      <c r="J5187"/>
    </row>
    <row r="5188" spans="8:10" x14ac:dyDescent="0.3">
      <c r="H5188"/>
      <c r="I5188"/>
      <c r="J5188"/>
    </row>
    <row r="5189" spans="8:10" x14ac:dyDescent="0.3">
      <c r="H5189"/>
      <c r="I5189"/>
      <c r="J5189"/>
    </row>
    <row r="5190" spans="8:10" x14ac:dyDescent="0.3">
      <c r="H5190"/>
      <c r="I5190"/>
      <c r="J5190"/>
    </row>
    <row r="5191" spans="8:10" x14ac:dyDescent="0.3">
      <c r="H5191"/>
      <c r="I5191"/>
      <c r="J5191"/>
    </row>
    <row r="5192" spans="8:10" x14ac:dyDescent="0.3">
      <c r="H5192"/>
      <c r="I5192"/>
      <c r="J5192"/>
    </row>
    <row r="5193" spans="8:10" x14ac:dyDescent="0.3">
      <c r="H5193"/>
      <c r="I5193"/>
      <c r="J5193"/>
    </row>
    <row r="5194" spans="8:10" x14ac:dyDescent="0.3">
      <c r="H5194"/>
      <c r="I5194"/>
      <c r="J5194"/>
    </row>
    <row r="5195" spans="8:10" x14ac:dyDescent="0.3">
      <c r="H5195"/>
      <c r="I5195"/>
      <c r="J5195"/>
    </row>
    <row r="5196" spans="8:10" x14ac:dyDescent="0.3">
      <c r="H5196"/>
      <c r="I5196"/>
      <c r="J5196"/>
    </row>
    <row r="5197" spans="8:10" x14ac:dyDescent="0.3">
      <c r="H5197"/>
      <c r="I5197"/>
      <c r="J5197"/>
    </row>
    <row r="5198" spans="8:10" x14ac:dyDescent="0.3">
      <c r="H5198"/>
      <c r="I5198"/>
      <c r="J5198"/>
    </row>
    <row r="5199" spans="8:10" x14ac:dyDescent="0.3">
      <c r="H5199"/>
      <c r="I5199"/>
      <c r="J5199"/>
    </row>
    <row r="5200" spans="8:10" x14ac:dyDescent="0.3">
      <c r="H5200"/>
      <c r="I5200"/>
      <c r="J5200"/>
    </row>
    <row r="5201" spans="8:10" x14ac:dyDescent="0.3">
      <c r="H5201"/>
      <c r="I5201"/>
      <c r="J5201"/>
    </row>
    <row r="5202" spans="8:10" x14ac:dyDescent="0.3">
      <c r="H5202"/>
      <c r="I5202"/>
      <c r="J5202"/>
    </row>
    <row r="5203" spans="8:10" x14ac:dyDescent="0.3">
      <c r="H5203"/>
      <c r="I5203"/>
      <c r="J5203"/>
    </row>
    <row r="5204" spans="8:10" x14ac:dyDescent="0.3">
      <c r="H5204"/>
      <c r="I5204"/>
      <c r="J5204"/>
    </row>
    <row r="5205" spans="8:10" x14ac:dyDescent="0.3">
      <c r="H5205"/>
      <c r="I5205"/>
      <c r="J5205"/>
    </row>
    <row r="5206" spans="8:10" x14ac:dyDescent="0.3">
      <c r="H5206"/>
      <c r="I5206"/>
      <c r="J5206"/>
    </row>
    <row r="5207" spans="8:10" x14ac:dyDescent="0.3">
      <c r="H5207"/>
      <c r="I5207"/>
      <c r="J5207"/>
    </row>
    <row r="5208" spans="8:10" x14ac:dyDescent="0.3">
      <c r="H5208"/>
      <c r="I5208"/>
      <c r="J5208"/>
    </row>
    <row r="5209" spans="8:10" x14ac:dyDescent="0.3">
      <c r="H5209"/>
      <c r="I5209"/>
      <c r="J5209"/>
    </row>
    <row r="5210" spans="8:10" x14ac:dyDescent="0.3">
      <c r="H5210"/>
      <c r="I5210"/>
      <c r="J5210"/>
    </row>
    <row r="5211" spans="8:10" x14ac:dyDescent="0.3">
      <c r="H5211"/>
      <c r="I5211"/>
      <c r="J5211"/>
    </row>
    <row r="5212" spans="8:10" x14ac:dyDescent="0.3">
      <c r="H5212"/>
      <c r="I5212"/>
      <c r="J5212"/>
    </row>
    <row r="5213" spans="8:10" x14ac:dyDescent="0.3">
      <c r="H5213"/>
      <c r="I5213"/>
      <c r="J5213"/>
    </row>
    <row r="5214" spans="8:10" x14ac:dyDescent="0.3">
      <c r="H5214"/>
      <c r="I5214"/>
      <c r="J5214"/>
    </row>
    <row r="5215" spans="8:10" x14ac:dyDescent="0.3">
      <c r="H5215"/>
      <c r="I5215"/>
      <c r="J5215"/>
    </row>
    <row r="5216" spans="8:10" x14ac:dyDescent="0.3">
      <c r="H5216"/>
      <c r="I5216"/>
      <c r="J5216"/>
    </row>
    <row r="5217" spans="8:10" x14ac:dyDescent="0.3">
      <c r="H5217"/>
      <c r="I5217"/>
      <c r="J5217"/>
    </row>
    <row r="5218" spans="8:10" x14ac:dyDescent="0.3">
      <c r="H5218"/>
      <c r="I5218"/>
      <c r="J5218"/>
    </row>
    <row r="5219" spans="8:10" x14ac:dyDescent="0.3">
      <c r="H5219"/>
      <c r="I5219"/>
      <c r="J5219"/>
    </row>
    <row r="5220" spans="8:10" x14ac:dyDescent="0.3">
      <c r="H5220"/>
      <c r="I5220"/>
      <c r="J5220"/>
    </row>
    <row r="5221" spans="8:10" x14ac:dyDescent="0.3">
      <c r="H5221"/>
      <c r="I5221"/>
      <c r="J5221"/>
    </row>
    <row r="5222" spans="8:10" x14ac:dyDescent="0.3">
      <c r="H5222"/>
      <c r="I5222"/>
      <c r="J5222"/>
    </row>
    <row r="5223" spans="8:10" x14ac:dyDescent="0.3">
      <c r="H5223"/>
      <c r="I5223"/>
      <c r="J5223"/>
    </row>
    <row r="5224" spans="8:10" x14ac:dyDescent="0.3">
      <c r="H5224"/>
      <c r="I5224"/>
      <c r="J5224"/>
    </row>
    <row r="5225" spans="8:10" x14ac:dyDescent="0.3">
      <c r="H5225"/>
      <c r="I5225"/>
      <c r="J5225"/>
    </row>
    <row r="5226" spans="8:10" x14ac:dyDescent="0.3">
      <c r="H5226"/>
      <c r="I5226"/>
      <c r="J5226"/>
    </row>
    <row r="5227" spans="8:10" x14ac:dyDescent="0.3">
      <c r="H5227"/>
      <c r="I5227"/>
      <c r="J5227"/>
    </row>
    <row r="5228" spans="8:10" x14ac:dyDescent="0.3">
      <c r="H5228"/>
      <c r="I5228"/>
      <c r="J5228"/>
    </row>
    <row r="5229" spans="8:10" x14ac:dyDescent="0.3">
      <c r="H5229"/>
      <c r="I5229"/>
      <c r="J5229"/>
    </row>
    <row r="5230" spans="8:10" x14ac:dyDescent="0.3">
      <c r="H5230"/>
      <c r="I5230"/>
      <c r="J5230"/>
    </row>
    <row r="5231" spans="8:10" x14ac:dyDescent="0.3">
      <c r="H5231"/>
      <c r="I5231"/>
      <c r="J5231"/>
    </row>
    <row r="5232" spans="8:10" x14ac:dyDescent="0.3">
      <c r="H5232"/>
      <c r="I5232"/>
      <c r="J5232"/>
    </row>
    <row r="5233" spans="8:10" x14ac:dyDescent="0.3">
      <c r="H5233"/>
      <c r="I5233"/>
      <c r="J5233"/>
    </row>
    <row r="5234" spans="8:10" x14ac:dyDescent="0.3">
      <c r="H5234"/>
      <c r="I5234"/>
      <c r="J5234"/>
    </row>
    <row r="5235" spans="8:10" x14ac:dyDescent="0.3">
      <c r="H5235"/>
      <c r="I5235"/>
      <c r="J5235"/>
    </row>
    <row r="5236" spans="8:10" x14ac:dyDescent="0.3">
      <c r="H5236"/>
      <c r="I5236"/>
      <c r="J5236"/>
    </row>
    <row r="5237" spans="8:10" x14ac:dyDescent="0.3">
      <c r="H5237"/>
      <c r="I5237"/>
      <c r="J5237"/>
    </row>
    <row r="5238" spans="8:10" x14ac:dyDescent="0.3">
      <c r="H5238"/>
      <c r="I5238"/>
      <c r="J5238"/>
    </row>
    <row r="5239" spans="8:10" x14ac:dyDescent="0.3">
      <c r="H5239"/>
      <c r="I5239"/>
      <c r="J5239"/>
    </row>
    <row r="5240" spans="8:10" x14ac:dyDescent="0.3">
      <c r="H5240"/>
      <c r="I5240"/>
      <c r="J5240"/>
    </row>
    <row r="5241" spans="8:10" x14ac:dyDescent="0.3">
      <c r="H5241"/>
      <c r="I5241"/>
      <c r="J5241"/>
    </row>
    <row r="5242" spans="8:10" x14ac:dyDescent="0.3">
      <c r="H5242"/>
      <c r="I5242"/>
      <c r="J5242"/>
    </row>
    <row r="5243" spans="8:10" x14ac:dyDescent="0.3">
      <c r="H5243"/>
      <c r="I5243"/>
      <c r="J5243"/>
    </row>
    <row r="5244" spans="8:10" x14ac:dyDescent="0.3">
      <c r="H5244"/>
      <c r="I5244"/>
      <c r="J5244"/>
    </row>
    <row r="5245" spans="8:10" x14ac:dyDescent="0.3">
      <c r="H5245"/>
      <c r="I5245"/>
      <c r="J5245"/>
    </row>
    <row r="5246" spans="8:10" x14ac:dyDescent="0.3">
      <c r="H5246"/>
      <c r="I5246"/>
      <c r="J5246"/>
    </row>
    <row r="5247" spans="8:10" x14ac:dyDescent="0.3">
      <c r="H5247"/>
      <c r="I5247"/>
      <c r="J5247"/>
    </row>
    <row r="5248" spans="8:10" x14ac:dyDescent="0.3">
      <c r="H5248"/>
      <c r="I5248"/>
      <c r="J5248"/>
    </row>
    <row r="5249" spans="8:10" x14ac:dyDescent="0.3">
      <c r="H5249"/>
      <c r="I5249"/>
      <c r="J5249"/>
    </row>
    <row r="5250" spans="8:10" x14ac:dyDescent="0.3">
      <c r="H5250"/>
      <c r="I5250"/>
      <c r="J5250"/>
    </row>
    <row r="5251" spans="8:10" x14ac:dyDescent="0.3">
      <c r="H5251"/>
      <c r="I5251"/>
      <c r="J5251"/>
    </row>
    <row r="5252" spans="8:10" x14ac:dyDescent="0.3">
      <c r="H5252"/>
      <c r="I5252"/>
      <c r="J5252"/>
    </row>
    <row r="5253" spans="8:10" x14ac:dyDescent="0.3">
      <c r="H5253"/>
      <c r="I5253"/>
      <c r="J5253"/>
    </row>
    <row r="5254" spans="8:10" x14ac:dyDescent="0.3">
      <c r="H5254"/>
      <c r="I5254"/>
      <c r="J5254"/>
    </row>
    <row r="5255" spans="8:10" x14ac:dyDescent="0.3">
      <c r="H5255"/>
      <c r="I5255"/>
      <c r="J5255"/>
    </row>
    <row r="5256" spans="8:10" x14ac:dyDescent="0.3">
      <c r="H5256"/>
      <c r="I5256"/>
      <c r="J5256"/>
    </row>
    <row r="5257" spans="8:10" x14ac:dyDescent="0.3">
      <c r="H5257"/>
      <c r="I5257"/>
      <c r="J5257"/>
    </row>
    <row r="5258" spans="8:10" x14ac:dyDescent="0.3">
      <c r="H5258"/>
      <c r="I5258"/>
      <c r="J5258"/>
    </row>
    <row r="5259" spans="8:10" x14ac:dyDescent="0.3">
      <c r="H5259"/>
      <c r="I5259"/>
      <c r="J5259"/>
    </row>
    <row r="5260" spans="8:10" x14ac:dyDescent="0.3">
      <c r="H5260"/>
      <c r="I5260"/>
      <c r="J5260"/>
    </row>
    <row r="5261" spans="8:10" x14ac:dyDescent="0.3">
      <c r="H5261"/>
      <c r="I5261"/>
      <c r="J5261"/>
    </row>
    <row r="5262" spans="8:10" x14ac:dyDescent="0.3">
      <c r="H5262"/>
      <c r="I5262"/>
      <c r="J5262"/>
    </row>
    <row r="5263" spans="8:10" x14ac:dyDescent="0.3">
      <c r="H5263"/>
      <c r="I5263"/>
      <c r="J5263"/>
    </row>
    <row r="5264" spans="8:10" x14ac:dyDescent="0.3">
      <c r="H5264"/>
      <c r="I5264"/>
      <c r="J5264"/>
    </row>
    <row r="5265" spans="8:10" x14ac:dyDescent="0.3">
      <c r="H5265"/>
      <c r="I5265"/>
      <c r="J5265"/>
    </row>
    <row r="5266" spans="8:10" x14ac:dyDescent="0.3">
      <c r="H5266"/>
      <c r="I5266"/>
      <c r="J5266"/>
    </row>
    <row r="5267" spans="8:10" x14ac:dyDescent="0.3">
      <c r="H5267"/>
      <c r="I5267"/>
      <c r="J5267"/>
    </row>
    <row r="5268" spans="8:10" x14ac:dyDescent="0.3">
      <c r="H5268"/>
      <c r="I5268"/>
      <c r="J5268"/>
    </row>
    <row r="5269" spans="8:10" x14ac:dyDescent="0.3">
      <c r="H5269"/>
      <c r="I5269"/>
      <c r="J5269"/>
    </row>
    <row r="5270" spans="8:10" x14ac:dyDescent="0.3">
      <c r="H5270"/>
      <c r="I5270"/>
      <c r="J5270"/>
    </row>
    <row r="5271" spans="8:10" x14ac:dyDescent="0.3">
      <c r="H5271"/>
      <c r="I5271"/>
      <c r="J5271"/>
    </row>
    <row r="5272" spans="8:10" x14ac:dyDescent="0.3">
      <c r="H5272"/>
      <c r="I5272"/>
      <c r="J5272"/>
    </row>
    <row r="5273" spans="8:10" x14ac:dyDescent="0.3">
      <c r="H5273"/>
      <c r="I5273"/>
      <c r="J5273"/>
    </row>
    <row r="5274" spans="8:10" x14ac:dyDescent="0.3">
      <c r="H5274"/>
      <c r="I5274"/>
      <c r="J5274"/>
    </row>
    <row r="5275" spans="8:10" x14ac:dyDescent="0.3">
      <c r="H5275"/>
      <c r="I5275"/>
      <c r="J5275"/>
    </row>
    <row r="5276" spans="8:10" x14ac:dyDescent="0.3">
      <c r="H5276"/>
      <c r="I5276"/>
      <c r="J5276"/>
    </row>
    <row r="5277" spans="8:10" x14ac:dyDescent="0.3">
      <c r="H5277"/>
      <c r="I5277"/>
      <c r="J5277"/>
    </row>
    <row r="5278" spans="8:10" x14ac:dyDescent="0.3">
      <c r="H5278"/>
      <c r="I5278"/>
      <c r="J5278"/>
    </row>
    <row r="5279" spans="8:10" x14ac:dyDescent="0.3">
      <c r="H5279"/>
      <c r="I5279"/>
      <c r="J5279"/>
    </row>
    <row r="5280" spans="8:10" x14ac:dyDescent="0.3">
      <c r="H5280"/>
      <c r="I5280"/>
      <c r="J5280"/>
    </row>
    <row r="5281" spans="8:10" x14ac:dyDescent="0.3">
      <c r="H5281"/>
      <c r="I5281"/>
      <c r="J5281"/>
    </row>
    <row r="5282" spans="8:10" x14ac:dyDescent="0.3">
      <c r="H5282"/>
      <c r="I5282"/>
      <c r="J5282"/>
    </row>
    <row r="5283" spans="8:10" x14ac:dyDescent="0.3">
      <c r="H5283"/>
      <c r="I5283"/>
      <c r="J5283"/>
    </row>
    <row r="5284" spans="8:10" x14ac:dyDescent="0.3">
      <c r="H5284"/>
      <c r="I5284"/>
      <c r="J5284"/>
    </row>
    <row r="5285" spans="8:10" x14ac:dyDescent="0.3">
      <c r="H5285"/>
      <c r="I5285"/>
      <c r="J5285"/>
    </row>
    <row r="5286" spans="8:10" x14ac:dyDescent="0.3">
      <c r="H5286"/>
      <c r="I5286"/>
      <c r="J5286"/>
    </row>
    <row r="5287" spans="8:10" x14ac:dyDescent="0.3">
      <c r="H5287"/>
      <c r="I5287"/>
      <c r="J5287"/>
    </row>
    <row r="5288" spans="8:10" x14ac:dyDescent="0.3">
      <c r="H5288"/>
      <c r="I5288"/>
      <c r="J5288"/>
    </row>
    <row r="5289" spans="8:10" x14ac:dyDescent="0.3">
      <c r="H5289"/>
      <c r="I5289"/>
      <c r="J5289"/>
    </row>
    <row r="5290" spans="8:10" x14ac:dyDescent="0.3">
      <c r="H5290"/>
      <c r="I5290"/>
      <c r="J5290"/>
    </row>
    <row r="5291" spans="8:10" x14ac:dyDescent="0.3">
      <c r="H5291"/>
      <c r="I5291"/>
      <c r="J5291"/>
    </row>
    <row r="5292" spans="8:10" x14ac:dyDescent="0.3">
      <c r="H5292"/>
      <c r="I5292"/>
      <c r="J5292"/>
    </row>
    <row r="5293" spans="8:10" x14ac:dyDescent="0.3">
      <c r="H5293"/>
      <c r="I5293"/>
      <c r="J5293"/>
    </row>
    <row r="5294" spans="8:10" x14ac:dyDescent="0.3">
      <c r="H5294"/>
      <c r="I5294"/>
      <c r="J5294"/>
    </row>
    <row r="5295" spans="8:10" x14ac:dyDescent="0.3">
      <c r="H5295"/>
      <c r="I5295"/>
      <c r="J5295"/>
    </row>
    <row r="5296" spans="8:10" x14ac:dyDescent="0.3">
      <c r="H5296"/>
      <c r="I5296"/>
      <c r="J5296"/>
    </row>
    <row r="5297" spans="8:10" x14ac:dyDescent="0.3">
      <c r="H5297"/>
      <c r="I5297"/>
      <c r="J5297"/>
    </row>
    <row r="5298" spans="8:10" x14ac:dyDescent="0.3">
      <c r="H5298"/>
      <c r="I5298"/>
      <c r="J5298"/>
    </row>
    <row r="5299" spans="8:10" x14ac:dyDescent="0.3">
      <c r="H5299"/>
      <c r="I5299"/>
      <c r="J5299"/>
    </row>
    <row r="5300" spans="8:10" x14ac:dyDescent="0.3">
      <c r="H5300"/>
      <c r="I5300"/>
      <c r="J5300"/>
    </row>
    <row r="5301" spans="8:10" x14ac:dyDescent="0.3">
      <c r="H5301"/>
      <c r="I5301"/>
      <c r="J5301"/>
    </row>
    <row r="5302" spans="8:10" x14ac:dyDescent="0.3">
      <c r="H5302"/>
      <c r="I5302"/>
      <c r="J5302"/>
    </row>
    <row r="5303" spans="8:10" x14ac:dyDescent="0.3">
      <c r="H5303"/>
      <c r="I5303"/>
      <c r="J5303"/>
    </row>
    <row r="5304" spans="8:10" x14ac:dyDescent="0.3">
      <c r="H5304"/>
      <c r="I5304"/>
      <c r="J5304"/>
    </row>
    <row r="5305" spans="8:10" x14ac:dyDescent="0.3">
      <c r="H5305"/>
      <c r="I5305"/>
      <c r="J5305"/>
    </row>
    <row r="5306" spans="8:10" x14ac:dyDescent="0.3">
      <c r="H5306"/>
      <c r="I5306"/>
      <c r="J5306"/>
    </row>
    <row r="5307" spans="8:10" x14ac:dyDescent="0.3">
      <c r="H5307"/>
      <c r="I5307"/>
      <c r="J5307"/>
    </row>
    <row r="5308" spans="8:10" x14ac:dyDescent="0.3">
      <c r="H5308"/>
      <c r="I5308"/>
      <c r="J5308"/>
    </row>
    <row r="5309" spans="8:10" x14ac:dyDescent="0.3">
      <c r="H5309"/>
      <c r="I5309"/>
      <c r="J5309"/>
    </row>
    <row r="5310" spans="8:10" x14ac:dyDescent="0.3">
      <c r="H5310"/>
      <c r="I5310"/>
      <c r="J5310"/>
    </row>
    <row r="5311" spans="8:10" x14ac:dyDescent="0.3">
      <c r="H5311"/>
      <c r="I5311"/>
      <c r="J5311"/>
    </row>
    <row r="5312" spans="8:10" x14ac:dyDescent="0.3">
      <c r="H5312"/>
      <c r="I5312"/>
      <c r="J5312"/>
    </row>
    <row r="5313" spans="8:10" x14ac:dyDescent="0.3">
      <c r="H5313"/>
      <c r="I5313"/>
      <c r="J5313"/>
    </row>
    <row r="5314" spans="8:10" x14ac:dyDescent="0.3">
      <c r="H5314"/>
      <c r="I5314"/>
      <c r="J5314"/>
    </row>
    <row r="5315" spans="8:10" x14ac:dyDescent="0.3">
      <c r="H5315"/>
      <c r="I5315"/>
      <c r="J5315"/>
    </row>
    <row r="5316" spans="8:10" x14ac:dyDescent="0.3">
      <c r="H5316"/>
      <c r="I5316"/>
      <c r="J5316"/>
    </row>
    <row r="5317" spans="8:10" x14ac:dyDescent="0.3">
      <c r="H5317"/>
      <c r="I5317"/>
      <c r="J5317"/>
    </row>
    <row r="5318" spans="8:10" x14ac:dyDescent="0.3">
      <c r="H5318"/>
      <c r="I5318"/>
      <c r="J5318"/>
    </row>
    <row r="5319" spans="8:10" x14ac:dyDescent="0.3">
      <c r="H5319"/>
      <c r="I5319"/>
      <c r="J5319"/>
    </row>
    <row r="5320" spans="8:10" x14ac:dyDescent="0.3">
      <c r="H5320"/>
      <c r="I5320"/>
      <c r="J5320"/>
    </row>
    <row r="5321" spans="8:10" x14ac:dyDescent="0.3">
      <c r="H5321"/>
      <c r="I5321"/>
      <c r="J5321"/>
    </row>
    <row r="5322" spans="8:10" x14ac:dyDescent="0.3">
      <c r="H5322"/>
      <c r="I5322"/>
      <c r="J5322"/>
    </row>
    <row r="5323" spans="8:10" x14ac:dyDescent="0.3">
      <c r="H5323"/>
      <c r="I5323"/>
      <c r="J5323"/>
    </row>
    <row r="5324" spans="8:10" x14ac:dyDescent="0.3">
      <c r="H5324"/>
      <c r="I5324"/>
      <c r="J5324"/>
    </row>
    <row r="5325" spans="8:10" x14ac:dyDescent="0.3">
      <c r="H5325"/>
      <c r="I5325"/>
      <c r="J5325"/>
    </row>
    <row r="5326" spans="8:10" x14ac:dyDescent="0.3">
      <c r="H5326"/>
      <c r="I5326"/>
      <c r="J5326"/>
    </row>
    <row r="5327" spans="8:10" x14ac:dyDescent="0.3">
      <c r="H5327"/>
      <c r="I5327"/>
      <c r="J5327"/>
    </row>
    <row r="5328" spans="8:10" x14ac:dyDescent="0.3">
      <c r="H5328"/>
      <c r="I5328"/>
      <c r="J5328"/>
    </row>
    <row r="5329" spans="8:10" x14ac:dyDescent="0.3">
      <c r="H5329"/>
      <c r="I5329"/>
      <c r="J5329"/>
    </row>
    <row r="5330" spans="8:10" x14ac:dyDescent="0.3">
      <c r="H5330"/>
      <c r="I5330"/>
      <c r="J5330"/>
    </row>
    <row r="5331" spans="8:10" x14ac:dyDescent="0.3">
      <c r="H5331"/>
      <c r="I5331"/>
      <c r="J5331"/>
    </row>
    <row r="5332" spans="8:10" x14ac:dyDescent="0.3">
      <c r="H5332"/>
      <c r="I5332"/>
      <c r="J5332"/>
    </row>
    <row r="5333" spans="8:10" x14ac:dyDescent="0.3">
      <c r="H5333"/>
      <c r="I5333"/>
      <c r="J5333"/>
    </row>
    <row r="5334" spans="8:10" x14ac:dyDescent="0.3">
      <c r="H5334"/>
      <c r="I5334"/>
      <c r="J5334"/>
    </row>
    <row r="5335" spans="8:10" x14ac:dyDescent="0.3">
      <c r="H5335"/>
      <c r="I5335"/>
      <c r="J5335"/>
    </row>
    <row r="5336" spans="8:10" x14ac:dyDescent="0.3">
      <c r="H5336"/>
      <c r="I5336"/>
      <c r="J5336"/>
    </row>
    <row r="5337" spans="8:10" x14ac:dyDescent="0.3">
      <c r="H5337"/>
      <c r="I5337"/>
      <c r="J5337"/>
    </row>
    <row r="5338" spans="8:10" x14ac:dyDescent="0.3">
      <c r="H5338"/>
      <c r="I5338"/>
      <c r="J5338"/>
    </row>
    <row r="5339" spans="8:10" x14ac:dyDescent="0.3">
      <c r="H5339"/>
      <c r="I5339"/>
      <c r="J5339"/>
    </row>
    <row r="5340" spans="8:10" x14ac:dyDescent="0.3">
      <c r="H5340"/>
      <c r="I5340"/>
      <c r="J5340"/>
    </row>
    <row r="5341" spans="8:10" x14ac:dyDescent="0.3">
      <c r="H5341"/>
      <c r="I5341"/>
      <c r="J5341"/>
    </row>
    <row r="5342" spans="8:10" x14ac:dyDescent="0.3">
      <c r="H5342"/>
      <c r="I5342"/>
      <c r="J5342"/>
    </row>
    <row r="5343" spans="8:10" x14ac:dyDescent="0.3">
      <c r="H5343"/>
      <c r="I5343"/>
      <c r="J5343"/>
    </row>
    <row r="5344" spans="8:10" x14ac:dyDescent="0.3">
      <c r="H5344"/>
      <c r="I5344"/>
      <c r="J5344"/>
    </row>
    <row r="5345" spans="8:10" x14ac:dyDescent="0.3">
      <c r="H5345"/>
      <c r="I5345"/>
      <c r="J5345"/>
    </row>
    <row r="5346" spans="8:10" x14ac:dyDescent="0.3">
      <c r="H5346"/>
      <c r="I5346"/>
      <c r="J5346"/>
    </row>
    <row r="5347" spans="8:10" x14ac:dyDescent="0.3">
      <c r="H5347"/>
      <c r="I5347"/>
      <c r="J5347"/>
    </row>
    <row r="5348" spans="8:10" x14ac:dyDescent="0.3">
      <c r="H5348"/>
      <c r="I5348"/>
      <c r="J5348"/>
    </row>
    <row r="5349" spans="8:10" x14ac:dyDescent="0.3">
      <c r="H5349"/>
      <c r="I5349"/>
      <c r="J5349"/>
    </row>
    <row r="5350" spans="8:10" x14ac:dyDescent="0.3">
      <c r="H5350"/>
      <c r="I5350"/>
      <c r="J5350"/>
    </row>
    <row r="5351" spans="8:10" x14ac:dyDescent="0.3">
      <c r="H5351"/>
      <c r="I5351"/>
      <c r="J5351"/>
    </row>
    <row r="5352" spans="8:10" x14ac:dyDescent="0.3">
      <c r="H5352"/>
      <c r="I5352"/>
      <c r="J5352"/>
    </row>
    <row r="5353" spans="8:10" x14ac:dyDescent="0.3">
      <c r="H5353"/>
      <c r="I5353"/>
      <c r="J5353"/>
    </row>
    <row r="5354" spans="8:10" x14ac:dyDescent="0.3">
      <c r="H5354"/>
      <c r="I5354"/>
      <c r="J5354"/>
    </row>
    <row r="5355" spans="8:10" x14ac:dyDescent="0.3">
      <c r="H5355"/>
      <c r="I5355"/>
      <c r="J5355"/>
    </row>
    <row r="5356" spans="8:10" x14ac:dyDescent="0.3">
      <c r="H5356"/>
      <c r="I5356"/>
      <c r="J5356"/>
    </row>
    <row r="5357" spans="8:10" x14ac:dyDescent="0.3">
      <c r="H5357"/>
      <c r="I5357"/>
      <c r="J5357"/>
    </row>
    <row r="5358" spans="8:10" x14ac:dyDescent="0.3">
      <c r="H5358"/>
      <c r="I5358"/>
      <c r="J5358"/>
    </row>
    <row r="5359" spans="8:10" x14ac:dyDescent="0.3">
      <c r="H5359"/>
      <c r="I5359"/>
      <c r="J5359"/>
    </row>
    <row r="5360" spans="8:10" x14ac:dyDescent="0.3">
      <c r="H5360"/>
      <c r="I5360"/>
      <c r="J5360"/>
    </row>
    <row r="5361" spans="8:10" x14ac:dyDescent="0.3">
      <c r="H5361"/>
      <c r="I5361"/>
      <c r="J5361"/>
    </row>
    <row r="5362" spans="8:10" x14ac:dyDescent="0.3">
      <c r="H5362"/>
      <c r="I5362"/>
      <c r="J5362"/>
    </row>
    <row r="5363" spans="8:10" x14ac:dyDescent="0.3">
      <c r="H5363"/>
      <c r="I5363"/>
      <c r="J5363"/>
    </row>
    <row r="5364" spans="8:10" x14ac:dyDescent="0.3">
      <c r="H5364"/>
      <c r="I5364"/>
      <c r="J5364"/>
    </row>
    <row r="5365" spans="8:10" x14ac:dyDescent="0.3">
      <c r="H5365"/>
      <c r="I5365"/>
      <c r="J5365"/>
    </row>
    <row r="5366" spans="8:10" x14ac:dyDescent="0.3">
      <c r="H5366"/>
      <c r="I5366"/>
      <c r="J5366"/>
    </row>
    <row r="5367" spans="8:10" x14ac:dyDescent="0.3">
      <c r="H5367"/>
      <c r="I5367"/>
      <c r="J5367"/>
    </row>
    <row r="5368" spans="8:10" x14ac:dyDescent="0.3">
      <c r="H5368"/>
      <c r="I5368"/>
      <c r="J5368"/>
    </row>
    <row r="5369" spans="8:10" x14ac:dyDescent="0.3">
      <c r="H5369"/>
      <c r="I5369"/>
      <c r="J5369"/>
    </row>
    <row r="5370" spans="8:10" x14ac:dyDescent="0.3">
      <c r="H5370"/>
      <c r="I5370"/>
      <c r="J5370"/>
    </row>
    <row r="5371" spans="8:10" x14ac:dyDescent="0.3">
      <c r="H5371"/>
      <c r="I5371"/>
      <c r="J5371"/>
    </row>
    <row r="5372" spans="8:10" x14ac:dyDescent="0.3">
      <c r="H5372"/>
      <c r="I5372"/>
      <c r="J5372"/>
    </row>
    <row r="5373" spans="8:10" x14ac:dyDescent="0.3">
      <c r="H5373"/>
      <c r="I5373"/>
      <c r="J5373"/>
    </row>
    <row r="5374" spans="8:10" x14ac:dyDescent="0.3">
      <c r="H5374"/>
      <c r="I5374"/>
      <c r="J5374"/>
    </row>
    <row r="5375" spans="8:10" x14ac:dyDescent="0.3">
      <c r="H5375"/>
      <c r="I5375"/>
      <c r="J5375"/>
    </row>
    <row r="5376" spans="8:10" x14ac:dyDescent="0.3">
      <c r="H5376"/>
      <c r="I5376"/>
      <c r="J5376"/>
    </row>
    <row r="5377" spans="8:10" x14ac:dyDescent="0.3">
      <c r="H5377"/>
      <c r="I5377"/>
      <c r="J5377"/>
    </row>
    <row r="5378" spans="8:10" x14ac:dyDescent="0.3">
      <c r="H5378"/>
      <c r="I5378"/>
      <c r="J5378"/>
    </row>
    <row r="5379" spans="8:10" x14ac:dyDescent="0.3">
      <c r="H5379"/>
      <c r="I5379"/>
      <c r="J5379"/>
    </row>
    <row r="5380" spans="8:10" x14ac:dyDescent="0.3">
      <c r="H5380"/>
      <c r="I5380"/>
      <c r="J5380"/>
    </row>
    <row r="5381" spans="8:10" x14ac:dyDescent="0.3">
      <c r="H5381"/>
      <c r="I5381"/>
      <c r="J5381"/>
    </row>
    <row r="5382" spans="8:10" x14ac:dyDescent="0.3">
      <c r="H5382"/>
      <c r="I5382"/>
      <c r="J5382"/>
    </row>
    <row r="5383" spans="8:10" x14ac:dyDescent="0.3">
      <c r="H5383"/>
      <c r="I5383"/>
      <c r="J5383"/>
    </row>
    <row r="5384" spans="8:10" x14ac:dyDescent="0.3">
      <c r="H5384"/>
      <c r="I5384"/>
      <c r="J5384"/>
    </row>
    <row r="5385" spans="8:10" x14ac:dyDescent="0.3">
      <c r="H5385"/>
      <c r="I5385"/>
      <c r="J5385"/>
    </row>
    <row r="5386" spans="8:10" x14ac:dyDescent="0.3">
      <c r="H5386"/>
      <c r="I5386"/>
      <c r="J5386"/>
    </row>
    <row r="5387" spans="8:10" x14ac:dyDescent="0.3">
      <c r="H5387"/>
      <c r="I5387"/>
      <c r="J5387"/>
    </row>
    <row r="5388" spans="8:10" x14ac:dyDescent="0.3">
      <c r="H5388"/>
      <c r="I5388"/>
      <c r="J5388"/>
    </row>
    <row r="5389" spans="8:10" x14ac:dyDescent="0.3">
      <c r="H5389"/>
      <c r="I5389"/>
      <c r="J5389"/>
    </row>
    <row r="5390" spans="8:10" x14ac:dyDescent="0.3">
      <c r="H5390"/>
      <c r="I5390"/>
      <c r="J5390"/>
    </row>
    <row r="5391" spans="8:10" x14ac:dyDescent="0.3">
      <c r="H5391"/>
      <c r="I5391"/>
      <c r="J5391"/>
    </row>
    <row r="5392" spans="8:10" x14ac:dyDescent="0.3">
      <c r="H5392"/>
      <c r="I5392"/>
      <c r="J5392"/>
    </row>
    <row r="5393" spans="8:10" x14ac:dyDescent="0.3">
      <c r="H5393"/>
      <c r="I5393"/>
      <c r="J5393"/>
    </row>
    <row r="5394" spans="8:10" x14ac:dyDescent="0.3">
      <c r="H5394"/>
      <c r="I5394"/>
      <c r="J5394"/>
    </row>
    <row r="5395" spans="8:10" x14ac:dyDescent="0.3">
      <c r="H5395"/>
      <c r="I5395"/>
      <c r="J5395"/>
    </row>
    <row r="5396" spans="8:10" x14ac:dyDescent="0.3">
      <c r="H5396"/>
      <c r="I5396"/>
      <c r="J5396"/>
    </row>
    <row r="5397" spans="8:10" x14ac:dyDescent="0.3">
      <c r="H5397"/>
      <c r="I5397"/>
      <c r="J5397"/>
    </row>
    <row r="5398" spans="8:10" x14ac:dyDescent="0.3">
      <c r="H5398"/>
      <c r="I5398"/>
      <c r="J5398"/>
    </row>
    <row r="5399" spans="8:10" x14ac:dyDescent="0.3">
      <c r="H5399"/>
      <c r="I5399"/>
      <c r="J5399"/>
    </row>
    <row r="5400" spans="8:10" x14ac:dyDescent="0.3">
      <c r="H5400"/>
      <c r="I5400"/>
      <c r="J5400"/>
    </row>
    <row r="5401" spans="8:10" x14ac:dyDescent="0.3">
      <c r="H5401"/>
      <c r="I5401"/>
      <c r="J5401"/>
    </row>
    <row r="5402" spans="8:10" x14ac:dyDescent="0.3">
      <c r="H5402"/>
      <c r="I5402"/>
      <c r="J5402"/>
    </row>
    <row r="5403" spans="8:10" x14ac:dyDescent="0.3">
      <c r="H5403"/>
      <c r="I5403"/>
      <c r="J5403"/>
    </row>
    <row r="5404" spans="8:10" x14ac:dyDescent="0.3">
      <c r="H5404"/>
      <c r="I5404"/>
      <c r="J5404"/>
    </row>
    <row r="5405" spans="8:10" x14ac:dyDescent="0.3">
      <c r="H5405"/>
      <c r="I5405"/>
      <c r="J5405"/>
    </row>
    <row r="5406" spans="8:10" x14ac:dyDescent="0.3">
      <c r="H5406"/>
      <c r="I5406"/>
      <c r="J5406"/>
    </row>
    <row r="5407" spans="8:10" x14ac:dyDescent="0.3">
      <c r="H5407"/>
      <c r="I5407"/>
      <c r="J5407"/>
    </row>
    <row r="5408" spans="8:10" x14ac:dyDescent="0.3">
      <c r="H5408"/>
      <c r="I5408"/>
      <c r="J5408"/>
    </row>
    <row r="5409" spans="8:10" x14ac:dyDescent="0.3">
      <c r="H5409"/>
      <c r="I5409"/>
      <c r="J5409"/>
    </row>
    <row r="5410" spans="8:10" x14ac:dyDescent="0.3">
      <c r="H5410"/>
      <c r="I5410"/>
      <c r="J5410"/>
    </row>
    <row r="5411" spans="8:10" x14ac:dyDescent="0.3">
      <c r="H5411"/>
      <c r="I5411"/>
      <c r="J5411"/>
    </row>
    <row r="5412" spans="8:10" x14ac:dyDescent="0.3">
      <c r="H5412"/>
      <c r="I5412"/>
      <c r="J5412"/>
    </row>
    <row r="5413" spans="8:10" x14ac:dyDescent="0.3">
      <c r="H5413"/>
      <c r="I5413"/>
      <c r="J5413"/>
    </row>
    <row r="5414" spans="8:10" x14ac:dyDescent="0.3">
      <c r="H5414"/>
      <c r="I5414"/>
      <c r="J5414"/>
    </row>
    <row r="5415" spans="8:10" x14ac:dyDescent="0.3">
      <c r="H5415"/>
      <c r="I5415"/>
      <c r="J5415"/>
    </row>
    <row r="5416" spans="8:10" x14ac:dyDescent="0.3">
      <c r="H5416"/>
      <c r="I5416"/>
      <c r="J5416"/>
    </row>
    <row r="5417" spans="8:10" x14ac:dyDescent="0.3">
      <c r="H5417"/>
      <c r="I5417"/>
      <c r="J5417"/>
    </row>
    <row r="5418" spans="8:10" x14ac:dyDescent="0.3">
      <c r="H5418"/>
      <c r="I5418"/>
      <c r="J5418"/>
    </row>
    <row r="5419" spans="8:10" x14ac:dyDescent="0.3">
      <c r="H5419"/>
      <c r="I5419"/>
      <c r="J5419"/>
    </row>
    <row r="5420" spans="8:10" x14ac:dyDescent="0.3">
      <c r="H5420"/>
      <c r="I5420"/>
      <c r="J5420"/>
    </row>
    <row r="5421" spans="8:10" x14ac:dyDescent="0.3">
      <c r="H5421"/>
      <c r="I5421"/>
      <c r="J5421"/>
    </row>
    <row r="5422" spans="8:10" x14ac:dyDescent="0.3">
      <c r="H5422"/>
      <c r="I5422"/>
      <c r="J5422"/>
    </row>
    <row r="5423" spans="8:10" x14ac:dyDescent="0.3">
      <c r="H5423"/>
      <c r="I5423"/>
      <c r="J5423"/>
    </row>
    <row r="5424" spans="8:10" x14ac:dyDescent="0.3">
      <c r="H5424"/>
      <c r="I5424"/>
      <c r="J5424"/>
    </row>
    <row r="5425" spans="8:10" x14ac:dyDescent="0.3">
      <c r="H5425"/>
      <c r="I5425"/>
      <c r="J5425"/>
    </row>
    <row r="5426" spans="8:10" x14ac:dyDescent="0.3">
      <c r="H5426"/>
      <c r="I5426"/>
      <c r="J5426"/>
    </row>
    <row r="5427" spans="8:10" x14ac:dyDescent="0.3">
      <c r="H5427"/>
      <c r="I5427"/>
      <c r="J5427"/>
    </row>
    <row r="5428" spans="8:10" x14ac:dyDescent="0.3">
      <c r="H5428"/>
      <c r="I5428"/>
      <c r="J5428"/>
    </row>
    <row r="5429" spans="8:10" x14ac:dyDescent="0.3">
      <c r="H5429"/>
      <c r="I5429"/>
      <c r="J5429"/>
    </row>
    <row r="5430" spans="8:10" x14ac:dyDescent="0.3">
      <c r="H5430"/>
      <c r="I5430"/>
      <c r="J5430"/>
    </row>
    <row r="5431" spans="8:10" x14ac:dyDescent="0.3">
      <c r="H5431"/>
      <c r="I5431"/>
      <c r="J5431"/>
    </row>
    <row r="5432" spans="8:10" x14ac:dyDescent="0.3">
      <c r="H5432"/>
      <c r="I5432"/>
      <c r="J5432"/>
    </row>
    <row r="5433" spans="8:10" x14ac:dyDescent="0.3">
      <c r="H5433"/>
      <c r="I5433"/>
      <c r="J5433"/>
    </row>
    <row r="5434" spans="8:10" x14ac:dyDescent="0.3">
      <c r="H5434"/>
      <c r="I5434"/>
      <c r="J5434"/>
    </row>
    <row r="5435" spans="8:10" x14ac:dyDescent="0.3">
      <c r="H5435"/>
      <c r="I5435"/>
      <c r="J5435"/>
    </row>
    <row r="5436" spans="8:10" x14ac:dyDescent="0.3">
      <c r="H5436"/>
      <c r="I5436"/>
      <c r="J5436"/>
    </row>
    <row r="5437" spans="8:10" x14ac:dyDescent="0.3">
      <c r="H5437"/>
      <c r="I5437"/>
      <c r="J5437"/>
    </row>
    <row r="5438" spans="8:10" x14ac:dyDescent="0.3">
      <c r="H5438"/>
      <c r="I5438"/>
      <c r="J5438"/>
    </row>
    <row r="5439" spans="8:10" x14ac:dyDescent="0.3">
      <c r="H5439"/>
      <c r="I5439"/>
      <c r="J5439"/>
    </row>
    <row r="5440" spans="8:10" x14ac:dyDescent="0.3">
      <c r="H5440"/>
      <c r="I5440"/>
      <c r="J5440"/>
    </row>
    <row r="5441" spans="8:10" x14ac:dyDescent="0.3">
      <c r="H5441"/>
      <c r="I5441"/>
      <c r="J5441"/>
    </row>
    <row r="5442" spans="8:10" x14ac:dyDescent="0.3">
      <c r="H5442"/>
      <c r="I5442"/>
      <c r="J5442"/>
    </row>
    <row r="5443" spans="8:10" x14ac:dyDescent="0.3">
      <c r="H5443"/>
      <c r="I5443"/>
      <c r="J5443"/>
    </row>
    <row r="5444" spans="8:10" x14ac:dyDescent="0.3">
      <c r="H5444"/>
      <c r="I5444"/>
      <c r="J5444"/>
    </row>
    <row r="5445" spans="8:10" x14ac:dyDescent="0.3">
      <c r="H5445"/>
      <c r="I5445"/>
      <c r="J5445"/>
    </row>
    <row r="5446" spans="8:10" x14ac:dyDescent="0.3">
      <c r="H5446"/>
      <c r="I5446"/>
      <c r="J5446"/>
    </row>
    <row r="5447" spans="8:10" x14ac:dyDescent="0.3">
      <c r="H5447"/>
      <c r="I5447"/>
      <c r="J5447"/>
    </row>
    <row r="5448" spans="8:10" x14ac:dyDescent="0.3">
      <c r="H5448"/>
      <c r="I5448"/>
      <c r="J5448"/>
    </row>
    <row r="5449" spans="8:10" x14ac:dyDescent="0.3">
      <c r="H5449"/>
      <c r="I5449"/>
      <c r="J5449"/>
    </row>
    <row r="5450" spans="8:10" x14ac:dyDescent="0.3">
      <c r="H5450"/>
      <c r="I5450"/>
      <c r="J5450"/>
    </row>
    <row r="5451" spans="8:10" x14ac:dyDescent="0.3">
      <c r="H5451"/>
      <c r="I5451"/>
      <c r="J5451"/>
    </row>
    <row r="5452" spans="8:10" x14ac:dyDescent="0.3">
      <c r="H5452"/>
      <c r="I5452"/>
      <c r="J5452"/>
    </row>
    <row r="5453" spans="8:10" x14ac:dyDescent="0.3">
      <c r="H5453"/>
      <c r="I5453"/>
      <c r="J5453"/>
    </row>
    <row r="5454" spans="8:10" x14ac:dyDescent="0.3">
      <c r="H5454"/>
      <c r="I5454"/>
      <c r="J5454"/>
    </row>
    <row r="5455" spans="8:10" x14ac:dyDescent="0.3">
      <c r="H5455"/>
      <c r="I5455"/>
      <c r="J5455"/>
    </row>
    <row r="5456" spans="8:10" x14ac:dyDescent="0.3">
      <c r="H5456"/>
      <c r="I5456"/>
      <c r="J5456"/>
    </row>
    <row r="5457" spans="8:10" x14ac:dyDescent="0.3">
      <c r="H5457"/>
      <c r="I5457"/>
      <c r="J5457"/>
    </row>
    <row r="5458" spans="8:10" x14ac:dyDescent="0.3">
      <c r="H5458"/>
      <c r="I5458"/>
      <c r="J5458"/>
    </row>
    <row r="5459" spans="8:10" x14ac:dyDescent="0.3">
      <c r="H5459"/>
      <c r="I5459"/>
      <c r="J5459"/>
    </row>
    <row r="5460" spans="8:10" x14ac:dyDescent="0.3">
      <c r="H5460"/>
      <c r="I5460"/>
      <c r="J5460"/>
    </row>
    <row r="5461" spans="8:10" x14ac:dyDescent="0.3">
      <c r="H5461"/>
      <c r="I5461"/>
      <c r="J5461"/>
    </row>
    <row r="5462" spans="8:10" x14ac:dyDescent="0.3">
      <c r="H5462"/>
      <c r="I5462"/>
      <c r="J5462"/>
    </row>
    <row r="5463" spans="8:10" x14ac:dyDescent="0.3">
      <c r="H5463"/>
      <c r="I5463"/>
      <c r="J5463"/>
    </row>
    <row r="5464" spans="8:10" x14ac:dyDescent="0.3">
      <c r="H5464"/>
      <c r="I5464"/>
      <c r="J5464"/>
    </row>
    <row r="5465" spans="8:10" x14ac:dyDescent="0.3">
      <c r="H5465"/>
      <c r="I5465"/>
      <c r="J5465"/>
    </row>
    <row r="5466" spans="8:10" x14ac:dyDescent="0.3">
      <c r="H5466"/>
      <c r="I5466"/>
      <c r="J5466"/>
    </row>
    <row r="5467" spans="8:10" x14ac:dyDescent="0.3">
      <c r="H5467"/>
      <c r="I5467"/>
      <c r="J5467"/>
    </row>
    <row r="5468" spans="8:10" x14ac:dyDescent="0.3">
      <c r="H5468"/>
      <c r="I5468"/>
      <c r="J5468"/>
    </row>
    <row r="5469" spans="8:10" x14ac:dyDescent="0.3">
      <c r="H5469"/>
      <c r="I5469"/>
      <c r="J5469"/>
    </row>
    <row r="5470" spans="8:10" x14ac:dyDescent="0.3">
      <c r="H5470"/>
      <c r="I5470"/>
      <c r="J5470"/>
    </row>
    <row r="5471" spans="8:10" x14ac:dyDescent="0.3">
      <c r="H5471"/>
      <c r="I5471"/>
      <c r="J5471"/>
    </row>
    <row r="5472" spans="8:10" x14ac:dyDescent="0.3">
      <c r="H5472"/>
      <c r="I5472"/>
      <c r="J5472"/>
    </row>
    <row r="5473" spans="8:10" x14ac:dyDescent="0.3">
      <c r="H5473"/>
      <c r="I5473"/>
      <c r="J5473"/>
    </row>
    <row r="5474" spans="8:10" x14ac:dyDescent="0.3">
      <c r="H5474"/>
      <c r="I5474"/>
      <c r="J5474"/>
    </row>
    <row r="5475" spans="8:10" x14ac:dyDescent="0.3">
      <c r="H5475"/>
      <c r="I5475"/>
      <c r="J5475"/>
    </row>
    <row r="5476" spans="8:10" x14ac:dyDescent="0.3">
      <c r="H5476"/>
      <c r="I5476"/>
      <c r="J5476"/>
    </row>
    <row r="5477" spans="8:10" x14ac:dyDescent="0.3">
      <c r="H5477"/>
      <c r="I5477"/>
      <c r="J5477"/>
    </row>
    <row r="5478" spans="8:10" x14ac:dyDescent="0.3">
      <c r="H5478"/>
      <c r="I5478"/>
      <c r="J5478"/>
    </row>
    <row r="5479" spans="8:10" x14ac:dyDescent="0.3">
      <c r="H5479"/>
      <c r="I5479"/>
      <c r="J5479"/>
    </row>
    <row r="5480" spans="8:10" x14ac:dyDescent="0.3">
      <c r="H5480"/>
      <c r="I5480"/>
      <c r="J5480"/>
    </row>
    <row r="5481" spans="8:10" x14ac:dyDescent="0.3">
      <c r="H5481"/>
      <c r="I5481"/>
      <c r="J5481"/>
    </row>
    <row r="5482" spans="8:10" x14ac:dyDescent="0.3">
      <c r="H5482"/>
      <c r="I5482"/>
      <c r="J5482"/>
    </row>
    <row r="5483" spans="8:10" x14ac:dyDescent="0.3">
      <c r="H5483"/>
      <c r="I5483"/>
      <c r="J5483"/>
    </row>
    <row r="5484" spans="8:10" x14ac:dyDescent="0.3">
      <c r="H5484"/>
      <c r="I5484"/>
      <c r="J5484"/>
    </row>
    <row r="5485" spans="8:10" x14ac:dyDescent="0.3">
      <c r="H5485"/>
      <c r="I5485"/>
      <c r="J5485"/>
    </row>
    <row r="5486" spans="8:10" x14ac:dyDescent="0.3">
      <c r="H5486"/>
      <c r="I5486"/>
      <c r="J5486"/>
    </row>
    <row r="5487" spans="8:10" x14ac:dyDescent="0.3">
      <c r="H5487"/>
      <c r="I5487"/>
      <c r="J5487"/>
    </row>
    <row r="5488" spans="8:10" x14ac:dyDescent="0.3">
      <c r="H5488"/>
      <c r="I5488"/>
      <c r="J5488"/>
    </row>
    <row r="5489" spans="8:10" x14ac:dyDescent="0.3">
      <c r="H5489"/>
      <c r="I5489"/>
      <c r="J5489"/>
    </row>
    <row r="5490" spans="8:10" x14ac:dyDescent="0.3">
      <c r="H5490"/>
      <c r="I5490"/>
      <c r="J5490"/>
    </row>
    <row r="5491" spans="8:10" x14ac:dyDescent="0.3">
      <c r="H5491"/>
      <c r="I5491"/>
      <c r="J5491"/>
    </row>
    <row r="5492" spans="8:10" x14ac:dyDescent="0.3">
      <c r="H5492"/>
      <c r="I5492"/>
      <c r="J5492"/>
    </row>
    <row r="5493" spans="8:10" x14ac:dyDescent="0.3">
      <c r="H5493"/>
      <c r="I5493"/>
      <c r="J5493"/>
    </row>
    <row r="5494" spans="8:10" x14ac:dyDescent="0.3">
      <c r="H5494"/>
      <c r="I5494"/>
      <c r="J5494"/>
    </row>
    <row r="5495" spans="8:10" x14ac:dyDescent="0.3">
      <c r="H5495"/>
      <c r="I5495"/>
      <c r="J5495"/>
    </row>
    <row r="5496" spans="8:10" x14ac:dyDescent="0.3">
      <c r="H5496"/>
      <c r="I5496"/>
      <c r="J5496"/>
    </row>
    <row r="5497" spans="8:10" x14ac:dyDescent="0.3">
      <c r="H5497"/>
      <c r="I5497"/>
      <c r="J5497"/>
    </row>
    <row r="5498" spans="8:10" x14ac:dyDescent="0.3">
      <c r="H5498"/>
      <c r="I5498"/>
      <c r="J5498"/>
    </row>
    <row r="5499" spans="8:10" x14ac:dyDescent="0.3">
      <c r="H5499"/>
      <c r="I5499"/>
      <c r="J5499"/>
    </row>
    <row r="5500" spans="8:10" x14ac:dyDescent="0.3">
      <c r="H5500"/>
      <c r="I5500"/>
      <c r="J5500"/>
    </row>
    <row r="5501" spans="8:10" x14ac:dyDescent="0.3">
      <c r="H5501"/>
      <c r="I5501"/>
      <c r="J5501"/>
    </row>
    <row r="5502" spans="8:10" x14ac:dyDescent="0.3">
      <c r="H5502"/>
      <c r="I5502"/>
      <c r="J5502"/>
    </row>
    <row r="5503" spans="8:10" x14ac:dyDescent="0.3">
      <c r="H5503"/>
      <c r="I5503"/>
      <c r="J5503"/>
    </row>
    <row r="5504" spans="8:10" x14ac:dyDescent="0.3">
      <c r="H5504"/>
      <c r="I5504"/>
      <c r="J5504"/>
    </row>
    <row r="5505" spans="8:10" x14ac:dyDescent="0.3">
      <c r="H5505"/>
      <c r="I5505"/>
      <c r="J5505"/>
    </row>
    <row r="5506" spans="8:10" x14ac:dyDescent="0.3">
      <c r="H5506"/>
      <c r="I5506"/>
      <c r="J5506"/>
    </row>
    <row r="5507" spans="8:10" x14ac:dyDescent="0.3">
      <c r="H5507"/>
      <c r="I5507"/>
      <c r="J5507"/>
    </row>
    <row r="5508" spans="8:10" x14ac:dyDescent="0.3">
      <c r="H5508"/>
      <c r="I5508"/>
      <c r="J5508"/>
    </row>
    <row r="5509" spans="8:10" x14ac:dyDescent="0.3">
      <c r="H5509"/>
      <c r="I5509"/>
      <c r="J5509"/>
    </row>
    <row r="5510" spans="8:10" x14ac:dyDescent="0.3">
      <c r="H5510"/>
      <c r="I5510"/>
      <c r="J5510"/>
    </row>
    <row r="5511" spans="8:10" x14ac:dyDescent="0.3">
      <c r="H5511"/>
      <c r="I5511"/>
      <c r="J5511"/>
    </row>
    <row r="5512" spans="8:10" x14ac:dyDescent="0.3">
      <c r="H5512"/>
      <c r="I5512"/>
      <c r="J5512"/>
    </row>
    <row r="5513" spans="8:10" x14ac:dyDescent="0.3">
      <c r="H5513"/>
      <c r="I5513"/>
      <c r="J5513"/>
    </row>
    <row r="5514" spans="8:10" x14ac:dyDescent="0.3">
      <c r="H5514"/>
      <c r="I5514"/>
      <c r="J5514"/>
    </row>
    <row r="5515" spans="8:10" x14ac:dyDescent="0.3">
      <c r="H5515"/>
      <c r="I5515"/>
      <c r="J5515"/>
    </row>
    <row r="5516" spans="8:10" x14ac:dyDescent="0.3">
      <c r="H5516"/>
      <c r="I5516"/>
      <c r="J5516"/>
    </row>
    <row r="5517" spans="8:10" x14ac:dyDescent="0.3">
      <c r="H5517"/>
      <c r="I5517"/>
      <c r="J5517"/>
    </row>
    <row r="5518" spans="8:10" x14ac:dyDescent="0.3">
      <c r="H5518"/>
      <c r="I5518"/>
      <c r="J5518"/>
    </row>
    <row r="5519" spans="8:10" x14ac:dyDescent="0.3">
      <c r="H5519"/>
      <c r="I5519"/>
      <c r="J5519"/>
    </row>
    <row r="5520" spans="8:10" x14ac:dyDescent="0.3">
      <c r="H5520"/>
      <c r="I5520"/>
      <c r="J5520"/>
    </row>
    <row r="5521" spans="8:10" x14ac:dyDescent="0.3">
      <c r="H5521"/>
      <c r="I5521"/>
      <c r="J5521"/>
    </row>
    <row r="5522" spans="8:10" x14ac:dyDescent="0.3">
      <c r="H5522"/>
      <c r="I5522"/>
      <c r="J5522"/>
    </row>
    <row r="5523" spans="8:10" x14ac:dyDescent="0.3">
      <c r="H5523"/>
      <c r="I5523"/>
      <c r="J5523"/>
    </row>
    <row r="5524" spans="8:10" x14ac:dyDescent="0.3">
      <c r="H5524"/>
      <c r="I5524"/>
      <c r="J5524"/>
    </row>
    <row r="5525" spans="8:10" x14ac:dyDescent="0.3">
      <c r="H5525"/>
      <c r="I5525"/>
      <c r="J5525"/>
    </row>
    <row r="5526" spans="8:10" x14ac:dyDescent="0.3">
      <c r="H5526"/>
      <c r="I5526"/>
      <c r="J5526"/>
    </row>
    <row r="5527" spans="8:10" x14ac:dyDescent="0.3">
      <c r="H5527"/>
      <c r="I5527"/>
      <c r="J5527"/>
    </row>
    <row r="5528" spans="8:10" x14ac:dyDescent="0.3">
      <c r="H5528"/>
      <c r="I5528"/>
      <c r="J5528"/>
    </row>
    <row r="5529" spans="8:10" x14ac:dyDescent="0.3">
      <c r="H5529"/>
      <c r="I5529"/>
      <c r="J5529"/>
    </row>
    <row r="5530" spans="8:10" x14ac:dyDescent="0.3">
      <c r="H5530"/>
      <c r="I5530"/>
      <c r="J5530"/>
    </row>
    <row r="5531" spans="8:10" x14ac:dyDescent="0.3">
      <c r="H5531"/>
      <c r="I5531"/>
      <c r="J5531"/>
    </row>
    <row r="5532" spans="8:10" x14ac:dyDescent="0.3">
      <c r="H5532"/>
      <c r="I5532"/>
      <c r="J5532"/>
    </row>
    <row r="5533" spans="8:10" x14ac:dyDescent="0.3">
      <c r="H5533"/>
      <c r="I5533"/>
      <c r="J5533"/>
    </row>
    <row r="5534" spans="8:10" x14ac:dyDescent="0.3">
      <c r="H5534"/>
      <c r="I5534"/>
      <c r="J5534"/>
    </row>
    <row r="5535" spans="8:10" x14ac:dyDescent="0.3">
      <c r="H5535"/>
      <c r="I5535"/>
      <c r="J5535"/>
    </row>
    <row r="5536" spans="8:10" x14ac:dyDescent="0.3">
      <c r="H5536"/>
      <c r="I5536"/>
      <c r="J5536"/>
    </row>
    <row r="5537" spans="8:10" x14ac:dyDescent="0.3">
      <c r="H5537"/>
      <c r="I5537"/>
      <c r="J5537"/>
    </row>
    <row r="5538" spans="8:10" x14ac:dyDescent="0.3">
      <c r="H5538"/>
      <c r="I5538"/>
      <c r="J5538"/>
    </row>
    <row r="5539" spans="8:10" x14ac:dyDescent="0.3">
      <c r="H5539"/>
      <c r="I5539"/>
      <c r="J5539"/>
    </row>
    <row r="5540" spans="8:10" x14ac:dyDescent="0.3">
      <c r="H5540"/>
      <c r="I5540"/>
      <c r="J5540"/>
    </row>
    <row r="5541" spans="8:10" x14ac:dyDescent="0.3">
      <c r="H5541"/>
      <c r="I5541"/>
      <c r="J5541"/>
    </row>
    <row r="5542" spans="8:10" x14ac:dyDescent="0.3">
      <c r="H5542"/>
      <c r="I5542"/>
      <c r="J5542"/>
    </row>
    <row r="5543" spans="8:10" x14ac:dyDescent="0.3">
      <c r="H5543"/>
      <c r="I5543"/>
      <c r="J5543"/>
    </row>
    <row r="5544" spans="8:10" x14ac:dyDescent="0.3">
      <c r="H5544"/>
      <c r="I5544"/>
      <c r="J5544"/>
    </row>
    <row r="5545" spans="8:10" x14ac:dyDescent="0.3">
      <c r="H5545"/>
      <c r="I5545"/>
      <c r="J5545"/>
    </row>
    <row r="5546" spans="8:10" x14ac:dyDescent="0.3">
      <c r="H5546"/>
      <c r="I5546"/>
      <c r="J5546"/>
    </row>
    <row r="5547" spans="8:10" x14ac:dyDescent="0.3">
      <c r="H5547"/>
      <c r="I5547"/>
      <c r="J5547"/>
    </row>
    <row r="5548" spans="8:10" x14ac:dyDescent="0.3">
      <c r="H5548"/>
      <c r="I5548"/>
      <c r="J5548"/>
    </row>
    <row r="5549" spans="8:10" x14ac:dyDescent="0.3">
      <c r="H5549"/>
      <c r="I5549"/>
      <c r="J5549"/>
    </row>
    <row r="5550" spans="8:10" x14ac:dyDescent="0.3">
      <c r="H5550"/>
      <c r="I5550"/>
      <c r="J5550"/>
    </row>
    <row r="5551" spans="8:10" x14ac:dyDescent="0.3">
      <c r="H5551"/>
      <c r="I5551"/>
      <c r="J5551"/>
    </row>
    <row r="5552" spans="8:10" x14ac:dyDescent="0.3">
      <c r="H5552"/>
      <c r="I5552"/>
      <c r="J5552"/>
    </row>
    <row r="5553" spans="8:10" x14ac:dyDescent="0.3">
      <c r="H5553"/>
      <c r="I5553"/>
      <c r="J5553"/>
    </row>
    <row r="5554" spans="8:10" x14ac:dyDescent="0.3">
      <c r="H5554"/>
      <c r="I5554"/>
      <c r="J5554"/>
    </row>
    <row r="5555" spans="8:10" x14ac:dyDescent="0.3">
      <c r="H5555"/>
      <c r="I5555"/>
      <c r="J5555"/>
    </row>
    <row r="5556" spans="8:10" x14ac:dyDescent="0.3">
      <c r="H5556"/>
      <c r="I5556"/>
      <c r="J5556"/>
    </row>
    <row r="5557" spans="8:10" x14ac:dyDescent="0.3">
      <c r="H5557"/>
      <c r="I5557"/>
      <c r="J5557"/>
    </row>
    <row r="5558" spans="8:10" x14ac:dyDescent="0.3">
      <c r="H5558"/>
      <c r="I5558"/>
      <c r="J5558"/>
    </row>
    <row r="5559" spans="8:10" x14ac:dyDescent="0.3">
      <c r="H5559"/>
      <c r="I5559"/>
      <c r="J5559"/>
    </row>
    <row r="5560" spans="8:10" x14ac:dyDescent="0.3">
      <c r="H5560"/>
      <c r="I5560"/>
      <c r="J5560"/>
    </row>
    <row r="5561" spans="8:10" x14ac:dyDescent="0.3">
      <c r="H5561"/>
      <c r="I5561"/>
      <c r="J5561"/>
    </row>
    <row r="5562" spans="8:10" x14ac:dyDescent="0.3">
      <c r="H5562"/>
      <c r="I5562"/>
      <c r="J5562"/>
    </row>
    <row r="5563" spans="8:10" x14ac:dyDescent="0.3">
      <c r="H5563"/>
      <c r="I5563"/>
      <c r="J5563"/>
    </row>
    <row r="5564" spans="8:10" x14ac:dyDescent="0.3">
      <c r="H5564"/>
      <c r="I5564"/>
      <c r="J5564"/>
    </row>
    <row r="5565" spans="8:10" x14ac:dyDescent="0.3">
      <c r="H5565"/>
      <c r="I5565"/>
      <c r="J5565"/>
    </row>
    <row r="5566" spans="8:10" x14ac:dyDescent="0.3">
      <c r="H5566"/>
      <c r="I5566"/>
      <c r="J5566"/>
    </row>
    <row r="5567" spans="8:10" x14ac:dyDescent="0.3">
      <c r="H5567"/>
      <c r="I5567"/>
      <c r="J5567"/>
    </row>
    <row r="5568" spans="8:10" x14ac:dyDescent="0.3">
      <c r="H5568"/>
      <c r="I5568"/>
      <c r="J5568"/>
    </row>
    <row r="5569" spans="8:10" x14ac:dyDescent="0.3">
      <c r="H5569"/>
      <c r="I5569"/>
      <c r="J5569"/>
    </row>
    <row r="5570" spans="8:10" x14ac:dyDescent="0.3">
      <c r="H5570"/>
      <c r="I5570"/>
      <c r="J5570"/>
    </row>
    <row r="5571" spans="8:10" x14ac:dyDescent="0.3">
      <c r="H5571"/>
      <c r="I5571"/>
      <c r="J5571"/>
    </row>
    <row r="5572" spans="8:10" x14ac:dyDescent="0.3">
      <c r="H5572"/>
      <c r="I5572"/>
      <c r="J5572"/>
    </row>
    <row r="5573" spans="8:10" x14ac:dyDescent="0.3">
      <c r="H5573"/>
      <c r="I5573"/>
      <c r="J5573"/>
    </row>
    <row r="5574" spans="8:10" x14ac:dyDescent="0.3">
      <c r="H5574"/>
      <c r="I5574"/>
      <c r="J5574"/>
    </row>
    <row r="5575" spans="8:10" x14ac:dyDescent="0.3">
      <c r="H5575"/>
      <c r="I5575"/>
      <c r="J5575"/>
    </row>
    <row r="5576" spans="8:10" x14ac:dyDescent="0.3">
      <c r="H5576"/>
      <c r="I5576"/>
      <c r="J5576"/>
    </row>
    <row r="5577" spans="8:10" x14ac:dyDescent="0.3">
      <c r="H5577"/>
      <c r="I5577"/>
      <c r="J5577"/>
    </row>
    <row r="5578" spans="8:10" x14ac:dyDescent="0.3">
      <c r="H5578"/>
      <c r="I5578"/>
      <c r="J5578"/>
    </row>
    <row r="5579" spans="8:10" x14ac:dyDescent="0.3">
      <c r="H5579"/>
      <c r="I5579"/>
      <c r="J5579"/>
    </row>
    <row r="5580" spans="8:10" x14ac:dyDescent="0.3">
      <c r="H5580"/>
      <c r="I5580"/>
      <c r="J5580"/>
    </row>
    <row r="5581" spans="8:10" x14ac:dyDescent="0.3">
      <c r="H5581"/>
      <c r="I5581"/>
      <c r="J5581"/>
    </row>
    <row r="5582" spans="8:10" x14ac:dyDescent="0.3">
      <c r="H5582"/>
      <c r="I5582"/>
      <c r="J5582"/>
    </row>
    <row r="5583" spans="8:10" x14ac:dyDescent="0.3">
      <c r="H5583"/>
      <c r="I5583"/>
      <c r="J5583"/>
    </row>
    <row r="5584" spans="8:10" x14ac:dyDescent="0.3">
      <c r="H5584"/>
      <c r="I5584"/>
      <c r="J5584"/>
    </row>
    <row r="5585" spans="8:10" x14ac:dyDescent="0.3">
      <c r="H5585"/>
      <c r="I5585"/>
      <c r="J5585"/>
    </row>
    <row r="5586" spans="8:10" x14ac:dyDescent="0.3">
      <c r="H5586"/>
      <c r="I5586"/>
      <c r="J5586"/>
    </row>
    <row r="5587" spans="8:10" x14ac:dyDescent="0.3">
      <c r="H5587"/>
      <c r="I5587"/>
      <c r="J5587"/>
    </row>
    <row r="5588" spans="8:10" x14ac:dyDescent="0.3">
      <c r="H5588"/>
      <c r="I5588"/>
      <c r="J5588"/>
    </row>
    <row r="5589" spans="8:10" x14ac:dyDescent="0.3">
      <c r="H5589"/>
      <c r="I5589"/>
      <c r="J5589"/>
    </row>
    <row r="5590" spans="8:10" x14ac:dyDescent="0.3">
      <c r="H5590"/>
      <c r="I5590"/>
      <c r="J5590"/>
    </row>
    <row r="5591" spans="8:10" x14ac:dyDescent="0.3">
      <c r="H5591"/>
      <c r="I5591"/>
      <c r="J5591"/>
    </row>
    <row r="5592" spans="8:10" x14ac:dyDescent="0.3">
      <c r="H5592"/>
      <c r="I5592"/>
      <c r="J5592"/>
    </row>
    <row r="5593" spans="8:10" x14ac:dyDescent="0.3">
      <c r="H5593"/>
      <c r="I5593"/>
      <c r="J5593"/>
    </row>
    <row r="5594" spans="8:10" x14ac:dyDescent="0.3">
      <c r="H5594"/>
      <c r="I5594"/>
      <c r="J5594"/>
    </row>
    <row r="5595" spans="8:10" x14ac:dyDescent="0.3">
      <c r="H5595"/>
      <c r="I5595"/>
      <c r="J5595"/>
    </row>
    <row r="5596" spans="8:10" x14ac:dyDescent="0.3">
      <c r="H5596"/>
      <c r="I5596"/>
      <c r="J5596"/>
    </row>
    <row r="5597" spans="8:10" x14ac:dyDescent="0.3">
      <c r="H5597"/>
      <c r="I5597"/>
      <c r="J5597"/>
    </row>
    <row r="5598" spans="8:10" x14ac:dyDescent="0.3">
      <c r="H5598"/>
      <c r="I5598"/>
      <c r="J5598"/>
    </row>
    <row r="5599" spans="8:10" x14ac:dyDescent="0.3">
      <c r="H5599"/>
      <c r="I5599"/>
      <c r="J5599"/>
    </row>
    <row r="5600" spans="8:10" x14ac:dyDescent="0.3">
      <c r="H5600"/>
      <c r="I5600"/>
      <c r="J5600"/>
    </row>
    <row r="5601" spans="8:10" x14ac:dyDescent="0.3">
      <c r="H5601"/>
      <c r="I5601"/>
      <c r="J5601"/>
    </row>
    <row r="5602" spans="8:10" x14ac:dyDescent="0.3">
      <c r="H5602"/>
      <c r="I5602"/>
      <c r="J5602"/>
    </row>
    <row r="5603" spans="8:10" x14ac:dyDescent="0.3">
      <c r="H5603"/>
      <c r="I5603"/>
      <c r="J5603"/>
    </row>
    <row r="5604" spans="8:10" x14ac:dyDescent="0.3">
      <c r="H5604"/>
      <c r="I5604"/>
      <c r="J5604"/>
    </row>
    <row r="5605" spans="8:10" x14ac:dyDescent="0.3">
      <c r="H5605"/>
      <c r="I5605"/>
      <c r="J5605"/>
    </row>
    <row r="5606" spans="8:10" x14ac:dyDescent="0.3">
      <c r="H5606"/>
      <c r="I5606"/>
      <c r="J5606"/>
    </row>
    <row r="5607" spans="8:10" x14ac:dyDescent="0.3">
      <c r="H5607"/>
      <c r="I5607"/>
      <c r="J5607"/>
    </row>
    <row r="5608" spans="8:10" x14ac:dyDescent="0.3">
      <c r="H5608"/>
      <c r="I5608"/>
      <c r="J5608"/>
    </row>
    <row r="5609" spans="8:10" x14ac:dyDescent="0.3">
      <c r="H5609"/>
      <c r="I5609"/>
      <c r="J5609"/>
    </row>
    <row r="5610" spans="8:10" x14ac:dyDescent="0.3">
      <c r="H5610"/>
      <c r="I5610"/>
      <c r="J5610"/>
    </row>
    <row r="5611" spans="8:10" x14ac:dyDescent="0.3">
      <c r="H5611"/>
      <c r="I5611"/>
      <c r="J5611"/>
    </row>
    <row r="5612" spans="8:10" x14ac:dyDescent="0.3">
      <c r="H5612"/>
      <c r="I5612"/>
      <c r="J5612"/>
    </row>
    <row r="5613" spans="8:10" x14ac:dyDescent="0.3">
      <c r="H5613"/>
      <c r="I5613"/>
      <c r="J5613"/>
    </row>
    <row r="5614" spans="8:10" x14ac:dyDescent="0.3">
      <c r="H5614"/>
      <c r="I5614"/>
      <c r="J5614"/>
    </row>
    <row r="5615" spans="8:10" x14ac:dyDescent="0.3">
      <c r="H5615"/>
      <c r="I5615"/>
      <c r="J5615"/>
    </row>
    <row r="5616" spans="8:10" x14ac:dyDescent="0.3">
      <c r="H5616"/>
      <c r="I5616"/>
      <c r="J5616"/>
    </row>
    <row r="5617" spans="8:10" x14ac:dyDescent="0.3">
      <c r="H5617"/>
      <c r="I5617"/>
      <c r="J5617"/>
    </row>
    <row r="5618" spans="8:10" x14ac:dyDescent="0.3">
      <c r="H5618"/>
      <c r="I5618"/>
      <c r="J5618"/>
    </row>
    <row r="5619" spans="8:10" x14ac:dyDescent="0.3">
      <c r="H5619"/>
      <c r="I5619"/>
      <c r="J5619"/>
    </row>
    <row r="5620" spans="8:10" x14ac:dyDescent="0.3">
      <c r="H5620"/>
      <c r="I5620"/>
      <c r="J5620"/>
    </row>
    <row r="5621" spans="8:10" x14ac:dyDescent="0.3">
      <c r="H5621"/>
      <c r="I5621"/>
      <c r="J5621"/>
    </row>
    <row r="5622" spans="8:10" x14ac:dyDescent="0.3">
      <c r="H5622"/>
      <c r="I5622"/>
      <c r="J5622"/>
    </row>
    <row r="5623" spans="8:10" x14ac:dyDescent="0.3">
      <c r="H5623"/>
      <c r="I5623"/>
      <c r="J5623"/>
    </row>
    <row r="5624" spans="8:10" x14ac:dyDescent="0.3">
      <c r="H5624"/>
      <c r="I5624"/>
      <c r="J5624"/>
    </row>
    <row r="5625" spans="8:10" x14ac:dyDescent="0.3">
      <c r="H5625"/>
      <c r="I5625"/>
      <c r="J5625"/>
    </row>
    <row r="5626" spans="8:10" x14ac:dyDescent="0.3">
      <c r="H5626"/>
      <c r="I5626"/>
      <c r="J5626"/>
    </row>
    <row r="5627" spans="8:10" x14ac:dyDescent="0.3">
      <c r="H5627"/>
      <c r="I5627"/>
      <c r="J5627"/>
    </row>
    <row r="5628" spans="8:10" x14ac:dyDescent="0.3">
      <c r="H5628"/>
      <c r="I5628"/>
      <c r="J5628"/>
    </row>
    <row r="5629" spans="8:10" x14ac:dyDescent="0.3">
      <c r="H5629"/>
      <c r="I5629"/>
      <c r="J5629"/>
    </row>
    <row r="5630" spans="8:10" x14ac:dyDescent="0.3">
      <c r="H5630"/>
      <c r="I5630"/>
      <c r="J5630"/>
    </row>
    <row r="5631" spans="8:10" x14ac:dyDescent="0.3">
      <c r="H5631"/>
      <c r="I5631"/>
      <c r="J5631"/>
    </row>
    <row r="5632" spans="8:10" x14ac:dyDescent="0.3">
      <c r="H5632"/>
      <c r="I5632"/>
      <c r="J5632"/>
    </row>
    <row r="5633" spans="8:10" x14ac:dyDescent="0.3">
      <c r="H5633"/>
      <c r="I5633"/>
      <c r="J5633"/>
    </row>
    <row r="5634" spans="8:10" x14ac:dyDescent="0.3">
      <c r="H5634"/>
      <c r="I5634"/>
      <c r="J5634"/>
    </row>
    <row r="5635" spans="8:10" x14ac:dyDescent="0.3">
      <c r="H5635"/>
      <c r="I5635"/>
      <c r="J5635"/>
    </row>
    <row r="5636" spans="8:10" x14ac:dyDescent="0.3">
      <c r="H5636"/>
      <c r="I5636"/>
      <c r="J5636"/>
    </row>
    <row r="5637" spans="8:10" x14ac:dyDescent="0.3">
      <c r="H5637"/>
      <c r="I5637"/>
      <c r="J5637"/>
    </row>
    <row r="5638" spans="8:10" x14ac:dyDescent="0.3">
      <c r="H5638"/>
      <c r="I5638"/>
      <c r="J5638"/>
    </row>
    <row r="5639" spans="8:10" x14ac:dyDescent="0.3">
      <c r="H5639"/>
      <c r="I5639"/>
      <c r="J5639"/>
    </row>
    <row r="5640" spans="8:10" x14ac:dyDescent="0.3">
      <c r="H5640"/>
      <c r="I5640"/>
      <c r="J5640"/>
    </row>
    <row r="5641" spans="8:10" x14ac:dyDescent="0.3">
      <c r="H5641"/>
      <c r="I5641"/>
      <c r="J5641"/>
    </row>
    <row r="5642" spans="8:10" x14ac:dyDescent="0.3">
      <c r="H5642"/>
      <c r="I5642"/>
      <c r="J5642"/>
    </row>
    <row r="5643" spans="8:10" x14ac:dyDescent="0.3">
      <c r="H5643"/>
      <c r="I5643"/>
      <c r="J5643"/>
    </row>
    <row r="5644" spans="8:10" x14ac:dyDescent="0.3">
      <c r="H5644"/>
      <c r="I5644"/>
      <c r="J5644"/>
    </row>
    <row r="5645" spans="8:10" x14ac:dyDescent="0.3">
      <c r="H5645"/>
      <c r="I5645"/>
      <c r="J5645"/>
    </row>
    <row r="5646" spans="8:10" x14ac:dyDescent="0.3">
      <c r="H5646"/>
      <c r="I5646"/>
      <c r="J5646"/>
    </row>
    <row r="5647" spans="8:10" x14ac:dyDescent="0.3">
      <c r="H5647"/>
      <c r="I5647"/>
      <c r="J5647"/>
    </row>
    <row r="5648" spans="8:10" x14ac:dyDescent="0.3">
      <c r="H5648"/>
      <c r="I5648"/>
      <c r="J5648"/>
    </row>
    <row r="5649" spans="8:10" x14ac:dyDescent="0.3">
      <c r="H5649"/>
      <c r="I5649"/>
      <c r="J5649"/>
    </row>
    <row r="5650" spans="8:10" x14ac:dyDescent="0.3">
      <c r="H5650"/>
      <c r="I5650"/>
      <c r="J5650"/>
    </row>
    <row r="5651" spans="8:10" x14ac:dyDescent="0.3">
      <c r="H5651"/>
      <c r="I5651"/>
      <c r="J5651"/>
    </row>
    <row r="5652" spans="8:10" x14ac:dyDescent="0.3">
      <c r="H5652"/>
      <c r="I5652"/>
      <c r="J5652"/>
    </row>
    <row r="5653" spans="8:10" x14ac:dyDescent="0.3">
      <c r="H5653"/>
      <c r="I5653"/>
      <c r="J5653"/>
    </row>
    <row r="5654" spans="8:10" x14ac:dyDescent="0.3">
      <c r="H5654"/>
      <c r="I5654"/>
      <c r="J5654"/>
    </row>
    <row r="5655" spans="8:10" x14ac:dyDescent="0.3">
      <c r="H5655"/>
      <c r="I5655"/>
      <c r="J5655"/>
    </row>
    <row r="5656" spans="8:10" x14ac:dyDescent="0.3">
      <c r="H5656"/>
      <c r="I5656"/>
      <c r="J5656"/>
    </row>
    <row r="5657" spans="8:10" x14ac:dyDescent="0.3">
      <c r="H5657"/>
      <c r="I5657"/>
      <c r="J5657"/>
    </row>
    <row r="5658" spans="8:10" x14ac:dyDescent="0.3">
      <c r="H5658"/>
      <c r="I5658"/>
      <c r="J5658"/>
    </row>
    <row r="5659" spans="8:10" x14ac:dyDescent="0.3">
      <c r="H5659"/>
      <c r="I5659"/>
      <c r="J5659"/>
    </row>
    <row r="5660" spans="8:10" x14ac:dyDescent="0.3">
      <c r="H5660"/>
      <c r="I5660"/>
      <c r="J5660"/>
    </row>
    <row r="5661" spans="8:10" x14ac:dyDescent="0.3">
      <c r="H5661"/>
      <c r="I5661"/>
      <c r="J5661"/>
    </row>
    <row r="5662" spans="8:10" x14ac:dyDescent="0.3">
      <c r="H5662"/>
      <c r="I5662"/>
      <c r="J5662"/>
    </row>
    <row r="5663" spans="8:10" x14ac:dyDescent="0.3">
      <c r="H5663"/>
      <c r="I5663"/>
      <c r="J5663"/>
    </row>
    <row r="5664" spans="8:10" x14ac:dyDescent="0.3">
      <c r="H5664"/>
      <c r="I5664"/>
      <c r="J5664"/>
    </row>
    <row r="5665" spans="8:10" x14ac:dyDescent="0.3">
      <c r="H5665"/>
      <c r="I5665"/>
      <c r="J5665"/>
    </row>
    <row r="5666" spans="8:10" x14ac:dyDescent="0.3">
      <c r="H5666"/>
      <c r="I5666"/>
      <c r="J5666"/>
    </row>
    <row r="5667" spans="8:10" x14ac:dyDescent="0.3">
      <c r="H5667"/>
      <c r="I5667"/>
      <c r="J5667"/>
    </row>
    <row r="5668" spans="8:10" x14ac:dyDescent="0.3">
      <c r="H5668"/>
      <c r="I5668"/>
      <c r="J5668"/>
    </row>
    <row r="5669" spans="8:10" x14ac:dyDescent="0.3">
      <c r="H5669"/>
      <c r="I5669"/>
      <c r="J5669"/>
    </row>
    <row r="5670" spans="8:10" x14ac:dyDescent="0.3">
      <c r="H5670"/>
      <c r="I5670"/>
      <c r="J5670"/>
    </row>
    <row r="5671" spans="8:10" x14ac:dyDescent="0.3">
      <c r="H5671"/>
      <c r="I5671"/>
      <c r="J5671"/>
    </row>
    <row r="5672" spans="8:10" x14ac:dyDescent="0.3">
      <c r="H5672"/>
      <c r="I5672"/>
      <c r="J5672"/>
    </row>
    <row r="5673" spans="8:10" x14ac:dyDescent="0.3">
      <c r="H5673"/>
      <c r="I5673"/>
      <c r="J5673"/>
    </row>
    <row r="5674" spans="8:10" x14ac:dyDescent="0.3">
      <c r="H5674"/>
      <c r="I5674"/>
      <c r="J5674"/>
    </row>
    <row r="5675" spans="8:10" x14ac:dyDescent="0.3">
      <c r="H5675"/>
      <c r="I5675"/>
      <c r="J5675"/>
    </row>
    <row r="5676" spans="8:10" x14ac:dyDescent="0.3">
      <c r="H5676"/>
      <c r="I5676"/>
      <c r="J5676"/>
    </row>
    <row r="5677" spans="8:10" x14ac:dyDescent="0.3">
      <c r="H5677"/>
      <c r="I5677"/>
      <c r="J5677"/>
    </row>
    <row r="5678" spans="8:10" x14ac:dyDescent="0.3">
      <c r="H5678"/>
      <c r="I5678"/>
      <c r="J5678"/>
    </row>
    <row r="5679" spans="8:10" x14ac:dyDescent="0.3">
      <c r="H5679"/>
      <c r="I5679"/>
      <c r="J5679"/>
    </row>
    <row r="5680" spans="8:10" x14ac:dyDescent="0.3">
      <c r="H5680"/>
      <c r="I5680"/>
      <c r="J5680"/>
    </row>
    <row r="5681" spans="8:10" x14ac:dyDescent="0.3">
      <c r="H5681"/>
      <c r="I5681"/>
      <c r="J5681"/>
    </row>
    <row r="5682" spans="8:10" x14ac:dyDescent="0.3">
      <c r="H5682"/>
      <c r="I5682"/>
      <c r="J5682"/>
    </row>
    <row r="5683" spans="8:10" x14ac:dyDescent="0.3">
      <c r="H5683"/>
      <c r="I5683"/>
      <c r="J5683"/>
    </row>
    <row r="5684" spans="8:10" x14ac:dyDescent="0.3">
      <c r="H5684"/>
      <c r="I5684"/>
      <c r="J5684"/>
    </row>
    <row r="5685" spans="8:10" x14ac:dyDescent="0.3">
      <c r="H5685"/>
      <c r="I5685"/>
      <c r="J5685"/>
    </row>
    <row r="5686" spans="8:10" x14ac:dyDescent="0.3">
      <c r="H5686"/>
      <c r="I5686"/>
      <c r="J5686"/>
    </row>
    <row r="5687" spans="8:10" x14ac:dyDescent="0.3">
      <c r="H5687"/>
      <c r="I5687"/>
      <c r="J5687"/>
    </row>
    <row r="5688" spans="8:10" x14ac:dyDescent="0.3">
      <c r="H5688"/>
      <c r="I5688"/>
      <c r="J5688"/>
    </row>
    <row r="5689" spans="8:10" x14ac:dyDescent="0.3">
      <c r="H5689"/>
      <c r="I5689"/>
      <c r="J5689"/>
    </row>
    <row r="5690" spans="8:10" x14ac:dyDescent="0.3">
      <c r="H5690"/>
      <c r="I5690"/>
      <c r="J5690"/>
    </row>
    <row r="5691" spans="8:10" x14ac:dyDescent="0.3">
      <c r="H5691"/>
      <c r="I5691"/>
      <c r="J5691"/>
    </row>
    <row r="5692" spans="8:10" x14ac:dyDescent="0.3">
      <c r="H5692"/>
      <c r="I5692"/>
      <c r="J5692"/>
    </row>
    <row r="5693" spans="8:10" x14ac:dyDescent="0.3">
      <c r="H5693"/>
      <c r="I5693"/>
      <c r="J5693"/>
    </row>
    <row r="5694" spans="8:10" x14ac:dyDescent="0.3">
      <c r="H5694"/>
      <c r="I5694"/>
      <c r="J5694"/>
    </row>
    <row r="5695" spans="8:10" x14ac:dyDescent="0.3">
      <c r="H5695"/>
      <c r="I5695"/>
      <c r="J5695"/>
    </row>
    <row r="5696" spans="8:10" x14ac:dyDescent="0.3">
      <c r="H5696"/>
      <c r="I5696"/>
      <c r="J5696"/>
    </row>
    <row r="5697" spans="8:10" x14ac:dyDescent="0.3">
      <c r="H5697"/>
      <c r="I5697"/>
      <c r="J5697"/>
    </row>
    <row r="5698" spans="8:10" x14ac:dyDescent="0.3">
      <c r="H5698"/>
      <c r="I5698"/>
      <c r="J5698"/>
    </row>
    <row r="5699" spans="8:10" x14ac:dyDescent="0.3">
      <c r="H5699"/>
      <c r="I5699"/>
      <c r="J5699"/>
    </row>
    <row r="5700" spans="8:10" x14ac:dyDescent="0.3">
      <c r="H5700"/>
      <c r="I5700"/>
      <c r="J5700"/>
    </row>
    <row r="5701" spans="8:10" x14ac:dyDescent="0.3">
      <c r="H5701"/>
      <c r="I5701"/>
      <c r="J5701"/>
    </row>
    <row r="5702" spans="8:10" x14ac:dyDescent="0.3">
      <c r="H5702"/>
      <c r="I5702"/>
      <c r="J5702"/>
    </row>
    <row r="5703" spans="8:10" x14ac:dyDescent="0.3">
      <c r="H5703"/>
      <c r="I5703"/>
      <c r="J5703"/>
    </row>
    <row r="5704" spans="8:10" x14ac:dyDescent="0.3">
      <c r="H5704"/>
      <c r="I5704"/>
      <c r="J5704"/>
    </row>
    <row r="5705" spans="8:10" x14ac:dyDescent="0.3">
      <c r="H5705"/>
      <c r="I5705"/>
      <c r="J5705"/>
    </row>
    <row r="5706" spans="8:10" x14ac:dyDescent="0.3">
      <c r="H5706"/>
      <c r="I5706"/>
      <c r="J5706"/>
    </row>
    <row r="5707" spans="8:10" x14ac:dyDescent="0.3">
      <c r="H5707"/>
      <c r="I5707"/>
      <c r="J5707"/>
    </row>
    <row r="5708" spans="8:10" x14ac:dyDescent="0.3">
      <c r="H5708"/>
      <c r="I5708"/>
      <c r="J5708"/>
    </row>
    <row r="5709" spans="8:10" x14ac:dyDescent="0.3">
      <c r="H5709"/>
      <c r="I5709"/>
      <c r="J5709"/>
    </row>
    <row r="5710" spans="8:10" x14ac:dyDescent="0.3">
      <c r="H5710"/>
      <c r="I5710"/>
      <c r="J5710"/>
    </row>
    <row r="5711" spans="8:10" x14ac:dyDescent="0.3">
      <c r="H5711"/>
      <c r="I5711"/>
      <c r="J5711"/>
    </row>
    <row r="5712" spans="8:10" x14ac:dyDescent="0.3">
      <c r="H5712"/>
      <c r="I5712"/>
      <c r="J5712"/>
    </row>
    <row r="5713" spans="8:10" x14ac:dyDescent="0.3">
      <c r="H5713"/>
      <c r="I5713"/>
      <c r="J5713"/>
    </row>
    <row r="5714" spans="8:10" x14ac:dyDescent="0.3">
      <c r="H5714"/>
      <c r="I5714"/>
      <c r="J5714"/>
    </row>
    <row r="5715" spans="8:10" x14ac:dyDescent="0.3">
      <c r="H5715"/>
      <c r="I5715"/>
      <c r="J5715"/>
    </row>
    <row r="5716" spans="8:10" x14ac:dyDescent="0.3">
      <c r="H5716"/>
      <c r="I5716"/>
      <c r="J5716"/>
    </row>
    <row r="5717" spans="8:10" x14ac:dyDescent="0.3">
      <c r="H5717"/>
      <c r="I5717"/>
      <c r="J5717"/>
    </row>
    <row r="5718" spans="8:10" x14ac:dyDescent="0.3">
      <c r="H5718"/>
      <c r="I5718"/>
      <c r="J5718"/>
    </row>
    <row r="5719" spans="8:10" x14ac:dyDescent="0.3">
      <c r="H5719"/>
      <c r="I5719"/>
      <c r="J5719"/>
    </row>
    <row r="5720" spans="8:10" x14ac:dyDescent="0.3">
      <c r="H5720"/>
      <c r="I5720"/>
      <c r="J5720"/>
    </row>
    <row r="5721" spans="8:10" x14ac:dyDescent="0.3">
      <c r="H5721"/>
      <c r="I5721"/>
      <c r="J5721"/>
    </row>
    <row r="5722" spans="8:10" x14ac:dyDescent="0.3">
      <c r="H5722"/>
      <c r="I5722"/>
      <c r="J5722"/>
    </row>
    <row r="5723" spans="8:10" x14ac:dyDescent="0.3">
      <c r="H5723"/>
      <c r="I5723"/>
      <c r="J5723"/>
    </row>
    <row r="5724" spans="8:10" x14ac:dyDescent="0.3">
      <c r="H5724"/>
      <c r="I5724"/>
      <c r="J5724"/>
    </row>
    <row r="5725" spans="8:10" x14ac:dyDescent="0.3">
      <c r="H5725"/>
      <c r="I5725"/>
      <c r="J5725"/>
    </row>
    <row r="5726" spans="8:10" x14ac:dyDescent="0.3">
      <c r="H5726"/>
      <c r="I5726"/>
      <c r="J5726"/>
    </row>
    <row r="5727" spans="8:10" x14ac:dyDescent="0.3">
      <c r="H5727"/>
      <c r="I5727"/>
      <c r="J5727"/>
    </row>
    <row r="5728" spans="8:10" x14ac:dyDescent="0.3">
      <c r="H5728"/>
      <c r="I5728"/>
      <c r="J5728"/>
    </row>
    <row r="5729" spans="8:10" x14ac:dyDescent="0.3">
      <c r="H5729"/>
      <c r="I5729"/>
      <c r="J5729"/>
    </row>
    <row r="5730" spans="8:10" x14ac:dyDescent="0.3">
      <c r="H5730"/>
      <c r="I5730"/>
      <c r="J5730"/>
    </row>
    <row r="5731" spans="8:10" x14ac:dyDescent="0.3">
      <c r="H5731"/>
      <c r="I5731"/>
      <c r="J5731"/>
    </row>
    <row r="5732" spans="8:10" x14ac:dyDescent="0.3">
      <c r="H5732"/>
      <c r="I5732"/>
      <c r="J5732"/>
    </row>
    <row r="5733" spans="8:10" x14ac:dyDescent="0.3">
      <c r="H5733"/>
      <c r="I5733"/>
      <c r="J5733"/>
    </row>
    <row r="5734" spans="8:10" x14ac:dyDescent="0.3">
      <c r="H5734"/>
      <c r="I5734"/>
      <c r="J5734"/>
    </row>
    <row r="5735" spans="8:10" x14ac:dyDescent="0.3">
      <c r="H5735"/>
      <c r="I5735"/>
      <c r="J5735"/>
    </row>
    <row r="5736" spans="8:10" x14ac:dyDescent="0.3">
      <c r="H5736"/>
      <c r="I5736"/>
      <c r="J5736"/>
    </row>
    <row r="5737" spans="8:10" x14ac:dyDescent="0.3">
      <c r="H5737"/>
      <c r="I5737"/>
      <c r="J5737"/>
    </row>
    <row r="5738" spans="8:10" x14ac:dyDescent="0.3">
      <c r="H5738"/>
      <c r="I5738"/>
      <c r="J5738"/>
    </row>
    <row r="5739" spans="8:10" x14ac:dyDescent="0.3">
      <c r="H5739"/>
      <c r="I5739"/>
      <c r="J5739"/>
    </row>
    <row r="5740" spans="8:10" x14ac:dyDescent="0.3">
      <c r="H5740"/>
      <c r="I5740"/>
      <c r="J5740"/>
    </row>
    <row r="5741" spans="8:10" x14ac:dyDescent="0.3">
      <c r="H5741"/>
      <c r="I5741"/>
      <c r="J5741"/>
    </row>
    <row r="5742" spans="8:10" x14ac:dyDescent="0.3">
      <c r="H5742"/>
      <c r="I5742"/>
      <c r="J5742"/>
    </row>
    <row r="5743" spans="8:10" x14ac:dyDescent="0.3">
      <c r="H5743"/>
      <c r="I5743"/>
      <c r="J5743"/>
    </row>
    <row r="5744" spans="8:10" x14ac:dyDescent="0.3">
      <c r="H5744"/>
      <c r="I5744"/>
      <c r="J5744"/>
    </row>
    <row r="5745" spans="8:10" x14ac:dyDescent="0.3">
      <c r="H5745"/>
      <c r="I5745"/>
      <c r="J5745"/>
    </row>
    <row r="5746" spans="8:10" x14ac:dyDescent="0.3">
      <c r="H5746"/>
      <c r="I5746"/>
      <c r="J5746"/>
    </row>
    <row r="5747" spans="8:10" x14ac:dyDescent="0.3">
      <c r="H5747"/>
      <c r="I5747"/>
      <c r="J5747"/>
    </row>
    <row r="5748" spans="8:10" x14ac:dyDescent="0.3">
      <c r="H5748"/>
      <c r="I5748"/>
      <c r="J5748"/>
    </row>
    <row r="5749" spans="8:10" x14ac:dyDescent="0.3">
      <c r="H5749"/>
      <c r="I5749"/>
      <c r="J5749"/>
    </row>
    <row r="5750" spans="8:10" x14ac:dyDescent="0.3">
      <c r="H5750"/>
      <c r="I5750"/>
      <c r="J5750"/>
    </row>
    <row r="5751" spans="8:10" x14ac:dyDescent="0.3">
      <c r="H5751"/>
      <c r="I5751"/>
      <c r="J5751"/>
    </row>
    <row r="5752" spans="8:10" x14ac:dyDescent="0.3">
      <c r="H5752"/>
      <c r="I5752"/>
      <c r="J5752"/>
    </row>
    <row r="5753" spans="8:10" x14ac:dyDescent="0.3">
      <c r="H5753"/>
      <c r="I5753"/>
      <c r="J5753"/>
    </row>
    <row r="5754" spans="8:10" x14ac:dyDescent="0.3">
      <c r="H5754"/>
      <c r="I5754"/>
      <c r="J5754"/>
    </row>
    <row r="5755" spans="8:10" x14ac:dyDescent="0.3">
      <c r="H5755"/>
      <c r="I5755"/>
      <c r="J5755"/>
    </row>
    <row r="5756" spans="8:10" x14ac:dyDescent="0.3">
      <c r="H5756"/>
      <c r="I5756"/>
      <c r="J5756"/>
    </row>
    <row r="5757" spans="8:10" x14ac:dyDescent="0.3">
      <c r="H5757"/>
      <c r="I5757"/>
      <c r="J5757"/>
    </row>
    <row r="5758" spans="8:10" x14ac:dyDescent="0.3">
      <c r="H5758"/>
      <c r="I5758"/>
      <c r="J5758"/>
    </row>
    <row r="5759" spans="8:10" x14ac:dyDescent="0.3">
      <c r="H5759"/>
      <c r="I5759"/>
      <c r="J5759"/>
    </row>
    <row r="5760" spans="8:10" x14ac:dyDescent="0.3">
      <c r="H5760"/>
      <c r="I5760"/>
      <c r="J5760"/>
    </row>
    <row r="5761" spans="8:10" x14ac:dyDescent="0.3">
      <c r="H5761"/>
      <c r="I5761"/>
      <c r="J5761"/>
    </row>
    <row r="5762" spans="8:10" x14ac:dyDescent="0.3">
      <c r="H5762"/>
      <c r="I5762"/>
      <c r="J5762"/>
    </row>
    <row r="5763" spans="8:10" x14ac:dyDescent="0.3">
      <c r="H5763"/>
      <c r="I5763"/>
      <c r="J5763"/>
    </row>
    <row r="5764" spans="8:10" x14ac:dyDescent="0.3">
      <c r="H5764"/>
      <c r="I5764"/>
      <c r="J5764"/>
    </row>
    <row r="5765" spans="8:10" x14ac:dyDescent="0.3">
      <c r="H5765"/>
      <c r="I5765"/>
      <c r="J5765"/>
    </row>
    <row r="5766" spans="8:10" x14ac:dyDescent="0.3">
      <c r="H5766"/>
      <c r="I5766"/>
      <c r="J5766"/>
    </row>
    <row r="5767" spans="8:10" x14ac:dyDescent="0.3">
      <c r="H5767"/>
      <c r="I5767"/>
      <c r="J5767"/>
    </row>
    <row r="5768" spans="8:10" x14ac:dyDescent="0.3">
      <c r="H5768"/>
      <c r="I5768"/>
      <c r="J5768"/>
    </row>
    <row r="5769" spans="8:10" x14ac:dyDescent="0.3">
      <c r="H5769"/>
      <c r="I5769"/>
      <c r="J5769"/>
    </row>
    <row r="5770" spans="8:10" x14ac:dyDescent="0.3">
      <c r="H5770"/>
      <c r="I5770"/>
      <c r="J5770"/>
    </row>
    <row r="5771" spans="8:10" x14ac:dyDescent="0.3">
      <c r="H5771"/>
      <c r="I5771"/>
      <c r="J5771"/>
    </row>
    <row r="5772" spans="8:10" x14ac:dyDescent="0.3">
      <c r="H5772"/>
      <c r="I5772"/>
      <c r="J5772"/>
    </row>
    <row r="5773" spans="8:10" x14ac:dyDescent="0.3">
      <c r="H5773"/>
      <c r="I5773"/>
      <c r="J5773"/>
    </row>
    <row r="5774" spans="8:10" x14ac:dyDescent="0.3">
      <c r="H5774"/>
      <c r="I5774"/>
      <c r="J5774"/>
    </row>
    <row r="5775" spans="8:10" x14ac:dyDescent="0.3">
      <c r="H5775"/>
      <c r="I5775"/>
      <c r="J5775"/>
    </row>
    <row r="5776" spans="8:10" x14ac:dyDescent="0.3">
      <c r="H5776"/>
      <c r="I5776"/>
      <c r="J5776"/>
    </row>
    <row r="5777" spans="8:10" x14ac:dyDescent="0.3">
      <c r="H5777"/>
      <c r="I5777"/>
      <c r="J5777"/>
    </row>
    <row r="5778" spans="8:10" x14ac:dyDescent="0.3">
      <c r="H5778"/>
      <c r="I5778"/>
      <c r="J5778"/>
    </row>
    <row r="5779" spans="8:10" x14ac:dyDescent="0.3">
      <c r="H5779"/>
      <c r="I5779"/>
      <c r="J5779"/>
    </row>
    <row r="5780" spans="8:10" x14ac:dyDescent="0.3">
      <c r="H5780"/>
      <c r="I5780"/>
      <c r="J5780"/>
    </row>
    <row r="5781" spans="8:10" x14ac:dyDescent="0.3">
      <c r="H5781"/>
      <c r="I5781"/>
      <c r="J5781"/>
    </row>
    <row r="5782" spans="8:10" x14ac:dyDescent="0.3">
      <c r="H5782"/>
      <c r="I5782"/>
      <c r="J5782"/>
    </row>
    <row r="5783" spans="8:10" x14ac:dyDescent="0.3">
      <c r="H5783"/>
      <c r="I5783"/>
      <c r="J5783"/>
    </row>
    <row r="5784" spans="8:10" x14ac:dyDescent="0.3">
      <c r="H5784"/>
      <c r="I5784"/>
      <c r="J5784"/>
    </row>
    <row r="5785" spans="8:10" x14ac:dyDescent="0.3">
      <c r="H5785"/>
      <c r="I5785"/>
      <c r="J5785"/>
    </row>
    <row r="5786" spans="8:10" x14ac:dyDescent="0.3">
      <c r="H5786"/>
      <c r="I5786"/>
      <c r="J5786"/>
    </row>
    <row r="5787" spans="8:10" x14ac:dyDescent="0.3">
      <c r="H5787"/>
      <c r="I5787"/>
      <c r="J5787"/>
    </row>
    <row r="5788" spans="8:10" x14ac:dyDescent="0.3">
      <c r="H5788"/>
      <c r="I5788"/>
      <c r="J5788"/>
    </row>
    <row r="5789" spans="8:10" x14ac:dyDescent="0.3">
      <c r="H5789"/>
      <c r="I5789"/>
      <c r="J5789"/>
    </row>
    <row r="5790" spans="8:10" x14ac:dyDescent="0.3">
      <c r="H5790"/>
      <c r="I5790"/>
      <c r="J5790"/>
    </row>
    <row r="5791" spans="8:10" x14ac:dyDescent="0.3">
      <c r="H5791"/>
      <c r="I5791"/>
      <c r="J5791"/>
    </row>
    <row r="5792" spans="8:10" x14ac:dyDescent="0.3">
      <c r="H5792"/>
      <c r="I5792"/>
      <c r="J5792"/>
    </row>
    <row r="5793" spans="8:10" x14ac:dyDescent="0.3">
      <c r="H5793"/>
      <c r="I5793"/>
      <c r="J5793"/>
    </row>
    <row r="5794" spans="8:10" x14ac:dyDescent="0.3">
      <c r="H5794"/>
      <c r="I5794"/>
      <c r="J5794"/>
    </row>
    <row r="5795" spans="8:10" x14ac:dyDescent="0.3">
      <c r="H5795"/>
      <c r="I5795"/>
      <c r="J5795"/>
    </row>
    <row r="5796" spans="8:10" x14ac:dyDescent="0.3">
      <c r="H5796"/>
      <c r="I5796"/>
      <c r="J5796"/>
    </row>
    <row r="5797" spans="8:10" x14ac:dyDescent="0.3">
      <c r="H5797"/>
      <c r="I5797"/>
      <c r="J5797"/>
    </row>
    <row r="5798" spans="8:10" x14ac:dyDescent="0.3">
      <c r="H5798"/>
      <c r="I5798"/>
      <c r="J5798"/>
    </row>
    <row r="5799" spans="8:10" x14ac:dyDescent="0.3">
      <c r="H5799"/>
      <c r="I5799"/>
      <c r="J5799"/>
    </row>
    <row r="5800" spans="8:10" x14ac:dyDescent="0.3">
      <c r="H5800"/>
      <c r="I5800"/>
      <c r="J5800"/>
    </row>
    <row r="5801" spans="8:10" x14ac:dyDescent="0.3">
      <c r="H5801"/>
      <c r="I5801"/>
      <c r="J5801"/>
    </row>
    <row r="5802" spans="8:10" x14ac:dyDescent="0.3">
      <c r="H5802"/>
      <c r="I5802"/>
      <c r="J5802"/>
    </row>
    <row r="5803" spans="8:10" x14ac:dyDescent="0.3">
      <c r="H5803"/>
      <c r="I5803"/>
      <c r="J5803"/>
    </row>
    <row r="5804" spans="8:10" x14ac:dyDescent="0.3">
      <c r="H5804"/>
      <c r="I5804"/>
      <c r="J5804"/>
    </row>
    <row r="5805" spans="8:10" x14ac:dyDescent="0.3">
      <c r="H5805"/>
      <c r="I5805"/>
      <c r="J5805"/>
    </row>
    <row r="5806" spans="8:10" x14ac:dyDescent="0.3">
      <c r="H5806"/>
      <c r="I5806"/>
      <c r="J5806"/>
    </row>
    <row r="5807" spans="8:10" x14ac:dyDescent="0.3">
      <c r="H5807"/>
      <c r="I5807"/>
      <c r="J5807"/>
    </row>
    <row r="5808" spans="8:10" x14ac:dyDescent="0.3">
      <c r="H5808"/>
      <c r="I5808"/>
      <c r="J5808"/>
    </row>
    <row r="5809" spans="8:10" x14ac:dyDescent="0.3">
      <c r="H5809"/>
      <c r="I5809"/>
      <c r="J5809"/>
    </row>
    <row r="5810" spans="8:10" x14ac:dyDescent="0.3">
      <c r="H5810"/>
      <c r="I5810"/>
      <c r="J5810"/>
    </row>
    <row r="5811" spans="8:10" x14ac:dyDescent="0.3">
      <c r="H5811"/>
      <c r="I5811"/>
      <c r="J5811"/>
    </row>
    <row r="5812" spans="8:10" x14ac:dyDescent="0.3">
      <c r="H5812"/>
      <c r="I5812"/>
      <c r="J5812"/>
    </row>
    <row r="5813" spans="8:10" x14ac:dyDescent="0.3">
      <c r="H5813"/>
      <c r="I5813"/>
      <c r="J5813"/>
    </row>
    <row r="5814" spans="8:10" x14ac:dyDescent="0.3">
      <c r="H5814"/>
      <c r="I5814"/>
      <c r="J5814"/>
    </row>
    <row r="5815" spans="8:10" x14ac:dyDescent="0.3">
      <c r="H5815"/>
      <c r="I5815"/>
      <c r="J5815"/>
    </row>
    <row r="5816" spans="8:10" x14ac:dyDescent="0.3">
      <c r="H5816"/>
      <c r="I5816"/>
      <c r="J5816"/>
    </row>
    <row r="5817" spans="8:10" x14ac:dyDescent="0.3">
      <c r="H5817"/>
      <c r="I5817"/>
      <c r="J5817"/>
    </row>
    <row r="5818" spans="8:10" x14ac:dyDescent="0.3">
      <c r="H5818"/>
      <c r="I5818"/>
      <c r="J5818"/>
    </row>
    <row r="5819" spans="8:10" x14ac:dyDescent="0.3">
      <c r="H5819"/>
      <c r="I5819"/>
      <c r="J5819"/>
    </row>
    <row r="5820" spans="8:10" x14ac:dyDescent="0.3">
      <c r="H5820"/>
      <c r="I5820"/>
      <c r="J5820"/>
    </row>
    <row r="5821" spans="8:10" x14ac:dyDescent="0.3">
      <c r="H5821"/>
      <c r="I5821"/>
      <c r="J5821"/>
    </row>
    <row r="5822" spans="8:10" x14ac:dyDescent="0.3">
      <c r="H5822"/>
      <c r="I5822"/>
      <c r="J5822"/>
    </row>
    <row r="5823" spans="8:10" x14ac:dyDescent="0.3">
      <c r="H5823"/>
      <c r="I5823"/>
      <c r="J5823"/>
    </row>
    <row r="5824" spans="8:10" x14ac:dyDescent="0.3">
      <c r="H5824"/>
      <c r="I5824"/>
      <c r="J5824"/>
    </row>
    <row r="5825" spans="8:10" x14ac:dyDescent="0.3">
      <c r="H5825"/>
      <c r="I5825"/>
      <c r="J5825"/>
    </row>
    <row r="5826" spans="8:10" x14ac:dyDescent="0.3">
      <c r="H5826"/>
      <c r="I5826"/>
      <c r="J5826"/>
    </row>
    <row r="5827" spans="8:10" x14ac:dyDescent="0.3">
      <c r="H5827"/>
      <c r="I5827"/>
      <c r="J5827"/>
    </row>
    <row r="5828" spans="8:10" x14ac:dyDescent="0.3">
      <c r="H5828"/>
      <c r="I5828"/>
      <c r="J5828"/>
    </row>
    <row r="5829" spans="8:10" x14ac:dyDescent="0.3">
      <c r="H5829"/>
      <c r="I5829"/>
      <c r="J5829"/>
    </row>
    <row r="5830" spans="8:10" x14ac:dyDescent="0.3">
      <c r="H5830"/>
      <c r="I5830"/>
      <c r="J5830"/>
    </row>
    <row r="5831" spans="8:10" x14ac:dyDescent="0.3">
      <c r="H5831"/>
      <c r="I5831"/>
      <c r="J5831"/>
    </row>
    <row r="5832" spans="8:10" x14ac:dyDescent="0.3">
      <c r="H5832"/>
      <c r="I5832"/>
      <c r="J5832"/>
    </row>
    <row r="5833" spans="8:10" x14ac:dyDescent="0.3">
      <c r="H5833"/>
      <c r="I5833"/>
      <c r="J5833"/>
    </row>
    <row r="5834" spans="8:10" x14ac:dyDescent="0.3">
      <c r="H5834"/>
      <c r="I5834"/>
      <c r="J5834"/>
    </row>
    <row r="5835" spans="8:10" x14ac:dyDescent="0.3">
      <c r="H5835"/>
      <c r="I5835"/>
      <c r="J5835"/>
    </row>
    <row r="5836" spans="8:10" x14ac:dyDescent="0.3">
      <c r="H5836"/>
      <c r="I5836"/>
      <c r="J5836"/>
    </row>
    <row r="5837" spans="8:10" x14ac:dyDescent="0.3">
      <c r="H5837"/>
      <c r="I5837"/>
      <c r="J5837"/>
    </row>
    <row r="5838" spans="8:10" x14ac:dyDescent="0.3">
      <c r="H5838"/>
      <c r="I5838"/>
      <c r="J5838"/>
    </row>
    <row r="5839" spans="8:10" x14ac:dyDescent="0.3">
      <c r="H5839"/>
      <c r="I5839"/>
      <c r="J5839"/>
    </row>
    <row r="5840" spans="8:10" x14ac:dyDescent="0.3">
      <c r="H5840"/>
      <c r="I5840"/>
      <c r="J5840"/>
    </row>
    <row r="5841" spans="8:10" x14ac:dyDescent="0.3">
      <c r="H5841"/>
      <c r="I5841"/>
      <c r="J5841"/>
    </row>
    <row r="5842" spans="8:10" x14ac:dyDescent="0.3">
      <c r="H5842"/>
      <c r="I5842"/>
      <c r="J5842"/>
    </row>
    <row r="5843" spans="8:10" x14ac:dyDescent="0.3">
      <c r="H5843"/>
      <c r="I5843"/>
      <c r="J5843"/>
    </row>
    <row r="5844" spans="8:10" x14ac:dyDescent="0.3">
      <c r="H5844"/>
      <c r="I5844"/>
      <c r="J5844"/>
    </row>
    <row r="5845" spans="8:10" x14ac:dyDescent="0.3">
      <c r="H5845"/>
      <c r="I5845"/>
      <c r="J5845"/>
    </row>
    <row r="5846" spans="8:10" x14ac:dyDescent="0.3">
      <c r="H5846"/>
      <c r="I5846"/>
      <c r="J5846"/>
    </row>
    <row r="5847" spans="8:10" x14ac:dyDescent="0.3">
      <c r="H5847"/>
      <c r="I5847"/>
      <c r="J5847"/>
    </row>
    <row r="5848" spans="8:10" x14ac:dyDescent="0.3">
      <c r="H5848"/>
      <c r="I5848"/>
      <c r="J5848"/>
    </row>
    <row r="5849" spans="8:10" x14ac:dyDescent="0.3">
      <c r="H5849"/>
      <c r="I5849"/>
      <c r="J5849"/>
    </row>
    <row r="5850" spans="8:10" x14ac:dyDescent="0.3">
      <c r="H5850"/>
      <c r="I5850"/>
      <c r="J5850"/>
    </row>
    <row r="5851" spans="8:10" x14ac:dyDescent="0.3">
      <c r="H5851"/>
      <c r="I5851"/>
      <c r="J5851"/>
    </row>
    <row r="5852" spans="8:10" x14ac:dyDescent="0.3">
      <c r="H5852"/>
      <c r="I5852"/>
      <c r="J5852"/>
    </row>
    <row r="5853" spans="8:10" x14ac:dyDescent="0.3">
      <c r="H5853"/>
      <c r="I5853"/>
      <c r="J5853"/>
    </row>
    <row r="5854" spans="8:10" x14ac:dyDescent="0.3">
      <c r="H5854"/>
      <c r="I5854"/>
      <c r="J5854"/>
    </row>
    <row r="5855" spans="8:10" x14ac:dyDescent="0.3">
      <c r="H5855"/>
      <c r="I5855"/>
      <c r="J5855"/>
    </row>
    <row r="5856" spans="8:10" x14ac:dyDescent="0.3">
      <c r="H5856"/>
      <c r="I5856"/>
      <c r="J5856"/>
    </row>
    <row r="5857" spans="8:10" x14ac:dyDescent="0.3">
      <c r="H5857"/>
      <c r="I5857"/>
      <c r="J5857"/>
    </row>
    <row r="5858" spans="8:10" x14ac:dyDescent="0.3">
      <c r="H5858"/>
      <c r="I5858"/>
      <c r="J5858"/>
    </row>
    <row r="5859" spans="8:10" x14ac:dyDescent="0.3">
      <c r="H5859"/>
      <c r="I5859"/>
      <c r="J5859"/>
    </row>
    <row r="5860" spans="8:10" x14ac:dyDescent="0.3">
      <c r="H5860"/>
      <c r="I5860"/>
      <c r="J5860"/>
    </row>
    <row r="5861" spans="8:10" x14ac:dyDescent="0.3">
      <c r="H5861"/>
      <c r="I5861"/>
      <c r="J5861"/>
    </row>
    <row r="5862" spans="8:10" x14ac:dyDescent="0.3">
      <c r="H5862"/>
      <c r="I5862"/>
      <c r="J5862"/>
    </row>
    <row r="5863" spans="8:10" x14ac:dyDescent="0.3">
      <c r="H5863"/>
      <c r="I5863"/>
      <c r="J5863"/>
    </row>
    <row r="5864" spans="8:10" x14ac:dyDescent="0.3">
      <c r="H5864"/>
      <c r="I5864"/>
      <c r="J5864"/>
    </row>
    <row r="5865" spans="8:10" x14ac:dyDescent="0.3">
      <c r="H5865"/>
      <c r="I5865"/>
      <c r="J5865"/>
    </row>
    <row r="5866" spans="8:10" x14ac:dyDescent="0.3">
      <c r="H5866"/>
      <c r="I5866"/>
      <c r="J5866"/>
    </row>
    <row r="5867" spans="8:10" x14ac:dyDescent="0.3">
      <c r="H5867"/>
      <c r="I5867"/>
      <c r="J5867"/>
    </row>
    <row r="5868" spans="8:10" x14ac:dyDescent="0.3">
      <c r="H5868"/>
      <c r="I5868"/>
      <c r="J5868"/>
    </row>
    <row r="5869" spans="8:10" x14ac:dyDescent="0.3">
      <c r="H5869"/>
      <c r="I5869"/>
      <c r="J5869"/>
    </row>
    <row r="5870" spans="8:10" x14ac:dyDescent="0.3">
      <c r="H5870"/>
      <c r="I5870"/>
      <c r="J5870"/>
    </row>
    <row r="5871" spans="8:10" x14ac:dyDescent="0.3">
      <c r="H5871"/>
      <c r="I5871"/>
      <c r="J5871"/>
    </row>
    <row r="5872" spans="8:10" x14ac:dyDescent="0.3">
      <c r="H5872"/>
      <c r="I5872"/>
      <c r="J5872"/>
    </row>
    <row r="5873" spans="8:10" x14ac:dyDescent="0.3">
      <c r="H5873"/>
      <c r="I5873"/>
      <c r="J5873"/>
    </row>
    <row r="5874" spans="8:10" x14ac:dyDescent="0.3">
      <c r="H5874"/>
      <c r="I5874"/>
      <c r="J5874"/>
    </row>
    <row r="5875" spans="8:10" x14ac:dyDescent="0.3">
      <c r="H5875"/>
      <c r="I5875"/>
      <c r="J5875"/>
    </row>
    <row r="5876" spans="8:10" x14ac:dyDescent="0.3">
      <c r="H5876"/>
      <c r="I5876"/>
      <c r="J5876"/>
    </row>
    <row r="5877" spans="8:10" x14ac:dyDescent="0.3">
      <c r="H5877"/>
      <c r="I5877"/>
      <c r="J5877"/>
    </row>
    <row r="5878" spans="8:10" x14ac:dyDescent="0.3">
      <c r="H5878"/>
      <c r="I5878"/>
      <c r="J5878"/>
    </row>
    <row r="5879" spans="8:10" x14ac:dyDescent="0.3">
      <c r="H5879"/>
      <c r="I5879"/>
      <c r="J5879"/>
    </row>
    <row r="5880" spans="8:10" x14ac:dyDescent="0.3">
      <c r="H5880"/>
      <c r="I5880"/>
      <c r="J5880"/>
    </row>
    <row r="5881" spans="8:10" x14ac:dyDescent="0.3">
      <c r="H5881"/>
      <c r="I5881"/>
      <c r="J5881"/>
    </row>
    <row r="5882" spans="8:10" x14ac:dyDescent="0.3">
      <c r="H5882"/>
      <c r="I5882"/>
      <c r="J5882"/>
    </row>
    <row r="5883" spans="8:10" x14ac:dyDescent="0.3">
      <c r="H5883"/>
      <c r="I5883"/>
      <c r="J5883"/>
    </row>
    <row r="5884" spans="8:10" x14ac:dyDescent="0.3">
      <c r="H5884"/>
      <c r="I5884"/>
      <c r="J5884"/>
    </row>
    <row r="5885" spans="8:10" x14ac:dyDescent="0.3">
      <c r="H5885"/>
      <c r="I5885"/>
      <c r="J5885"/>
    </row>
    <row r="5886" spans="8:10" x14ac:dyDescent="0.3">
      <c r="H5886"/>
      <c r="I5886"/>
      <c r="J5886"/>
    </row>
    <row r="5887" spans="8:10" x14ac:dyDescent="0.3">
      <c r="H5887"/>
      <c r="I5887"/>
      <c r="J5887"/>
    </row>
    <row r="5888" spans="8:10" x14ac:dyDescent="0.3">
      <c r="H5888"/>
      <c r="I5888"/>
      <c r="J5888"/>
    </row>
    <row r="5889" spans="8:10" x14ac:dyDescent="0.3">
      <c r="H5889"/>
      <c r="I5889"/>
      <c r="J5889"/>
    </row>
    <row r="5890" spans="8:10" x14ac:dyDescent="0.3">
      <c r="H5890"/>
      <c r="I5890"/>
      <c r="J5890"/>
    </row>
    <row r="5891" spans="8:10" x14ac:dyDescent="0.3">
      <c r="H5891"/>
      <c r="I5891"/>
      <c r="J5891"/>
    </row>
    <row r="5892" spans="8:10" x14ac:dyDescent="0.3">
      <c r="H5892"/>
      <c r="I5892"/>
      <c r="J5892"/>
    </row>
    <row r="5893" spans="8:10" x14ac:dyDescent="0.3">
      <c r="H5893"/>
      <c r="I5893"/>
      <c r="J5893"/>
    </row>
    <row r="5894" spans="8:10" x14ac:dyDescent="0.3">
      <c r="H5894"/>
      <c r="I5894"/>
      <c r="J5894"/>
    </row>
    <row r="5895" spans="8:10" x14ac:dyDescent="0.3">
      <c r="H5895"/>
      <c r="I5895"/>
      <c r="J5895"/>
    </row>
    <row r="5896" spans="8:10" x14ac:dyDescent="0.3">
      <c r="H5896"/>
      <c r="I5896"/>
      <c r="J5896"/>
    </row>
    <row r="5897" spans="8:10" x14ac:dyDescent="0.3">
      <c r="H5897"/>
      <c r="I5897"/>
      <c r="J5897"/>
    </row>
    <row r="5898" spans="8:10" x14ac:dyDescent="0.3">
      <c r="H5898"/>
      <c r="I5898"/>
      <c r="J5898"/>
    </row>
    <row r="5899" spans="8:10" x14ac:dyDescent="0.3">
      <c r="H5899"/>
      <c r="I5899"/>
      <c r="J5899"/>
    </row>
    <row r="5900" spans="8:10" x14ac:dyDescent="0.3">
      <c r="H5900"/>
      <c r="I5900"/>
      <c r="J5900"/>
    </row>
    <row r="5901" spans="8:10" x14ac:dyDescent="0.3">
      <c r="H5901"/>
      <c r="I5901"/>
      <c r="J5901"/>
    </row>
    <row r="5902" spans="8:10" x14ac:dyDescent="0.3">
      <c r="H5902"/>
      <c r="I5902"/>
      <c r="J5902"/>
    </row>
    <row r="5903" spans="8:10" x14ac:dyDescent="0.3">
      <c r="H5903"/>
      <c r="I5903"/>
      <c r="J5903"/>
    </row>
    <row r="5904" spans="8:10" x14ac:dyDescent="0.3">
      <c r="H5904"/>
      <c r="I5904"/>
      <c r="J5904"/>
    </row>
    <row r="5905" spans="8:10" x14ac:dyDescent="0.3">
      <c r="H5905"/>
      <c r="I5905"/>
      <c r="J5905"/>
    </row>
    <row r="5906" spans="8:10" x14ac:dyDescent="0.3">
      <c r="H5906"/>
      <c r="I5906"/>
      <c r="J5906"/>
    </row>
    <row r="5907" spans="8:10" x14ac:dyDescent="0.3">
      <c r="H5907"/>
      <c r="I5907"/>
      <c r="J5907"/>
    </row>
    <row r="5908" spans="8:10" x14ac:dyDescent="0.3">
      <c r="H5908"/>
      <c r="I5908"/>
      <c r="J5908"/>
    </row>
    <row r="5909" spans="8:10" x14ac:dyDescent="0.3">
      <c r="H5909"/>
      <c r="I5909"/>
      <c r="J5909"/>
    </row>
    <row r="5910" spans="8:10" x14ac:dyDescent="0.3">
      <c r="H5910"/>
      <c r="I5910"/>
      <c r="J5910"/>
    </row>
    <row r="5911" spans="8:10" x14ac:dyDescent="0.3">
      <c r="H5911"/>
      <c r="I5911"/>
      <c r="J5911"/>
    </row>
    <row r="5912" spans="8:10" x14ac:dyDescent="0.3">
      <c r="H5912"/>
      <c r="I5912"/>
      <c r="J5912"/>
    </row>
    <row r="5913" spans="8:10" x14ac:dyDescent="0.3">
      <c r="H5913"/>
      <c r="I5913"/>
      <c r="J5913"/>
    </row>
    <row r="5914" spans="8:10" x14ac:dyDescent="0.3">
      <c r="H5914"/>
      <c r="I5914"/>
      <c r="J5914"/>
    </row>
    <row r="5915" spans="8:10" x14ac:dyDescent="0.3">
      <c r="H5915"/>
      <c r="I5915"/>
      <c r="J5915"/>
    </row>
    <row r="5916" spans="8:10" x14ac:dyDescent="0.3">
      <c r="H5916"/>
      <c r="I5916"/>
      <c r="J5916"/>
    </row>
    <row r="5917" spans="8:10" x14ac:dyDescent="0.3">
      <c r="H5917"/>
      <c r="I5917"/>
      <c r="J5917"/>
    </row>
    <row r="5918" spans="8:10" x14ac:dyDescent="0.3">
      <c r="H5918"/>
      <c r="I5918"/>
      <c r="J5918"/>
    </row>
    <row r="5919" spans="8:10" x14ac:dyDescent="0.3">
      <c r="H5919"/>
      <c r="I5919"/>
      <c r="J5919"/>
    </row>
    <row r="5920" spans="8:10" x14ac:dyDescent="0.3">
      <c r="H5920"/>
      <c r="I5920"/>
      <c r="J5920"/>
    </row>
    <row r="5921" spans="8:10" x14ac:dyDescent="0.3">
      <c r="H5921"/>
      <c r="I5921"/>
      <c r="J5921"/>
    </row>
    <row r="5922" spans="8:10" x14ac:dyDescent="0.3">
      <c r="H5922"/>
      <c r="I5922"/>
      <c r="J5922"/>
    </row>
    <row r="5923" spans="8:10" x14ac:dyDescent="0.3">
      <c r="H5923"/>
      <c r="I5923"/>
      <c r="J5923"/>
    </row>
    <row r="5924" spans="8:10" x14ac:dyDescent="0.3">
      <c r="H5924"/>
      <c r="I5924"/>
      <c r="J5924"/>
    </row>
    <row r="5925" spans="8:10" x14ac:dyDescent="0.3">
      <c r="H5925"/>
      <c r="I5925"/>
      <c r="J5925"/>
    </row>
    <row r="5926" spans="8:10" x14ac:dyDescent="0.3">
      <c r="H5926"/>
      <c r="I5926"/>
      <c r="J5926"/>
    </row>
    <row r="5927" spans="8:10" x14ac:dyDescent="0.3">
      <c r="H5927"/>
      <c r="I5927"/>
      <c r="J5927"/>
    </row>
    <row r="5928" spans="8:10" x14ac:dyDescent="0.3">
      <c r="H5928"/>
      <c r="I5928"/>
      <c r="J5928"/>
    </row>
    <row r="5929" spans="8:10" x14ac:dyDescent="0.3">
      <c r="H5929"/>
      <c r="I5929"/>
      <c r="J5929"/>
    </row>
    <row r="5930" spans="8:10" x14ac:dyDescent="0.3">
      <c r="H5930"/>
      <c r="I5930"/>
      <c r="J5930"/>
    </row>
    <row r="5931" spans="8:10" x14ac:dyDescent="0.3">
      <c r="H5931"/>
      <c r="I5931"/>
      <c r="J5931"/>
    </row>
    <row r="5932" spans="8:10" x14ac:dyDescent="0.3">
      <c r="H5932"/>
      <c r="I5932"/>
      <c r="J5932"/>
    </row>
    <row r="5933" spans="8:10" x14ac:dyDescent="0.3">
      <c r="H5933"/>
      <c r="I5933"/>
      <c r="J5933"/>
    </row>
    <row r="5934" spans="8:10" x14ac:dyDescent="0.3">
      <c r="H5934"/>
      <c r="I5934"/>
      <c r="J5934"/>
    </row>
    <row r="5935" spans="8:10" x14ac:dyDescent="0.3">
      <c r="H5935"/>
      <c r="I5935"/>
      <c r="J5935"/>
    </row>
    <row r="5936" spans="8:10" x14ac:dyDescent="0.3">
      <c r="H5936"/>
      <c r="I5936"/>
      <c r="J5936"/>
    </row>
    <row r="5937" spans="8:10" x14ac:dyDescent="0.3">
      <c r="H5937"/>
      <c r="I5937"/>
      <c r="J5937"/>
    </row>
    <row r="5938" spans="8:10" x14ac:dyDescent="0.3">
      <c r="H5938"/>
      <c r="I5938"/>
      <c r="J5938"/>
    </row>
    <row r="5939" spans="8:10" x14ac:dyDescent="0.3">
      <c r="H5939"/>
      <c r="I5939"/>
      <c r="J5939"/>
    </row>
    <row r="5940" spans="8:10" x14ac:dyDescent="0.3">
      <c r="H5940"/>
      <c r="I5940"/>
      <c r="J5940"/>
    </row>
    <row r="5941" spans="8:10" x14ac:dyDescent="0.3">
      <c r="H5941"/>
      <c r="I5941"/>
      <c r="J5941"/>
    </row>
    <row r="5942" spans="8:10" x14ac:dyDescent="0.3">
      <c r="H5942"/>
      <c r="I5942"/>
      <c r="J5942"/>
    </row>
    <row r="5943" spans="8:10" x14ac:dyDescent="0.3">
      <c r="H5943"/>
      <c r="I5943"/>
      <c r="J5943"/>
    </row>
    <row r="5944" spans="8:10" x14ac:dyDescent="0.3">
      <c r="H5944"/>
      <c r="I5944"/>
      <c r="J5944"/>
    </row>
    <row r="5945" spans="8:10" x14ac:dyDescent="0.3">
      <c r="H5945"/>
      <c r="I5945"/>
      <c r="J5945"/>
    </row>
    <row r="5946" spans="8:10" x14ac:dyDescent="0.3">
      <c r="H5946"/>
      <c r="I5946"/>
      <c r="J5946"/>
    </row>
    <row r="5947" spans="8:10" x14ac:dyDescent="0.3">
      <c r="H5947"/>
      <c r="I5947"/>
      <c r="J5947"/>
    </row>
    <row r="5948" spans="8:10" x14ac:dyDescent="0.3">
      <c r="H5948"/>
      <c r="I5948"/>
      <c r="J5948"/>
    </row>
    <row r="5949" spans="8:10" x14ac:dyDescent="0.3">
      <c r="H5949"/>
      <c r="I5949"/>
      <c r="J5949"/>
    </row>
    <row r="5950" spans="8:10" x14ac:dyDescent="0.3">
      <c r="H5950"/>
      <c r="I5950"/>
      <c r="J5950"/>
    </row>
    <row r="5951" spans="8:10" x14ac:dyDescent="0.3">
      <c r="H5951"/>
      <c r="I5951"/>
      <c r="J5951"/>
    </row>
    <row r="5952" spans="8:10" x14ac:dyDescent="0.3">
      <c r="H5952"/>
      <c r="I5952"/>
      <c r="J5952"/>
    </row>
    <row r="5953" spans="8:10" x14ac:dyDescent="0.3">
      <c r="H5953"/>
      <c r="I5953"/>
      <c r="J5953"/>
    </row>
    <row r="5954" spans="8:10" x14ac:dyDescent="0.3">
      <c r="H5954"/>
      <c r="I5954"/>
      <c r="J5954"/>
    </row>
    <row r="5955" spans="8:10" x14ac:dyDescent="0.3">
      <c r="H5955"/>
      <c r="I5955"/>
      <c r="J5955"/>
    </row>
    <row r="5956" spans="8:10" x14ac:dyDescent="0.3">
      <c r="H5956"/>
      <c r="I5956"/>
      <c r="J5956"/>
    </row>
    <row r="5957" spans="8:10" x14ac:dyDescent="0.3">
      <c r="H5957"/>
      <c r="I5957"/>
      <c r="J5957"/>
    </row>
    <row r="5958" spans="8:10" x14ac:dyDescent="0.3">
      <c r="H5958"/>
      <c r="I5958"/>
      <c r="J5958"/>
    </row>
    <row r="5959" spans="8:10" x14ac:dyDescent="0.3">
      <c r="H5959"/>
      <c r="I5959"/>
      <c r="J5959"/>
    </row>
    <row r="5960" spans="8:10" x14ac:dyDescent="0.3">
      <c r="H5960"/>
      <c r="I5960"/>
      <c r="J5960"/>
    </row>
    <row r="5961" spans="8:10" x14ac:dyDescent="0.3">
      <c r="H5961"/>
      <c r="I5961"/>
      <c r="J5961"/>
    </row>
    <row r="5962" spans="8:10" x14ac:dyDescent="0.3">
      <c r="H5962"/>
      <c r="I5962"/>
      <c r="J5962"/>
    </row>
    <row r="5963" spans="8:10" x14ac:dyDescent="0.3">
      <c r="H5963"/>
      <c r="I5963"/>
      <c r="J5963"/>
    </row>
    <row r="5964" spans="8:10" x14ac:dyDescent="0.3">
      <c r="H5964"/>
      <c r="I5964"/>
      <c r="J5964"/>
    </row>
    <row r="5965" spans="8:10" x14ac:dyDescent="0.3">
      <c r="H5965"/>
      <c r="I5965"/>
      <c r="J5965"/>
    </row>
    <row r="5966" spans="8:10" x14ac:dyDescent="0.3">
      <c r="H5966"/>
      <c r="I5966"/>
      <c r="J5966"/>
    </row>
    <row r="5967" spans="8:10" x14ac:dyDescent="0.3">
      <c r="H5967"/>
      <c r="I5967"/>
      <c r="J5967"/>
    </row>
    <row r="5968" spans="8:10" x14ac:dyDescent="0.3">
      <c r="H5968"/>
      <c r="I5968"/>
      <c r="J5968"/>
    </row>
    <row r="5969" spans="8:10" x14ac:dyDescent="0.3">
      <c r="H5969"/>
      <c r="I5969"/>
      <c r="J5969"/>
    </row>
    <row r="5970" spans="8:10" x14ac:dyDescent="0.3">
      <c r="H5970"/>
      <c r="I5970"/>
      <c r="J5970"/>
    </row>
    <row r="5971" spans="8:10" x14ac:dyDescent="0.3">
      <c r="H5971"/>
      <c r="I5971"/>
      <c r="J5971"/>
    </row>
    <row r="5972" spans="8:10" x14ac:dyDescent="0.3">
      <c r="H5972"/>
      <c r="I5972"/>
      <c r="J5972"/>
    </row>
    <row r="5973" spans="8:10" x14ac:dyDescent="0.3">
      <c r="H5973"/>
      <c r="I5973"/>
      <c r="J5973"/>
    </row>
    <row r="5974" spans="8:10" x14ac:dyDescent="0.3">
      <c r="H5974"/>
      <c r="I5974"/>
      <c r="J5974"/>
    </row>
    <row r="5975" spans="8:10" x14ac:dyDescent="0.3">
      <c r="H5975"/>
      <c r="I5975"/>
      <c r="J5975"/>
    </row>
    <row r="5976" spans="8:10" x14ac:dyDescent="0.3">
      <c r="H5976"/>
      <c r="I5976"/>
      <c r="J5976"/>
    </row>
    <row r="5977" spans="8:10" x14ac:dyDescent="0.3">
      <c r="H5977"/>
      <c r="I5977"/>
      <c r="J5977"/>
    </row>
    <row r="5978" spans="8:10" x14ac:dyDescent="0.3">
      <c r="H5978"/>
      <c r="I5978"/>
      <c r="J5978"/>
    </row>
    <row r="5979" spans="8:10" x14ac:dyDescent="0.3">
      <c r="H5979"/>
      <c r="I5979"/>
      <c r="J5979"/>
    </row>
    <row r="5980" spans="8:10" x14ac:dyDescent="0.3">
      <c r="H5980"/>
      <c r="I5980"/>
      <c r="J5980"/>
    </row>
    <row r="5981" spans="8:10" x14ac:dyDescent="0.3">
      <c r="H5981"/>
      <c r="I5981"/>
      <c r="J5981"/>
    </row>
    <row r="5982" spans="8:10" x14ac:dyDescent="0.3">
      <c r="H5982"/>
      <c r="I5982"/>
      <c r="J5982"/>
    </row>
    <row r="5983" spans="8:10" x14ac:dyDescent="0.3">
      <c r="H5983"/>
      <c r="I5983"/>
      <c r="J5983"/>
    </row>
    <row r="5984" spans="8:10" x14ac:dyDescent="0.3">
      <c r="H5984"/>
      <c r="I5984"/>
      <c r="J5984"/>
    </row>
    <row r="5985" spans="8:10" x14ac:dyDescent="0.3">
      <c r="H5985"/>
      <c r="I5985"/>
      <c r="J5985"/>
    </row>
    <row r="5986" spans="8:10" x14ac:dyDescent="0.3">
      <c r="H5986"/>
      <c r="I5986"/>
      <c r="J5986"/>
    </row>
    <row r="5987" spans="8:10" x14ac:dyDescent="0.3">
      <c r="H5987"/>
      <c r="I5987"/>
      <c r="J5987"/>
    </row>
    <row r="5988" spans="8:10" x14ac:dyDescent="0.3">
      <c r="H5988"/>
      <c r="I5988"/>
      <c r="J5988"/>
    </row>
    <row r="5989" spans="8:10" x14ac:dyDescent="0.3">
      <c r="H5989"/>
      <c r="I5989"/>
      <c r="J5989"/>
    </row>
    <row r="5990" spans="8:10" x14ac:dyDescent="0.3">
      <c r="H5990"/>
      <c r="I5990"/>
      <c r="J5990"/>
    </row>
    <row r="5991" spans="8:10" x14ac:dyDescent="0.3">
      <c r="H5991"/>
      <c r="I5991"/>
      <c r="J5991"/>
    </row>
    <row r="5992" spans="8:10" x14ac:dyDescent="0.3">
      <c r="H5992"/>
      <c r="I5992"/>
      <c r="J5992"/>
    </row>
    <row r="5993" spans="8:10" x14ac:dyDescent="0.3">
      <c r="H5993"/>
      <c r="I5993"/>
      <c r="J5993"/>
    </row>
    <row r="5994" spans="8:10" x14ac:dyDescent="0.3">
      <c r="H5994"/>
      <c r="I5994"/>
      <c r="J5994"/>
    </row>
    <row r="5995" spans="8:10" x14ac:dyDescent="0.3">
      <c r="H5995"/>
      <c r="I5995"/>
      <c r="J5995"/>
    </row>
    <row r="5996" spans="8:10" x14ac:dyDescent="0.3">
      <c r="H5996"/>
      <c r="I5996"/>
      <c r="J5996"/>
    </row>
    <row r="5997" spans="8:10" x14ac:dyDescent="0.3">
      <c r="H5997"/>
      <c r="I5997"/>
      <c r="J5997"/>
    </row>
    <row r="5998" spans="8:10" x14ac:dyDescent="0.3">
      <c r="H5998"/>
      <c r="I5998"/>
      <c r="J5998"/>
    </row>
    <row r="5999" spans="8:10" x14ac:dyDescent="0.3">
      <c r="H5999"/>
      <c r="I5999"/>
      <c r="J5999"/>
    </row>
    <row r="6000" spans="8:10" x14ac:dyDescent="0.3">
      <c r="H6000"/>
      <c r="I6000"/>
      <c r="J6000"/>
    </row>
    <row r="6001" spans="8:10" x14ac:dyDescent="0.3">
      <c r="H6001"/>
      <c r="I6001"/>
      <c r="J6001"/>
    </row>
    <row r="6002" spans="8:10" x14ac:dyDescent="0.3">
      <c r="H6002"/>
      <c r="I6002"/>
      <c r="J6002"/>
    </row>
    <row r="6003" spans="8:10" x14ac:dyDescent="0.3">
      <c r="H6003"/>
      <c r="I6003"/>
      <c r="J6003"/>
    </row>
    <row r="6004" spans="8:10" x14ac:dyDescent="0.3">
      <c r="H6004"/>
      <c r="I6004"/>
      <c r="J6004"/>
    </row>
    <row r="6005" spans="8:10" x14ac:dyDescent="0.3">
      <c r="H6005"/>
      <c r="I6005"/>
      <c r="J6005"/>
    </row>
    <row r="6006" spans="8:10" x14ac:dyDescent="0.3">
      <c r="H6006"/>
      <c r="I6006"/>
      <c r="J6006"/>
    </row>
    <row r="6007" spans="8:10" x14ac:dyDescent="0.3">
      <c r="H6007"/>
      <c r="I6007"/>
      <c r="J6007"/>
    </row>
    <row r="6008" spans="8:10" x14ac:dyDescent="0.3">
      <c r="H6008"/>
      <c r="I6008"/>
      <c r="J6008"/>
    </row>
    <row r="6009" spans="8:10" x14ac:dyDescent="0.3">
      <c r="H6009"/>
      <c r="I6009"/>
      <c r="J6009"/>
    </row>
    <row r="6010" spans="8:10" x14ac:dyDescent="0.3">
      <c r="H6010"/>
      <c r="I6010"/>
      <c r="J6010"/>
    </row>
    <row r="6011" spans="8:10" x14ac:dyDescent="0.3">
      <c r="H6011"/>
      <c r="I6011"/>
      <c r="J6011"/>
    </row>
    <row r="6012" spans="8:10" x14ac:dyDescent="0.3">
      <c r="H6012"/>
      <c r="I6012"/>
      <c r="J6012"/>
    </row>
    <row r="6013" spans="8:10" x14ac:dyDescent="0.3">
      <c r="H6013"/>
      <c r="I6013"/>
      <c r="J6013"/>
    </row>
    <row r="6014" spans="8:10" x14ac:dyDescent="0.3">
      <c r="H6014"/>
      <c r="I6014"/>
      <c r="J6014"/>
    </row>
    <row r="6015" spans="8:10" x14ac:dyDescent="0.3">
      <c r="H6015"/>
      <c r="I6015"/>
      <c r="J6015"/>
    </row>
    <row r="6016" spans="8:10" x14ac:dyDescent="0.3">
      <c r="H6016"/>
      <c r="I6016"/>
      <c r="J6016"/>
    </row>
    <row r="6017" spans="8:10" x14ac:dyDescent="0.3">
      <c r="H6017"/>
      <c r="I6017"/>
      <c r="J6017"/>
    </row>
    <row r="6018" spans="8:10" x14ac:dyDescent="0.3">
      <c r="H6018"/>
      <c r="I6018"/>
      <c r="J6018"/>
    </row>
    <row r="6019" spans="8:10" x14ac:dyDescent="0.3">
      <c r="H6019"/>
      <c r="I6019"/>
      <c r="J6019"/>
    </row>
    <row r="6020" spans="8:10" x14ac:dyDescent="0.3">
      <c r="H6020"/>
      <c r="I6020"/>
      <c r="J6020"/>
    </row>
    <row r="6021" spans="8:10" x14ac:dyDescent="0.3">
      <c r="H6021"/>
      <c r="I6021"/>
      <c r="J6021"/>
    </row>
    <row r="6022" spans="8:10" x14ac:dyDescent="0.3">
      <c r="H6022"/>
      <c r="I6022"/>
      <c r="J6022"/>
    </row>
    <row r="6023" spans="8:10" x14ac:dyDescent="0.3">
      <c r="H6023"/>
      <c r="I6023"/>
      <c r="J6023"/>
    </row>
    <row r="6024" spans="8:10" x14ac:dyDescent="0.3">
      <c r="H6024"/>
      <c r="I6024"/>
      <c r="J6024"/>
    </row>
    <row r="6025" spans="8:10" x14ac:dyDescent="0.3">
      <c r="H6025"/>
      <c r="I6025"/>
      <c r="J6025"/>
    </row>
    <row r="6026" spans="8:10" x14ac:dyDescent="0.3">
      <c r="H6026"/>
      <c r="I6026"/>
      <c r="J6026"/>
    </row>
    <row r="6027" spans="8:10" x14ac:dyDescent="0.3">
      <c r="H6027"/>
      <c r="I6027"/>
      <c r="J6027"/>
    </row>
    <row r="6028" spans="8:10" x14ac:dyDescent="0.3">
      <c r="H6028"/>
      <c r="I6028"/>
      <c r="J6028"/>
    </row>
    <row r="6029" spans="8:10" x14ac:dyDescent="0.3">
      <c r="H6029"/>
      <c r="I6029"/>
      <c r="J6029"/>
    </row>
    <row r="6030" spans="8:10" x14ac:dyDescent="0.3">
      <c r="H6030"/>
      <c r="I6030"/>
      <c r="J6030"/>
    </row>
    <row r="6031" spans="8:10" x14ac:dyDescent="0.3">
      <c r="H6031"/>
      <c r="I6031"/>
      <c r="J6031"/>
    </row>
    <row r="6032" spans="8:10" x14ac:dyDescent="0.3">
      <c r="H6032"/>
      <c r="I6032"/>
      <c r="J6032"/>
    </row>
    <row r="6033" spans="8:10" x14ac:dyDescent="0.3">
      <c r="H6033"/>
      <c r="I6033"/>
      <c r="J6033"/>
    </row>
    <row r="6034" spans="8:10" x14ac:dyDescent="0.3">
      <c r="H6034"/>
      <c r="I6034"/>
      <c r="J6034"/>
    </row>
    <row r="6035" spans="8:10" x14ac:dyDescent="0.3">
      <c r="H6035"/>
      <c r="I6035"/>
      <c r="J6035"/>
    </row>
    <row r="6036" spans="8:10" x14ac:dyDescent="0.3">
      <c r="H6036"/>
      <c r="I6036"/>
      <c r="J6036"/>
    </row>
    <row r="6037" spans="8:10" x14ac:dyDescent="0.3">
      <c r="H6037"/>
      <c r="I6037"/>
      <c r="J6037"/>
    </row>
    <row r="6038" spans="8:10" x14ac:dyDescent="0.3">
      <c r="H6038"/>
      <c r="I6038"/>
      <c r="J6038"/>
    </row>
    <row r="6039" spans="8:10" x14ac:dyDescent="0.3">
      <c r="H6039"/>
      <c r="I6039"/>
      <c r="J6039"/>
    </row>
    <row r="6040" spans="8:10" x14ac:dyDescent="0.3">
      <c r="H6040"/>
      <c r="I6040"/>
      <c r="J6040"/>
    </row>
    <row r="6041" spans="8:10" x14ac:dyDescent="0.3">
      <c r="H6041"/>
      <c r="I6041"/>
      <c r="J6041"/>
    </row>
    <row r="6042" spans="8:10" x14ac:dyDescent="0.3">
      <c r="H6042"/>
      <c r="I6042"/>
      <c r="J6042"/>
    </row>
    <row r="6043" spans="8:10" x14ac:dyDescent="0.3">
      <c r="H6043"/>
      <c r="I6043"/>
      <c r="J6043"/>
    </row>
    <row r="6044" spans="8:10" x14ac:dyDescent="0.3">
      <c r="H6044"/>
      <c r="I6044"/>
      <c r="J6044"/>
    </row>
    <row r="6045" spans="8:10" x14ac:dyDescent="0.3">
      <c r="H6045"/>
      <c r="I6045"/>
      <c r="J6045"/>
    </row>
    <row r="6046" spans="8:10" x14ac:dyDescent="0.3">
      <c r="H6046"/>
      <c r="I6046"/>
      <c r="J6046"/>
    </row>
    <row r="6047" spans="8:10" x14ac:dyDescent="0.3">
      <c r="H6047"/>
      <c r="I6047"/>
      <c r="J6047"/>
    </row>
    <row r="6048" spans="8:10" x14ac:dyDescent="0.3">
      <c r="H6048"/>
      <c r="I6048"/>
      <c r="J6048"/>
    </row>
    <row r="6049" spans="8:10" x14ac:dyDescent="0.3">
      <c r="H6049"/>
      <c r="I6049"/>
      <c r="J6049"/>
    </row>
    <row r="6050" spans="8:10" x14ac:dyDescent="0.3">
      <c r="H6050"/>
      <c r="I6050"/>
      <c r="J6050"/>
    </row>
    <row r="6051" spans="8:10" x14ac:dyDescent="0.3">
      <c r="H6051"/>
      <c r="I6051"/>
      <c r="J6051"/>
    </row>
    <row r="6052" spans="8:10" x14ac:dyDescent="0.3">
      <c r="H6052"/>
      <c r="I6052"/>
      <c r="J6052"/>
    </row>
    <row r="6053" spans="8:10" x14ac:dyDescent="0.3">
      <c r="H6053"/>
      <c r="I6053"/>
      <c r="J6053"/>
    </row>
    <row r="6054" spans="8:10" x14ac:dyDescent="0.3">
      <c r="H6054"/>
      <c r="I6054"/>
      <c r="J6054"/>
    </row>
    <row r="6055" spans="8:10" x14ac:dyDescent="0.3">
      <c r="H6055"/>
      <c r="I6055"/>
      <c r="J6055"/>
    </row>
    <row r="6056" spans="8:10" x14ac:dyDescent="0.3">
      <c r="H6056"/>
      <c r="I6056"/>
      <c r="J6056"/>
    </row>
    <row r="6057" spans="8:10" x14ac:dyDescent="0.3">
      <c r="H6057"/>
      <c r="I6057"/>
      <c r="J6057"/>
    </row>
    <row r="6058" spans="8:10" x14ac:dyDescent="0.3">
      <c r="H6058"/>
      <c r="I6058"/>
      <c r="J6058"/>
    </row>
    <row r="6059" spans="8:10" x14ac:dyDescent="0.3">
      <c r="H6059"/>
      <c r="I6059"/>
      <c r="J6059"/>
    </row>
    <row r="6060" spans="8:10" x14ac:dyDescent="0.3">
      <c r="H6060"/>
      <c r="I6060"/>
      <c r="J6060"/>
    </row>
    <row r="6061" spans="8:10" x14ac:dyDescent="0.3">
      <c r="H6061"/>
      <c r="I6061"/>
      <c r="J6061"/>
    </row>
    <row r="6062" spans="8:10" x14ac:dyDescent="0.3">
      <c r="H6062"/>
      <c r="I6062"/>
      <c r="J6062"/>
    </row>
    <row r="6063" spans="8:10" x14ac:dyDescent="0.3">
      <c r="H6063"/>
      <c r="I6063"/>
      <c r="J6063"/>
    </row>
    <row r="6064" spans="8:10" x14ac:dyDescent="0.3">
      <c r="H6064"/>
      <c r="I6064"/>
      <c r="J6064"/>
    </row>
    <row r="6065" spans="8:10" x14ac:dyDescent="0.3">
      <c r="H6065"/>
      <c r="I6065"/>
      <c r="J6065"/>
    </row>
    <row r="6066" spans="8:10" x14ac:dyDescent="0.3">
      <c r="H6066"/>
      <c r="I6066"/>
      <c r="J6066"/>
    </row>
    <row r="6067" spans="8:10" x14ac:dyDescent="0.3">
      <c r="H6067"/>
      <c r="I6067"/>
      <c r="J6067"/>
    </row>
    <row r="6068" spans="8:10" x14ac:dyDescent="0.3">
      <c r="H6068"/>
      <c r="I6068"/>
      <c r="J6068"/>
    </row>
    <row r="6069" spans="8:10" x14ac:dyDescent="0.3">
      <c r="H6069"/>
      <c r="I6069"/>
      <c r="J6069"/>
    </row>
    <row r="6070" spans="8:10" x14ac:dyDescent="0.3">
      <c r="H6070"/>
      <c r="I6070"/>
      <c r="J6070"/>
    </row>
    <row r="6071" spans="8:10" x14ac:dyDescent="0.3">
      <c r="H6071"/>
      <c r="I6071"/>
      <c r="J6071"/>
    </row>
    <row r="6072" spans="8:10" x14ac:dyDescent="0.3">
      <c r="H6072"/>
      <c r="I6072"/>
      <c r="J6072"/>
    </row>
    <row r="6073" spans="8:10" x14ac:dyDescent="0.3">
      <c r="H6073"/>
      <c r="I6073"/>
      <c r="J6073"/>
    </row>
    <row r="6074" spans="8:10" x14ac:dyDescent="0.3">
      <c r="H6074"/>
      <c r="I6074"/>
      <c r="J6074"/>
    </row>
    <row r="6075" spans="8:10" x14ac:dyDescent="0.3">
      <c r="H6075"/>
      <c r="I6075"/>
      <c r="J6075"/>
    </row>
    <row r="6076" spans="8:10" x14ac:dyDescent="0.3">
      <c r="H6076"/>
      <c r="I6076"/>
      <c r="J6076"/>
    </row>
    <row r="6077" spans="8:10" x14ac:dyDescent="0.3">
      <c r="H6077"/>
      <c r="I6077"/>
      <c r="J6077"/>
    </row>
    <row r="6078" spans="8:10" x14ac:dyDescent="0.3">
      <c r="H6078"/>
      <c r="I6078"/>
      <c r="J6078"/>
    </row>
    <row r="6079" spans="8:10" x14ac:dyDescent="0.3">
      <c r="H6079"/>
      <c r="I6079"/>
      <c r="J6079"/>
    </row>
    <row r="6080" spans="8:10" x14ac:dyDescent="0.3">
      <c r="H6080"/>
      <c r="I6080"/>
      <c r="J6080"/>
    </row>
    <row r="6081" spans="8:10" x14ac:dyDescent="0.3">
      <c r="H6081"/>
      <c r="I6081"/>
      <c r="J6081"/>
    </row>
    <row r="6082" spans="8:10" x14ac:dyDescent="0.3">
      <c r="H6082"/>
      <c r="I6082"/>
      <c r="J6082"/>
    </row>
    <row r="6083" spans="8:10" x14ac:dyDescent="0.3">
      <c r="H6083"/>
      <c r="I6083"/>
      <c r="J6083"/>
    </row>
    <row r="6084" spans="8:10" x14ac:dyDescent="0.3">
      <c r="H6084"/>
      <c r="I6084"/>
      <c r="J6084"/>
    </row>
    <row r="6085" spans="8:10" x14ac:dyDescent="0.3">
      <c r="H6085"/>
      <c r="I6085"/>
      <c r="J6085"/>
    </row>
    <row r="6086" spans="8:10" x14ac:dyDescent="0.3">
      <c r="H6086"/>
      <c r="I6086"/>
      <c r="J6086"/>
    </row>
    <row r="6087" spans="8:10" x14ac:dyDescent="0.3">
      <c r="H6087"/>
      <c r="I6087"/>
      <c r="J6087"/>
    </row>
    <row r="6088" spans="8:10" x14ac:dyDescent="0.3">
      <c r="H6088"/>
      <c r="I6088"/>
      <c r="J6088"/>
    </row>
    <row r="6089" spans="8:10" x14ac:dyDescent="0.3">
      <c r="H6089"/>
      <c r="I6089"/>
      <c r="J6089"/>
    </row>
    <row r="6090" spans="8:10" x14ac:dyDescent="0.3">
      <c r="H6090"/>
      <c r="I6090"/>
      <c r="J6090"/>
    </row>
    <row r="6091" spans="8:10" x14ac:dyDescent="0.3">
      <c r="H6091"/>
      <c r="I6091"/>
      <c r="J6091"/>
    </row>
    <row r="6092" spans="8:10" x14ac:dyDescent="0.3">
      <c r="H6092"/>
      <c r="I6092"/>
      <c r="J6092"/>
    </row>
    <row r="6093" spans="8:10" x14ac:dyDescent="0.3">
      <c r="H6093"/>
      <c r="I6093"/>
      <c r="J6093"/>
    </row>
    <row r="6094" spans="8:10" x14ac:dyDescent="0.3">
      <c r="H6094"/>
      <c r="I6094"/>
      <c r="J6094"/>
    </row>
    <row r="6095" spans="8:10" x14ac:dyDescent="0.3">
      <c r="H6095"/>
      <c r="I6095"/>
      <c r="J6095"/>
    </row>
    <row r="6096" spans="8:10" x14ac:dyDescent="0.3">
      <c r="H6096"/>
      <c r="I6096"/>
      <c r="J6096"/>
    </row>
    <row r="6097" spans="8:10" x14ac:dyDescent="0.3">
      <c r="H6097"/>
      <c r="I6097"/>
      <c r="J6097"/>
    </row>
    <row r="6098" spans="8:10" x14ac:dyDescent="0.3">
      <c r="H6098"/>
      <c r="I6098"/>
      <c r="J6098"/>
    </row>
    <row r="6099" spans="8:10" x14ac:dyDescent="0.3">
      <c r="H6099"/>
      <c r="I6099"/>
      <c r="J6099"/>
    </row>
    <row r="6100" spans="8:10" x14ac:dyDescent="0.3">
      <c r="H6100"/>
      <c r="I6100"/>
      <c r="J6100"/>
    </row>
    <row r="6101" spans="8:10" x14ac:dyDescent="0.3">
      <c r="H6101"/>
      <c r="I6101"/>
      <c r="J6101"/>
    </row>
    <row r="6102" spans="8:10" x14ac:dyDescent="0.3">
      <c r="H6102"/>
      <c r="I6102"/>
      <c r="J6102"/>
    </row>
    <row r="6103" spans="8:10" x14ac:dyDescent="0.3">
      <c r="H6103"/>
      <c r="I6103"/>
      <c r="J6103"/>
    </row>
    <row r="6104" spans="8:10" x14ac:dyDescent="0.3">
      <c r="H6104"/>
      <c r="I6104"/>
      <c r="J6104"/>
    </row>
    <row r="6105" spans="8:10" x14ac:dyDescent="0.3">
      <c r="H6105"/>
      <c r="I6105"/>
      <c r="J6105"/>
    </row>
    <row r="6106" spans="8:10" x14ac:dyDescent="0.3">
      <c r="H6106"/>
      <c r="I6106"/>
      <c r="J6106"/>
    </row>
    <row r="6107" spans="8:10" x14ac:dyDescent="0.3">
      <c r="H6107"/>
      <c r="I6107"/>
      <c r="J6107"/>
    </row>
    <row r="6108" spans="8:10" x14ac:dyDescent="0.3">
      <c r="H6108"/>
      <c r="I6108"/>
      <c r="J6108"/>
    </row>
    <row r="6109" spans="8:10" x14ac:dyDescent="0.3">
      <c r="H6109"/>
      <c r="I6109"/>
      <c r="J6109"/>
    </row>
    <row r="6110" spans="8:10" x14ac:dyDescent="0.3">
      <c r="H6110"/>
      <c r="I6110"/>
      <c r="J6110"/>
    </row>
    <row r="6111" spans="8:10" x14ac:dyDescent="0.3">
      <c r="H6111"/>
      <c r="I6111"/>
      <c r="J6111"/>
    </row>
    <row r="6112" spans="8:10" x14ac:dyDescent="0.3">
      <c r="H6112"/>
      <c r="I6112"/>
      <c r="J6112"/>
    </row>
    <row r="6113" spans="8:10" x14ac:dyDescent="0.3">
      <c r="H6113"/>
      <c r="I6113"/>
      <c r="J6113"/>
    </row>
    <row r="6114" spans="8:10" x14ac:dyDescent="0.3">
      <c r="H6114"/>
      <c r="I6114"/>
      <c r="J6114"/>
    </row>
    <row r="6115" spans="8:10" x14ac:dyDescent="0.3">
      <c r="H6115"/>
      <c r="I6115"/>
      <c r="J6115"/>
    </row>
    <row r="6116" spans="8:10" x14ac:dyDescent="0.3">
      <c r="H6116"/>
      <c r="I6116"/>
      <c r="J6116"/>
    </row>
    <row r="6117" spans="8:10" x14ac:dyDescent="0.3">
      <c r="H6117"/>
      <c r="I6117"/>
      <c r="J6117"/>
    </row>
    <row r="6118" spans="8:10" x14ac:dyDescent="0.3">
      <c r="H6118"/>
      <c r="I6118"/>
      <c r="J6118"/>
    </row>
    <row r="6119" spans="8:10" x14ac:dyDescent="0.3">
      <c r="H6119"/>
      <c r="I6119"/>
      <c r="J6119"/>
    </row>
    <row r="6120" spans="8:10" x14ac:dyDescent="0.3">
      <c r="H6120"/>
      <c r="I6120"/>
      <c r="J6120"/>
    </row>
    <row r="6121" spans="8:10" x14ac:dyDescent="0.3">
      <c r="H6121"/>
      <c r="I6121"/>
      <c r="J6121"/>
    </row>
    <row r="6122" spans="8:10" x14ac:dyDescent="0.3">
      <c r="H6122"/>
      <c r="I6122"/>
      <c r="J6122"/>
    </row>
    <row r="6123" spans="8:10" x14ac:dyDescent="0.3">
      <c r="H6123"/>
      <c r="I6123"/>
      <c r="J6123"/>
    </row>
    <row r="6124" spans="8:10" x14ac:dyDescent="0.3">
      <c r="H6124"/>
      <c r="I6124"/>
      <c r="J6124"/>
    </row>
    <row r="6125" spans="8:10" x14ac:dyDescent="0.3">
      <c r="H6125"/>
      <c r="I6125"/>
      <c r="J6125"/>
    </row>
    <row r="6126" spans="8:10" x14ac:dyDescent="0.3">
      <c r="H6126"/>
      <c r="I6126"/>
      <c r="J6126"/>
    </row>
    <row r="6127" spans="8:10" x14ac:dyDescent="0.3">
      <c r="H6127"/>
      <c r="I6127"/>
      <c r="J6127"/>
    </row>
    <row r="6128" spans="8:10" x14ac:dyDescent="0.3">
      <c r="H6128"/>
      <c r="I6128"/>
      <c r="J6128"/>
    </row>
    <row r="6129" spans="8:10" x14ac:dyDescent="0.3">
      <c r="H6129"/>
      <c r="I6129"/>
      <c r="J6129"/>
    </row>
    <row r="6130" spans="8:10" x14ac:dyDescent="0.3">
      <c r="H6130"/>
      <c r="I6130"/>
      <c r="J6130"/>
    </row>
    <row r="6131" spans="8:10" x14ac:dyDescent="0.3">
      <c r="H6131"/>
      <c r="I6131"/>
      <c r="J6131"/>
    </row>
    <row r="6132" spans="8:10" x14ac:dyDescent="0.3">
      <c r="H6132"/>
      <c r="I6132"/>
      <c r="J6132"/>
    </row>
    <row r="6133" spans="8:10" x14ac:dyDescent="0.3">
      <c r="H6133"/>
      <c r="I6133"/>
      <c r="J6133"/>
    </row>
    <row r="6134" spans="8:10" x14ac:dyDescent="0.3">
      <c r="H6134"/>
      <c r="I6134"/>
      <c r="J6134"/>
    </row>
    <row r="6135" spans="8:10" x14ac:dyDescent="0.3">
      <c r="H6135"/>
      <c r="I6135"/>
      <c r="J6135"/>
    </row>
    <row r="6136" spans="8:10" x14ac:dyDescent="0.3">
      <c r="H6136"/>
      <c r="I6136"/>
      <c r="J6136"/>
    </row>
    <row r="6137" spans="8:10" x14ac:dyDescent="0.3">
      <c r="H6137"/>
      <c r="I6137"/>
      <c r="J6137"/>
    </row>
    <row r="6138" spans="8:10" x14ac:dyDescent="0.3">
      <c r="H6138"/>
      <c r="I6138"/>
      <c r="J6138"/>
    </row>
    <row r="6139" spans="8:10" x14ac:dyDescent="0.3">
      <c r="H6139"/>
      <c r="I6139"/>
      <c r="J6139"/>
    </row>
    <row r="6140" spans="8:10" x14ac:dyDescent="0.3">
      <c r="H6140"/>
      <c r="I6140"/>
      <c r="J6140"/>
    </row>
    <row r="6141" spans="8:10" x14ac:dyDescent="0.3">
      <c r="H6141"/>
      <c r="I6141"/>
      <c r="J6141"/>
    </row>
    <row r="6142" spans="8:10" x14ac:dyDescent="0.3">
      <c r="H6142"/>
      <c r="I6142"/>
      <c r="J6142"/>
    </row>
    <row r="6143" spans="8:10" x14ac:dyDescent="0.3">
      <c r="H6143"/>
      <c r="I6143"/>
      <c r="J6143"/>
    </row>
    <row r="6144" spans="8:10" x14ac:dyDescent="0.3">
      <c r="H6144"/>
      <c r="I6144"/>
      <c r="J6144"/>
    </row>
    <row r="6145" spans="8:10" x14ac:dyDescent="0.3">
      <c r="H6145"/>
      <c r="I6145"/>
      <c r="J6145"/>
    </row>
    <row r="6146" spans="8:10" x14ac:dyDescent="0.3">
      <c r="H6146"/>
      <c r="I6146"/>
      <c r="J6146"/>
    </row>
    <row r="6147" spans="8:10" x14ac:dyDescent="0.3">
      <c r="H6147"/>
      <c r="I6147"/>
      <c r="J6147"/>
    </row>
    <row r="6148" spans="8:10" x14ac:dyDescent="0.3">
      <c r="H6148"/>
      <c r="I6148"/>
      <c r="J6148"/>
    </row>
    <row r="6149" spans="8:10" x14ac:dyDescent="0.3">
      <c r="H6149"/>
      <c r="I6149"/>
      <c r="J6149"/>
    </row>
    <row r="6150" spans="8:10" x14ac:dyDescent="0.3">
      <c r="H6150"/>
      <c r="I6150"/>
      <c r="J6150"/>
    </row>
    <row r="6151" spans="8:10" x14ac:dyDescent="0.3">
      <c r="H6151"/>
      <c r="I6151"/>
      <c r="J6151"/>
    </row>
    <row r="6152" spans="8:10" x14ac:dyDescent="0.3">
      <c r="H6152"/>
      <c r="I6152"/>
      <c r="J6152"/>
    </row>
    <row r="6153" spans="8:10" x14ac:dyDescent="0.3">
      <c r="H6153"/>
      <c r="I6153"/>
      <c r="J6153"/>
    </row>
    <row r="6154" spans="8:10" x14ac:dyDescent="0.3">
      <c r="H6154"/>
      <c r="I6154"/>
      <c r="J6154"/>
    </row>
    <row r="6155" spans="8:10" x14ac:dyDescent="0.3">
      <c r="H6155"/>
      <c r="I6155"/>
      <c r="J6155"/>
    </row>
    <row r="6156" spans="8:10" x14ac:dyDescent="0.3">
      <c r="H6156"/>
      <c r="I6156"/>
      <c r="J6156"/>
    </row>
    <row r="6157" spans="8:10" x14ac:dyDescent="0.3">
      <c r="H6157"/>
      <c r="I6157"/>
      <c r="J6157"/>
    </row>
    <row r="6158" spans="8:10" x14ac:dyDescent="0.3">
      <c r="H6158"/>
      <c r="I6158"/>
      <c r="J6158"/>
    </row>
    <row r="6159" spans="8:10" x14ac:dyDescent="0.3">
      <c r="H6159"/>
      <c r="I6159"/>
      <c r="J6159"/>
    </row>
    <row r="6160" spans="8:10" x14ac:dyDescent="0.3">
      <c r="H6160"/>
      <c r="I6160"/>
      <c r="J6160"/>
    </row>
    <row r="6161" spans="8:10" x14ac:dyDescent="0.3">
      <c r="H6161"/>
      <c r="I6161"/>
      <c r="J6161"/>
    </row>
    <row r="6162" spans="8:10" x14ac:dyDescent="0.3">
      <c r="H6162"/>
      <c r="I6162"/>
      <c r="J6162"/>
    </row>
    <row r="6163" spans="8:10" x14ac:dyDescent="0.3">
      <c r="H6163"/>
      <c r="I6163"/>
      <c r="J6163"/>
    </row>
    <row r="6164" spans="8:10" x14ac:dyDescent="0.3">
      <c r="H6164"/>
      <c r="I6164"/>
      <c r="J6164"/>
    </row>
    <row r="6165" spans="8:10" x14ac:dyDescent="0.3">
      <c r="H6165"/>
      <c r="I6165"/>
      <c r="J6165"/>
    </row>
    <row r="6166" spans="8:10" x14ac:dyDescent="0.3">
      <c r="H6166"/>
      <c r="I6166"/>
      <c r="J6166"/>
    </row>
    <row r="6167" spans="8:10" x14ac:dyDescent="0.3">
      <c r="H6167"/>
      <c r="I6167"/>
      <c r="J6167"/>
    </row>
    <row r="6168" spans="8:10" x14ac:dyDescent="0.3">
      <c r="H6168"/>
      <c r="I6168"/>
      <c r="J6168"/>
    </row>
    <row r="6169" spans="8:10" x14ac:dyDescent="0.3">
      <c r="H6169"/>
      <c r="I6169"/>
      <c r="J6169"/>
    </row>
    <row r="6170" spans="8:10" x14ac:dyDescent="0.3">
      <c r="H6170"/>
      <c r="I6170"/>
      <c r="J6170"/>
    </row>
    <row r="6171" spans="8:10" x14ac:dyDescent="0.3">
      <c r="H6171"/>
      <c r="I6171"/>
      <c r="J6171"/>
    </row>
    <row r="6172" spans="8:10" x14ac:dyDescent="0.3">
      <c r="H6172"/>
      <c r="I6172"/>
      <c r="J6172"/>
    </row>
    <row r="6173" spans="8:10" x14ac:dyDescent="0.3">
      <c r="H6173"/>
      <c r="I6173"/>
      <c r="J6173"/>
    </row>
    <row r="6174" spans="8:10" x14ac:dyDescent="0.3">
      <c r="H6174"/>
      <c r="I6174"/>
      <c r="J6174"/>
    </row>
    <row r="6175" spans="8:10" x14ac:dyDescent="0.3">
      <c r="H6175"/>
      <c r="I6175"/>
      <c r="J6175"/>
    </row>
    <row r="6176" spans="8:10" x14ac:dyDescent="0.3">
      <c r="H6176"/>
      <c r="I6176"/>
      <c r="J6176"/>
    </row>
    <row r="6177" spans="8:10" x14ac:dyDescent="0.3">
      <c r="H6177"/>
      <c r="I6177"/>
      <c r="J6177"/>
    </row>
    <row r="6178" spans="8:10" x14ac:dyDescent="0.3">
      <c r="H6178"/>
      <c r="I6178"/>
      <c r="J6178"/>
    </row>
    <row r="6179" spans="8:10" x14ac:dyDescent="0.3">
      <c r="H6179"/>
      <c r="I6179"/>
      <c r="J6179"/>
    </row>
    <row r="6180" spans="8:10" x14ac:dyDescent="0.3">
      <c r="H6180"/>
      <c r="I6180"/>
      <c r="J6180"/>
    </row>
    <row r="6181" spans="8:10" x14ac:dyDescent="0.3">
      <c r="H6181"/>
      <c r="I6181"/>
      <c r="J6181"/>
    </row>
    <row r="6182" spans="8:10" x14ac:dyDescent="0.3">
      <c r="H6182"/>
      <c r="I6182"/>
      <c r="J6182"/>
    </row>
    <row r="6183" spans="8:10" x14ac:dyDescent="0.3">
      <c r="H6183"/>
      <c r="I6183"/>
      <c r="J6183"/>
    </row>
    <row r="6184" spans="8:10" x14ac:dyDescent="0.3">
      <c r="H6184"/>
      <c r="I6184"/>
      <c r="J6184"/>
    </row>
    <row r="6185" spans="8:10" x14ac:dyDescent="0.3">
      <c r="H6185"/>
      <c r="I6185"/>
      <c r="J6185"/>
    </row>
    <row r="6186" spans="8:10" x14ac:dyDescent="0.3">
      <c r="H6186"/>
      <c r="I6186"/>
      <c r="J6186"/>
    </row>
    <row r="6187" spans="8:10" x14ac:dyDescent="0.3">
      <c r="H6187"/>
      <c r="I6187"/>
      <c r="J6187"/>
    </row>
    <row r="6188" spans="8:10" x14ac:dyDescent="0.3">
      <c r="H6188"/>
      <c r="I6188"/>
      <c r="J6188"/>
    </row>
    <row r="6189" spans="8:10" x14ac:dyDescent="0.3">
      <c r="H6189"/>
      <c r="I6189"/>
      <c r="J6189"/>
    </row>
    <row r="6190" spans="8:10" x14ac:dyDescent="0.3">
      <c r="H6190"/>
      <c r="I6190"/>
      <c r="J6190"/>
    </row>
    <row r="6191" spans="8:10" x14ac:dyDescent="0.3">
      <c r="H6191"/>
      <c r="I6191"/>
      <c r="J6191"/>
    </row>
    <row r="6192" spans="8:10" x14ac:dyDescent="0.3">
      <c r="H6192"/>
      <c r="I6192"/>
      <c r="J6192"/>
    </row>
    <row r="6193" spans="8:10" x14ac:dyDescent="0.3">
      <c r="H6193"/>
      <c r="I6193"/>
      <c r="J6193"/>
    </row>
    <row r="6194" spans="8:10" x14ac:dyDescent="0.3">
      <c r="H6194"/>
      <c r="I6194"/>
      <c r="J6194"/>
    </row>
    <row r="6195" spans="8:10" x14ac:dyDescent="0.3">
      <c r="H6195"/>
      <c r="I6195"/>
      <c r="J6195"/>
    </row>
    <row r="6196" spans="8:10" x14ac:dyDescent="0.3">
      <c r="H6196"/>
      <c r="I6196"/>
      <c r="J6196"/>
    </row>
    <row r="6197" spans="8:10" x14ac:dyDescent="0.3">
      <c r="H6197"/>
      <c r="I6197"/>
      <c r="J6197"/>
    </row>
    <row r="6198" spans="8:10" x14ac:dyDescent="0.3">
      <c r="H6198"/>
      <c r="I6198"/>
      <c r="J6198"/>
    </row>
    <row r="6199" spans="8:10" x14ac:dyDescent="0.3">
      <c r="H6199"/>
      <c r="I6199"/>
      <c r="J6199"/>
    </row>
    <row r="6200" spans="8:10" x14ac:dyDescent="0.3">
      <c r="H6200"/>
      <c r="I6200"/>
      <c r="J6200"/>
    </row>
    <row r="6201" spans="8:10" x14ac:dyDescent="0.3">
      <c r="H6201"/>
      <c r="I6201"/>
      <c r="J6201"/>
    </row>
    <row r="6202" spans="8:10" x14ac:dyDescent="0.3">
      <c r="H6202"/>
      <c r="I6202"/>
      <c r="J6202"/>
    </row>
    <row r="6203" spans="8:10" x14ac:dyDescent="0.3">
      <c r="H6203"/>
      <c r="I6203"/>
      <c r="J6203"/>
    </row>
    <row r="6204" spans="8:10" x14ac:dyDescent="0.3">
      <c r="H6204"/>
      <c r="I6204"/>
      <c r="J6204"/>
    </row>
    <row r="6205" spans="8:10" x14ac:dyDescent="0.3">
      <c r="H6205"/>
      <c r="I6205"/>
      <c r="J6205"/>
    </row>
    <row r="6206" spans="8:10" x14ac:dyDescent="0.3">
      <c r="H6206"/>
      <c r="I6206"/>
      <c r="J6206"/>
    </row>
    <row r="6207" spans="8:10" x14ac:dyDescent="0.3">
      <c r="H6207"/>
      <c r="I6207"/>
      <c r="J6207"/>
    </row>
    <row r="6208" spans="8:10" x14ac:dyDescent="0.3">
      <c r="H6208"/>
      <c r="I6208"/>
      <c r="J6208"/>
    </row>
    <row r="6209" spans="8:10" x14ac:dyDescent="0.3">
      <c r="H6209"/>
      <c r="I6209"/>
      <c r="J6209"/>
    </row>
    <row r="6210" spans="8:10" x14ac:dyDescent="0.3">
      <c r="H6210"/>
      <c r="I6210"/>
      <c r="J6210"/>
    </row>
    <row r="6211" spans="8:10" x14ac:dyDescent="0.3">
      <c r="H6211"/>
      <c r="I6211"/>
      <c r="J6211"/>
    </row>
    <row r="6212" spans="8:10" x14ac:dyDescent="0.3">
      <c r="H6212"/>
      <c r="I6212"/>
      <c r="J6212"/>
    </row>
    <row r="6213" spans="8:10" x14ac:dyDescent="0.3">
      <c r="H6213"/>
      <c r="I6213"/>
      <c r="J6213"/>
    </row>
    <row r="6214" spans="8:10" x14ac:dyDescent="0.3">
      <c r="H6214"/>
      <c r="I6214"/>
      <c r="J6214"/>
    </row>
    <row r="6215" spans="8:10" x14ac:dyDescent="0.3">
      <c r="H6215"/>
      <c r="I6215"/>
      <c r="J6215"/>
    </row>
    <row r="6216" spans="8:10" x14ac:dyDescent="0.3">
      <c r="H6216"/>
      <c r="I6216"/>
      <c r="J6216"/>
    </row>
    <row r="6217" spans="8:10" x14ac:dyDescent="0.3">
      <c r="H6217"/>
      <c r="I6217"/>
      <c r="J6217"/>
    </row>
    <row r="6218" spans="8:10" x14ac:dyDescent="0.3">
      <c r="H6218"/>
      <c r="I6218"/>
      <c r="J6218"/>
    </row>
    <row r="6219" spans="8:10" x14ac:dyDescent="0.3">
      <c r="H6219"/>
      <c r="I6219"/>
      <c r="J6219"/>
    </row>
    <row r="6220" spans="8:10" x14ac:dyDescent="0.3">
      <c r="H6220"/>
      <c r="I6220"/>
      <c r="J6220"/>
    </row>
    <row r="6221" spans="8:10" x14ac:dyDescent="0.3">
      <c r="H6221"/>
      <c r="I6221"/>
      <c r="J6221"/>
    </row>
    <row r="6222" spans="8:10" x14ac:dyDescent="0.3">
      <c r="H6222"/>
      <c r="I6222"/>
      <c r="J6222"/>
    </row>
    <row r="6223" spans="8:10" x14ac:dyDescent="0.3">
      <c r="H6223"/>
      <c r="I6223"/>
      <c r="J6223"/>
    </row>
    <row r="6224" spans="8:10" x14ac:dyDescent="0.3">
      <c r="H6224"/>
      <c r="I6224"/>
      <c r="J6224"/>
    </row>
    <row r="6225" spans="8:10" x14ac:dyDescent="0.3">
      <c r="H6225"/>
      <c r="I6225"/>
      <c r="J6225"/>
    </row>
    <row r="6226" spans="8:10" x14ac:dyDescent="0.3">
      <c r="H6226"/>
      <c r="I6226"/>
      <c r="J6226"/>
    </row>
    <row r="6227" spans="8:10" x14ac:dyDescent="0.3">
      <c r="H6227"/>
      <c r="I6227"/>
      <c r="J6227"/>
    </row>
    <row r="6228" spans="8:10" x14ac:dyDescent="0.3">
      <c r="H6228"/>
      <c r="I6228"/>
      <c r="J6228"/>
    </row>
    <row r="6229" spans="8:10" x14ac:dyDescent="0.3">
      <c r="H6229"/>
      <c r="I6229"/>
      <c r="J6229"/>
    </row>
    <row r="6230" spans="8:10" x14ac:dyDescent="0.3">
      <c r="H6230"/>
      <c r="I6230"/>
      <c r="J6230"/>
    </row>
    <row r="6231" spans="8:10" x14ac:dyDescent="0.3">
      <c r="H6231"/>
      <c r="I6231"/>
      <c r="J6231"/>
    </row>
    <row r="6232" spans="8:10" x14ac:dyDescent="0.3">
      <c r="H6232"/>
      <c r="I6232"/>
      <c r="J6232"/>
    </row>
    <row r="6233" spans="8:10" x14ac:dyDescent="0.3">
      <c r="H6233"/>
      <c r="I6233"/>
      <c r="J6233"/>
    </row>
    <row r="6234" spans="8:10" x14ac:dyDescent="0.3">
      <c r="H6234"/>
      <c r="I6234"/>
      <c r="J6234"/>
    </row>
    <row r="6235" spans="8:10" x14ac:dyDescent="0.3">
      <c r="H6235"/>
      <c r="I6235"/>
      <c r="J6235"/>
    </row>
    <row r="6236" spans="8:10" x14ac:dyDescent="0.3">
      <c r="H6236"/>
      <c r="I6236"/>
      <c r="J6236"/>
    </row>
    <row r="6237" spans="8:10" x14ac:dyDescent="0.3">
      <c r="H6237"/>
      <c r="I6237"/>
      <c r="J6237"/>
    </row>
    <row r="6238" spans="8:10" x14ac:dyDescent="0.3">
      <c r="H6238"/>
      <c r="I6238"/>
      <c r="J6238"/>
    </row>
    <row r="6239" spans="8:10" x14ac:dyDescent="0.3">
      <c r="H6239"/>
      <c r="I6239"/>
      <c r="J6239"/>
    </row>
    <row r="6240" spans="8:10" x14ac:dyDescent="0.3">
      <c r="H6240"/>
      <c r="I6240"/>
      <c r="J6240"/>
    </row>
    <row r="6241" spans="8:10" x14ac:dyDescent="0.3">
      <c r="H6241"/>
      <c r="I6241"/>
      <c r="J6241"/>
    </row>
    <row r="6242" spans="8:10" x14ac:dyDescent="0.3">
      <c r="H6242"/>
      <c r="I6242"/>
      <c r="J6242"/>
    </row>
    <row r="6243" spans="8:10" x14ac:dyDescent="0.3">
      <c r="H6243"/>
      <c r="I6243"/>
      <c r="J6243"/>
    </row>
    <row r="6244" spans="8:10" x14ac:dyDescent="0.3">
      <c r="H6244"/>
      <c r="I6244"/>
      <c r="J6244"/>
    </row>
    <row r="6245" spans="8:10" x14ac:dyDescent="0.3">
      <c r="H6245"/>
      <c r="I6245"/>
      <c r="J6245"/>
    </row>
    <row r="6246" spans="8:10" x14ac:dyDescent="0.3">
      <c r="H6246"/>
      <c r="I6246"/>
      <c r="J6246"/>
    </row>
    <row r="6247" spans="8:10" x14ac:dyDescent="0.3">
      <c r="H6247"/>
      <c r="I6247"/>
      <c r="J6247"/>
    </row>
    <row r="6248" spans="8:10" x14ac:dyDescent="0.3">
      <c r="H6248"/>
      <c r="I6248"/>
      <c r="J6248"/>
    </row>
    <row r="6249" spans="8:10" x14ac:dyDescent="0.3">
      <c r="H6249"/>
      <c r="I6249"/>
      <c r="J6249"/>
    </row>
    <row r="6250" spans="8:10" x14ac:dyDescent="0.3">
      <c r="H6250"/>
      <c r="I6250"/>
      <c r="J6250"/>
    </row>
    <row r="6251" spans="8:10" x14ac:dyDescent="0.3">
      <c r="H6251"/>
      <c r="I6251"/>
      <c r="J6251"/>
    </row>
    <row r="6252" spans="8:10" x14ac:dyDescent="0.3">
      <c r="H6252"/>
      <c r="I6252"/>
      <c r="J6252"/>
    </row>
    <row r="6253" spans="8:10" x14ac:dyDescent="0.3">
      <c r="H6253"/>
      <c r="I6253"/>
      <c r="J6253"/>
    </row>
    <row r="6254" spans="8:10" x14ac:dyDescent="0.3">
      <c r="H6254"/>
      <c r="I6254"/>
      <c r="J6254"/>
    </row>
    <row r="6255" spans="8:10" x14ac:dyDescent="0.3">
      <c r="H6255"/>
      <c r="I6255"/>
      <c r="J6255"/>
    </row>
    <row r="6256" spans="8:10" x14ac:dyDescent="0.3">
      <c r="H6256"/>
      <c r="I6256"/>
      <c r="J6256"/>
    </row>
    <row r="6257" spans="8:10" x14ac:dyDescent="0.3">
      <c r="H6257"/>
      <c r="I6257"/>
      <c r="J6257"/>
    </row>
    <row r="6258" spans="8:10" x14ac:dyDescent="0.3">
      <c r="H6258"/>
      <c r="I6258"/>
      <c r="J6258"/>
    </row>
    <row r="6259" spans="8:10" x14ac:dyDescent="0.3">
      <c r="H6259"/>
      <c r="I6259"/>
      <c r="J6259"/>
    </row>
    <row r="6260" spans="8:10" x14ac:dyDescent="0.3">
      <c r="H6260"/>
      <c r="I6260"/>
      <c r="J6260"/>
    </row>
    <row r="6261" spans="8:10" x14ac:dyDescent="0.3">
      <c r="H6261"/>
      <c r="I6261"/>
      <c r="J6261"/>
    </row>
    <row r="6262" spans="8:10" x14ac:dyDescent="0.3">
      <c r="H6262"/>
      <c r="I6262"/>
      <c r="J6262"/>
    </row>
    <row r="6263" spans="8:10" x14ac:dyDescent="0.3">
      <c r="H6263"/>
      <c r="I6263"/>
      <c r="J6263"/>
    </row>
    <row r="6264" spans="8:10" x14ac:dyDescent="0.3">
      <c r="H6264"/>
      <c r="I6264"/>
      <c r="J6264"/>
    </row>
    <row r="6265" spans="8:10" x14ac:dyDescent="0.3">
      <c r="H6265"/>
      <c r="I6265"/>
      <c r="J6265"/>
    </row>
    <row r="6266" spans="8:10" x14ac:dyDescent="0.3">
      <c r="H6266"/>
      <c r="I6266"/>
      <c r="J6266"/>
    </row>
    <row r="6267" spans="8:10" x14ac:dyDescent="0.3">
      <c r="H6267"/>
      <c r="I6267"/>
      <c r="J6267"/>
    </row>
    <row r="6268" spans="8:10" x14ac:dyDescent="0.3">
      <c r="H6268"/>
      <c r="I6268"/>
      <c r="J6268"/>
    </row>
    <row r="6269" spans="8:10" x14ac:dyDescent="0.3">
      <c r="H6269"/>
      <c r="I6269"/>
      <c r="J6269"/>
    </row>
    <row r="6270" spans="8:10" x14ac:dyDescent="0.3">
      <c r="H6270"/>
      <c r="I6270"/>
      <c r="J6270"/>
    </row>
    <row r="6271" spans="8:10" x14ac:dyDescent="0.3">
      <c r="H6271"/>
      <c r="I6271"/>
      <c r="J6271"/>
    </row>
    <row r="6272" spans="8:10" x14ac:dyDescent="0.3">
      <c r="H6272"/>
      <c r="I6272"/>
      <c r="J6272"/>
    </row>
    <row r="6273" spans="8:10" x14ac:dyDescent="0.3">
      <c r="H6273"/>
      <c r="I6273"/>
      <c r="J6273"/>
    </row>
    <row r="6274" spans="8:10" x14ac:dyDescent="0.3">
      <c r="H6274"/>
      <c r="I6274"/>
      <c r="J6274"/>
    </row>
    <row r="6275" spans="8:10" x14ac:dyDescent="0.3">
      <c r="H6275"/>
      <c r="I6275"/>
      <c r="J6275"/>
    </row>
    <row r="6276" spans="8:10" x14ac:dyDescent="0.3">
      <c r="H6276"/>
      <c r="I6276"/>
      <c r="J6276"/>
    </row>
    <row r="6277" spans="8:10" x14ac:dyDescent="0.3">
      <c r="H6277"/>
      <c r="I6277"/>
      <c r="J6277"/>
    </row>
    <row r="6278" spans="8:10" x14ac:dyDescent="0.3">
      <c r="H6278"/>
      <c r="I6278"/>
      <c r="J6278"/>
    </row>
    <row r="6279" spans="8:10" x14ac:dyDescent="0.3">
      <c r="H6279"/>
      <c r="I6279"/>
      <c r="J6279"/>
    </row>
    <row r="6280" spans="8:10" x14ac:dyDescent="0.3">
      <c r="H6280"/>
      <c r="I6280"/>
      <c r="J6280"/>
    </row>
    <row r="6281" spans="8:10" x14ac:dyDescent="0.3">
      <c r="H6281"/>
      <c r="I6281"/>
      <c r="J6281"/>
    </row>
    <row r="6282" spans="8:10" x14ac:dyDescent="0.3">
      <c r="H6282"/>
      <c r="I6282"/>
      <c r="J6282"/>
    </row>
    <row r="6283" spans="8:10" x14ac:dyDescent="0.3">
      <c r="H6283"/>
      <c r="I6283"/>
      <c r="J6283"/>
    </row>
    <row r="6284" spans="8:10" x14ac:dyDescent="0.3">
      <c r="H6284"/>
      <c r="I6284"/>
      <c r="J6284"/>
    </row>
    <row r="6285" spans="8:10" x14ac:dyDescent="0.3">
      <c r="H6285"/>
      <c r="I6285"/>
      <c r="J6285"/>
    </row>
    <row r="6286" spans="8:10" x14ac:dyDescent="0.3">
      <c r="H6286"/>
      <c r="I6286"/>
      <c r="J6286"/>
    </row>
    <row r="6287" spans="8:10" x14ac:dyDescent="0.3">
      <c r="H6287"/>
      <c r="I6287"/>
      <c r="J6287"/>
    </row>
    <row r="6288" spans="8:10" x14ac:dyDescent="0.3">
      <c r="H6288"/>
      <c r="I6288"/>
      <c r="J6288"/>
    </row>
    <row r="6289" spans="8:10" x14ac:dyDescent="0.3">
      <c r="H6289"/>
      <c r="I6289"/>
      <c r="J6289"/>
    </row>
    <row r="6290" spans="8:10" x14ac:dyDescent="0.3">
      <c r="H6290"/>
      <c r="I6290"/>
      <c r="J6290"/>
    </row>
    <row r="6291" spans="8:10" x14ac:dyDescent="0.3">
      <c r="H6291"/>
      <c r="I6291"/>
      <c r="J6291"/>
    </row>
    <row r="6292" spans="8:10" x14ac:dyDescent="0.3">
      <c r="H6292"/>
      <c r="I6292"/>
      <c r="J6292"/>
    </row>
    <row r="6293" spans="8:10" x14ac:dyDescent="0.3">
      <c r="H6293"/>
      <c r="I6293"/>
      <c r="J6293"/>
    </row>
    <row r="6294" spans="8:10" x14ac:dyDescent="0.3">
      <c r="H6294"/>
      <c r="I6294"/>
      <c r="J6294"/>
    </row>
    <row r="6295" spans="8:10" x14ac:dyDescent="0.3">
      <c r="H6295"/>
      <c r="I6295"/>
      <c r="J6295"/>
    </row>
    <row r="6296" spans="8:10" x14ac:dyDescent="0.3">
      <c r="H6296"/>
      <c r="I6296"/>
      <c r="J6296"/>
    </row>
    <row r="6297" spans="8:10" x14ac:dyDescent="0.3">
      <c r="H6297"/>
      <c r="I6297"/>
      <c r="J6297"/>
    </row>
    <row r="6298" spans="8:10" x14ac:dyDescent="0.3">
      <c r="H6298"/>
      <c r="I6298"/>
      <c r="J6298"/>
    </row>
    <row r="6299" spans="8:10" x14ac:dyDescent="0.3">
      <c r="H6299"/>
      <c r="I6299"/>
      <c r="J6299"/>
    </row>
    <row r="6300" spans="8:10" x14ac:dyDescent="0.3">
      <c r="H6300"/>
      <c r="I6300"/>
      <c r="J6300"/>
    </row>
    <row r="6301" spans="8:10" x14ac:dyDescent="0.3">
      <c r="H6301"/>
      <c r="I6301"/>
      <c r="J6301"/>
    </row>
    <row r="6302" spans="8:10" x14ac:dyDescent="0.3">
      <c r="H6302"/>
      <c r="I6302"/>
      <c r="J6302"/>
    </row>
    <row r="6303" spans="8:10" x14ac:dyDescent="0.3">
      <c r="H6303"/>
      <c r="I6303"/>
      <c r="J6303"/>
    </row>
    <row r="6304" spans="8:10" x14ac:dyDescent="0.3">
      <c r="H6304"/>
      <c r="I6304"/>
      <c r="J6304"/>
    </row>
    <row r="6305" spans="8:10" x14ac:dyDescent="0.3">
      <c r="H6305"/>
      <c r="I6305"/>
      <c r="J6305"/>
    </row>
    <row r="6306" spans="8:10" x14ac:dyDescent="0.3">
      <c r="H6306"/>
      <c r="I6306"/>
      <c r="J6306"/>
    </row>
    <row r="6307" spans="8:10" x14ac:dyDescent="0.3">
      <c r="H6307"/>
      <c r="I6307"/>
      <c r="J6307"/>
    </row>
    <row r="6308" spans="8:10" x14ac:dyDescent="0.3">
      <c r="H6308"/>
      <c r="I6308"/>
      <c r="J6308"/>
    </row>
    <row r="6309" spans="8:10" x14ac:dyDescent="0.3">
      <c r="H6309"/>
      <c r="I6309"/>
      <c r="J6309"/>
    </row>
    <row r="6310" spans="8:10" x14ac:dyDescent="0.3">
      <c r="H6310"/>
      <c r="I6310"/>
      <c r="J6310"/>
    </row>
    <row r="6311" spans="8:10" x14ac:dyDescent="0.3">
      <c r="H6311"/>
      <c r="I6311"/>
      <c r="J6311"/>
    </row>
    <row r="6312" spans="8:10" x14ac:dyDescent="0.3">
      <c r="H6312"/>
      <c r="I6312"/>
      <c r="J6312"/>
    </row>
    <row r="6313" spans="8:10" x14ac:dyDescent="0.3">
      <c r="H6313"/>
      <c r="I6313"/>
      <c r="J6313"/>
    </row>
    <row r="6314" spans="8:10" x14ac:dyDescent="0.3">
      <c r="H6314"/>
      <c r="I6314"/>
      <c r="J6314"/>
    </row>
    <row r="6315" spans="8:10" x14ac:dyDescent="0.3">
      <c r="H6315"/>
      <c r="I6315"/>
      <c r="J6315"/>
    </row>
    <row r="6316" spans="8:10" x14ac:dyDescent="0.3">
      <c r="H6316"/>
      <c r="I6316"/>
      <c r="J6316"/>
    </row>
    <row r="6317" spans="8:10" x14ac:dyDescent="0.3">
      <c r="H6317"/>
      <c r="I6317"/>
      <c r="J6317"/>
    </row>
    <row r="6318" spans="8:10" x14ac:dyDescent="0.3">
      <c r="H6318"/>
      <c r="I6318"/>
      <c r="J6318"/>
    </row>
    <row r="6319" spans="8:10" x14ac:dyDescent="0.3">
      <c r="H6319"/>
      <c r="I6319"/>
      <c r="J6319"/>
    </row>
    <row r="6320" spans="8:10" x14ac:dyDescent="0.3">
      <c r="H6320"/>
      <c r="I6320"/>
      <c r="J6320"/>
    </row>
    <row r="6321" spans="8:10" x14ac:dyDescent="0.3">
      <c r="H6321"/>
      <c r="I6321"/>
      <c r="J6321"/>
    </row>
    <row r="6322" spans="8:10" x14ac:dyDescent="0.3">
      <c r="H6322"/>
      <c r="I6322"/>
      <c r="J6322"/>
    </row>
    <row r="6323" spans="8:10" x14ac:dyDescent="0.3">
      <c r="H6323"/>
      <c r="I6323"/>
      <c r="J6323"/>
    </row>
    <row r="6324" spans="8:10" x14ac:dyDescent="0.3">
      <c r="H6324"/>
      <c r="I6324"/>
      <c r="J6324"/>
    </row>
    <row r="6325" spans="8:10" x14ac:dyDescent="0.3">
      <c r="H6325"/>
      <c r="I6325"/>
      <c r="J6325"/>
    </row>
    <row r="6326" spans="8:10" x14ac:dyDescent="0.3">
      <c r="H6326"/>
      <c r="I6326"/>
      <c r="J6326"/>
    </row>
    <row r="6327" spans="8:10" x14ac:dyDescent="0.3">
      <c r="H6327"/>
      <c r="I6327"/>
      <c r="J6327"/>
    </row>
    <row r="6328" spans="8:10" x14ac:dyDescent="0.3">
      <c r="H6328"/>
      <c r="I6328"/>
      <c r="J6328"/>
    </row>
    <row r="6329" spans="8:10" x14ac:dyDescent="0.3">
      <c r="H6329"/>
      <c r="I6329"/>
      <c r="J6329"/>
    </row>
    <row r="6330" spans="8:10" x14ac:dyDescent="0.3">
      <c r="H6330"/>
      <c r="I6330"/>
      <c r="J6330"/>
    </row>
    <row r="6331" spans="8:10" x14ac:dyDescent="0.3">
      <c r="H6331"/>
      <c r="I6331"/>
      <c r="J6331"/>
    </row>
    <row r="6332" spans="8:10" x14ac:dyDescent="0.3">
      <c r="H6332"/>
      <c r="I6332"/>
      <c r="J6332"/>
    </row>
    <row r="6333" spans="8:10" x14ac:dyDescent="0.3">
      <c r="H6333"/>
      <c r="I6333"/>
      <c r="J6333"/>
    </row>
    <row r="6334" spans="8:10" x14ac:dyDescent="0.3">
      <c r="H6334"/>
      <c r="I6334"/>
      <c r="J6334"/>
    </row>
    <row r="6335" spans="8:10" x14ac:dyDescent="0.3">
      <c r="H6335"/>
      <c r="I6335"/>
      <c r="J6335"/>
    </row>
    <row r="6336" spans="8:10" x14ac:dyDescent="0.3">
      <c r="H6336"/>
      <c r="I6336"/>
      <c r="J6336"/>
    </row>
    <row r="6337" spans="8:10" x14ac:dyDescent="0.3">
      <c r="H6337"/>
      <c r="I6337"/>
      <c r="J6337"/>
    </row>
    <row r="6338" spans="8:10" x14ac:dyDescent="0.3">
      <c r="H6338"/>
      <c r="I6338"/>
      <c r="J6338"/>
    </row>
    <row r="6339" spans="8:10" x14ac:dyDescent="0.3">
      <c r="H6339"/>
      <c r="I6339"/>
      <c r="J6339"/>
    </row>
    <row r="6340" spans="8:10" x14ac:dyDescent="0.3">
      <c r="H6340"/>
      <c r="I6340"/>
      <c r="J6340"/>
    </row>
    <row r="6341" spans="8:10" x14ac:dyDescent="0.3">
      <c r="H6341"/>
      <c r="I6341"/>
      <c r="J6341"/>
    </row>
    <row r="6342" spans="8:10" x14ac:dyDescent="0.3">
      <c r="H6342"/>
      <c r="I6342"/>
      <c r="J6342"/>
    </row>
    <row r="6343" spans="8:10" x14ac:dyDescent="0.3">
      <c r="H6343"/>
      <c r="I6343"/>
      <c r="J6343"/>
    </row>
    <row r="6344" spans="8:10" x14ac:dyDescent="0.3">
      <c r="H6344"/>
      <c r="I6344"/>
      <c r="J6344"/>
    </row>
    <row r="6345" spans="8:10" x14ac:dyDescent="0.3">
      <c r="H6345"/>
      <c r="I6345"/>
      <c r="J6345"/>
    </row>
    <row r="6346" spans="8:10" x14ac:dyDescent="0.3">
      <c r="H6346"/>
      <c r="I6346"/>
      <c r="J6346"/>
    </row>
    <row r="6347" spans="8:10" x14ac:dyDescent="0.3">
      <c r="H6347"/>
      <c r="I6347"/>
      <c r="J6347"/>
    </row>
    <row r="6348" spans="8:10" x14ac:dyDescent="0.3">
      <c r="H6348"/>
      <c r="I6348"/>
      <c r="J6348"/>
    </row>
    <row r="6349" spans="8:10" x14ac:dyDescent="0.3">
      <c r="H6349"/>
      <c r="I6349"/>
      <c r="J6349"/>
    </row>
    <row r="6350" spans="8:10" x14ac:dyDescent="0.3">
      <c r="H6350"/>
      <c r="I6350"/>
      <c r="J6350"/>
    </row>
    <row r="6351" spans="8:10" x14ac:dyDescent="0.3">
      <c r="H6351"/>
      <c r="I6351"/>
      <c r="J6351"/>
    </row>
    <row r="6352" spans="8:10" x14ac:dyDescent="0.3">
      <c r="H6352"/>
      <c r="I6352"/>
      <c r="J6352"/>
    </row>
    <row r="6353" spans="8:10" x14ac:dyDescent="0.3">
      <c r="H6353"/>
      <c r="I6353"/>
      <c r="J6353"/>
    </row>
    <row r="6354" spans="8:10" x14ac:dyDescent="0.3">
      <c r="H6354"/>
      <c r="I6354"/>
      <c r="J6354"/>
    </row>
    <row r="6355" spans="8:10" x14ac:dyDescent="0.3">
      <c r="H6355"/>
      <c r="I6355"/>
      <c r="J6355"/>
    </row>
    <row r="6356" spans="8:10" x14ac:dyDescent="0.3">
      <c r="H6356"/>
      <c r="I6356"/>
      <c r="J6356"/>
    </row>
    <row r="6357" spans="8:10" x14ac:dyDescent="0.3">
      <c r="H6357"/>
      <c r="I6357"/>
      <c r="J6357"/>
    </row>
    <row r="6358" spans="8:10" x14ac:dyDescent="0.3">
      <c r="H6358"/>
      <c r="I6358"/>
      <c r="J6358"/>
    </row>
    <row r="6359" spans="8:10" x14ac:dyDescent="0.3">
      <c r="H6359"/>
      <c r="I6359"/>
      <c r="J6359"/>
    </row>
    <row r="6360" spans="8:10" x14ac:dyDescent="0.3">
      <c r="H6360"/>
      <c r="I6360"/>
      <c r="J6360"/>
    </row>
    <row r="6361" spans="8:10" x14ac:dyDescent="0.3">
      <c r="H6361"/>
      <c r="I6361"/>
      <c r="J6361"/>
    </row>
    <row r="6362" spans="8:10" x14ac:dyDescent="0.3">
      <c r="H6362"/>
      <c r="I6362"/>
      <c r="J6362"/>
    </row>
    <row r="6363" spans="8:10" x14ac:dyDescent="0.3">
      <c r="H6363"/>
      <c r="I6363"/>
      <c r="J6363"/>
    </row>
    <row r="6364" spans="8:10" x14ac:dyDescent="0.3">
      <c r="H6364"/>
      <c r="I6364"/>
      <c r="J6364"/>
    </row>
    <row r="6365" spans="8:10" x14ac:dyDescent="0.3">
      <c r="H6365"/>
      <c r="I6365"/>
      <c r="J6365"/>
    </row>
    <row r="6366" spans="8:10" x14ac:dyDescent="0.3">
      <c r="H6366"/>
      <c r="I6366"/>
      <c r="J6366"/>
    </row>
    <row r="6367" spans="8:10" x14ac:dyDescent="0.3">
      <c r="H6367"/>
      <c r="I6367"/>
      <c r="J6367"/>
    </row>
    <row r="6368" spans="8:10" x14ac:dyDescent="0.3">
      <c r="H6368"/>
      <c r="I6368"/>
      <c r="J6368"/>
    </row>
    <row r="6369" spans="8:10" x14ac:dyDescent="0.3">
      <c r="H6369"/>
      <c r="I6369"/>
      <c r="J6369"/>
    </row>
    <row r="6370" spans="8:10" x14ac:dyDescent="0.3">
      <c r="H6370"/>
      <c r="I6370"/>
      <c r="J6370"/>
    </row>
    <row r="6371" spans="8:10" x14ac:dyDescent="0.3">
      <c r="H6371"/>
      <c r="I6371"/>
      <c r="J6371"/>
    </row>
    <row r="6372" spans="8:10" x14ac:dyDescent="0.3">
      <c r="H6372"/>
      <c r="I6372"/>
      <c r="J6372"/>
    </row>
    <row r="6373" spans="8:10" x14ac:dyDescent="0.3">
      <c r="H6373"/>
      <c r="I6373"/>
      <c r="J6373"/>
    </row>
    <row r="6374" spans="8:10" x14ac:dyDescent="0.3">
      <c r="H6374"/>
      <c r="I6374"/>
      <c r="J6374"/>
    </row>
    <row r="6375" spans="8:10" x14ac:dyDescent="0.3">
      <c r="H6375"/>
      <c r="I6375"/>
      <c r="J6375"/>
    </row>
    <row r="6376" spans="8:10" x14ac:dyDescent="0.3">
      <c r="H6376"/>
      <c r="I6376"/>
      <c r="J6376"/>
    </row>
    <row r="6377" spans="8:10" x14ac:dyDescent="0.3">
      <c r="H6377"/>
      <c r="I6377"/>
      <c r="J6377"/>
    </row>
    <row r="6378" spans="8:10" x14ac:dyDescent="0.3">
      <c r="H6378"/>
      <c r="I6378"/>
      <c r="J6378"/>
    </row>
    <row r="6379" spans="8:10" x14ac:dyDescent="0.3">
      <c r="H6379"/>
      <c r="I6379"/>
      <c r="J6379"/>
    </row>
    <row r="6380" spans="8:10" x14ac:dyDescent="0.3">
      <c r="H6380"/>
      <c r="I6380"/>
      <c r="J6380"/>
    </row>
    <row r="6381" spans="8:10" x14ac:dyDescent="0.3">
      <c r="H6381"/>
      <c r="I6381"/>
      <c r="J6381"/>
    </row>
    <row r="6382" spans="8:10" x14ac:dyDescent="0.3">
      <c r="H6382"/>
      <c r="I6382"/>
      <c r="J6382"/>
    </row>
    <row r="6383" spans="8:10" x14ac:dyDescent="0.3">
      <c r="H6383"/>
      <c r="I6383"/>
      <c r="J6383"/>
    </row>
    <row r="6384" spans="8:10" x14ac:dyDescent="0.3">
      <c r="H6384"/>
      <c r="I6384"/>
      <c r="J6384"/>
    </row>
    <row r="6385" spans="8:10" x14ac:dyDescent="0.3">
      <c r="H6385"/>
      <c r="I6385"/>
      <c r="J6385"/>
    </row>
    <row r="6386" spans="8:10" x14ac:dyDescent="0.3">
      <c r="H6386"/>
      <c r="I6386"/>
      <c r="J6386"/>
    </row>
    <row r="6387" spans="8:10" x14ac:dyDescent="0.3">
      <c r="H6387"/>
      <c r="I6387"/>
      <c r="J6387"/>
    </row>
    <row r="6388" spans="8:10" x14ac:dyDescent="0.3">
      <c r="H6388"/>
      <c r="I6388"/>
      <c r="J6388"/>
    </row>
    <row r="6389" spans="8:10" x14ac:dyDescent="0.3">
      <c r="H6389"/>
      <c r="I6389"/>
      <c r="J6389"/>
    </row>
    <row r="6390" spans="8:10" x14ac:dyDescent="0.3">
      <c r="H6390"/>
      <c r="I6390"/>
      <c r="J6390"/>
    </row>
    <row r="6391" spans="8:10" x14ac:dyDescent="0.3">
      <c r="H6391"/>
      <c r="I6391"/>
      <c r="J6391"/>
    </row>
    <row r="6392" spans="8:10" x14ac:dyDescent="0.3">
      <c r="H6392"/>
      <c r="I6392"/>
      <c r="J6392"/>
    </row>
    <row r="6393" spans="8:10" x14ac:dyDescent="0.3">
      <c r="H6393"/>
      <c r="I6393"/>
      <c r="J6393"/>
    </row>
    <row r="6394" spans="8:10" x14ac:dyDescent="0.3">
      <c r="H6394"/>
      <c r="I6394"/>
      <c r="J6394"/>
    </row>
    <row r="6395" spans="8:10" x14ac:dyDescent="0.3">
      <c r="H6395"/>
      <c r="I6395"/>
      <c r="J6395"/>
    </row>
    <row r="6396" spans="8:10" x14ac:dyDescent="0.3">
      <c r="H6396"/>
      <c r="I6396"/>
      <c r="J6396"/>
    </row>
    <row r="6397" spans="8:10" x14ac:dyDescent="0.3">
      <c r="H6397"/>
      <c r="I6397"/>
      <c r="J6397"/>
    </row>
    <row r="6398" spans="8:10" x14ac:dyDescent="0.3">
      <c r="H6398"/>
      <c r="I6398"/>
      <c r="J6398"/>
    </row>
    <row r="6399" spans="8:10" x14ac:dyDescent="0.3">
      <c r="H6399"/>
      <c r="I6399"/>
      <c r="J6399"/>
    </row>
    <row r="6400" spans="8:10" x14ac:dyDescent="0.3">
      <c r="H6400"/>
      <c r="I6400"/>
      <c r="J6400"/>
    </row>
    <row r="6401" spans="8:10" x14ac:dyDescent="0.3">
      <c r="H6401"/>
      <c r="I6401"/>
      <c r="J6401"/>
    </row>
    <row r="6402" spans="8:10" x14ac:dyDescent="0.3">
      <c r="H6402"/>
      <c r="I6402"/>
      <c r="J6402"/>
    </row>
    <row r="6403" spans="8:10" x14ac:dyDescent="0.3">
      <c r="H6403"/>
      <c r="I6403"/>
      <c r="J6403"/>
    </row>
    <row r="6404" spans="8:10" x14ac:dyDescent="0.3">
      <c r="H6404"/>
      <c r="I6404"/>
      <c r="J6404"/>
    </row>
    <row r="6405" spans="8:10" x14ac:dyDescent="0.3">
      <c r="H6405"/>
      <c r="I6405"/>
      <c r="J6405"/>
    </row>
    <row r="6406" spans="8:10" x14ac:dyDescent="0.3">
      <c r="H6406"/>
      <c r="I6406"/>
      <c r="J6406"/>
    </row>
    <row r="6407" spans="8:10" x14ac:dyDescent="0.3">
      <c r="H6407"/>
      <c r="I6407"/>
      <c r="J6407"/>
    </row>
    <row r="6408" spans="8:10" x14ac:dyDescent="0.3">
      <c r="H6408"/>
      <c r="I6408"/>
      <c r="J6408"/>
    </row>
    <row r="6409" spans="8:10" x14ac:dyDescent="0.3">
      <c r="H6409"/>
      <c r="I6409"/>
      <c r="J6409"/>
    </row>
    <row r="6410" spans="8:10" x14ac:dyDescent="0.3">
      <c r="H6410"/>
      <c r="I6410"/>
      <c r="J6410"/>
    </row>
    <row r="6411" spans="8:10" x14ac:dyDescent="0.3">
      <c r="H6411"/>
      <c r="I6411"/>
      <c r="J6411"/>
    </row>
    <row r="6412" spans="8:10" x14ac:dyDescent="0.3">
      <c r="H6412"/>
      <c r="I6412"/>
      <c r="J6412"/>
    </row>
    <row r="6413" spans="8:10" x14ac:dyDescent="0.3">
      <c r="H6413"/>
      <c r="I6413"/>
      <c r="J6413"/>
    </row>
    <row r="6414" spans="8:10" x14ac:dyDescent="0.3">
      <c r="H6414"/>
      <c r="I6414"/>
      <c r="J6414"/>
    </row>
    <row r="6415" spans="8:10" x14ac:dyDescent="0.3">
      <c r="H6415"/>
      <c r="I6415"/>
      <c r="J6415"/>
    </row>
    <row r="6416" spans="8:10" x14ac:dyDescent="0.3">
      <c r="H6416"/>
      <c r="I6416"/>
      <c r="J6416"/>
    </row>
    <row r="6417" spans="8:10" x14ac:dyDescent="0.3">
      <c r="H6417"/>
      <c r="I6417"/>
      <c r="J6417"/>
    </row>
    <row r="6418" spans="8:10" x14ac:dyDescent="0.3">
      <c r="H6418"/>
      <c r="I6418"/>
      <c r="J6418"/>
    </row>
    <row r="6419" spans="8:10" x14ac:dyDescent="0.3">
      <c r="H6419"/>
      <c r="I6419"/>
      <c r="J6419"/>
    </row>
    <row r="6420" spans="8:10" x14ac:dyDescent="0.3">
      <c r="H6420"/>
      <c r="I6420"/>
      <c r="J6420"/>
    </row>
    <row r="6421" spans="8:10" x14ac:dyDescent="0.3">
      <c r="H6421"/>
      <c r="I6421"/>
      <c r="J6421"/>
    </row>
    <row r="6422" spans="8:10" x14ac:dyDescent="0.3">
      <c r="H6422"/>
      <c r="I6422"/>
      <c r="J6422"/>
    </row>
    <row r="6423" spans="8:10" x14ac:dyDescent="0.3">
      <c r="H6423"/>
      <c r="I6423"/>
      <c r="J6423"/>
    </row>
    <row r="6424" spans="8:10" x14ac:dyDescent="0.3">
      <c r="H6424"/>
      <c r="I6424"/>
      <c r="J6424"/>
    </row>
    <row r="6425" spans="8:10" x14ac:dyDescent="0.3">
      <c r="H6425"/>
      <c r="I6425"/>
      <c r="J6425"/>
    </row>
    <row r="6426" spans="8:10" x14ac:dyDescent="0.3">
      <c r="H6426"/>
      <c r="I6426"/>
      <c r="J6426"/>
    </row>
    <row r="6427" spans="8:10" x14ac:dyDescent="0.3">
      <c r="H6427"/>
      <c r="I6427"/>
      <c r="J6427"/>
    </row>
    <row r="6428" spans="8:10" x14ac:dyDescent="0.3">
      <c r="H6428"/>
      <c r="I6428"/>
      <c r="J6428"/>
    </row>
    <row r="6429" spans="8:10" x14ac:dyDescent="0.3">
      <c r="H6429"/>
      <c r="I6429"/>
      <c r="J6429"/>
    </row>
    <row r="6430" spans="8:10" x14ac:dyDescent="0.3">
      <c r="H6430"/>
      <c r="I6430"/>
      <c r="J6430"/>
    </row>
    <row r="6431" spans="8:10" x14ac:dyDescent="0.3">
      <c r="H6431"/>
      <c r="I6431"/>
      <c r="J6431"/>
    </row>
    <row r="6432" spans="8:10" x14ac:dyDescent="0.3">
      <c r="H6432"/>
      <c r="I6432"/>
      <c r="J6432"/>
    </row>
    <row r="6433" spans="8:10" x14ac:dyDescent="0.3">
      <c r="H6433"/>
      <c r="I6433"/>
      <c r="J6433"/>
    </row>
    <row r="6434" spans="8:10" x14ac:dyDescent="0.3">
      <c r="H6434"/>
      <c r="I6434"/>
      <c r="J6434"/>
    </row>
    <row r="6435" spans="8:10" x14ac:dyDescent="0.3">
      <c r="H6435"/>
      <c r="I6435"/>
      <c r="J6435"/>
    </row>
    <row r="6436" spans="8:10" x14ac:dyDescent="0.3">
      <c r="H6436"/>
      <c r="I6436"/>
      <c r="J6436"/>
    </row>
    <row r="6437" spans="8:10" x14ac:dyDescent="0.3">
      <c r="H6437"/>
      <c r="I6437"/>
      <c r="J6437"/>
    </row>
    <row r="6438" spans="8:10" x14ac:dyDescent="0.3">
      <c r="H6438"/>
      <c r="I6438"/>
      <c r="J6438"/>
    </row>
    <row r="6439" spans="8:10" x14ac:dyDescent="0.3">
      <c r="H6439"/>
      <c r="I6439"/>
      <c r="J6439"/>
    </row>
    <row r="6440" spans="8:10" x14ac:dyDescent="0.3">
      <c r="H6440"/>
      <c r="I6440"/>
      <c r="J6440"/>
    </row>
    <row r="6441" spans="8:10" x14ac:dyDescent="0.3">
      <c r="H6441"/>
      <c r="I6441"/>
      <c r="J6441"/>
    </row>
    <row r="6442" spans="8:10" x14ac:dyDescent="0.3">
      <c r="H6442"/>
      <c r="I6442"/>
      <c r="J6442"/>
    </row>
    <row r="6443" spans="8:10" x14ac:dyDescent="0.3">
      <c r="H6443"/>
      <c r="I6443"/>
      <c r="J6443"/>
    </row>
    <row r="6444" spans="8:10" x14ac:dyDescent="0.3">
      <c r="H6444"/>
      <c r="I6444"/>
      <c r="J6444"/>
    </row>
    <row r="6445" spans="8:10" x14ac:dyDescent="0.3">
      <c r="H6445"/>
      <c r="I6445"/>
      <c r="J6445"/>
    </row>
    <row r="6446" spans="8:10" x14ac:dyDescent="0.3">
      <c r="H6446"/>
      <c r="I6446"/>
      <c r="J6446"/>
    </row>
    <row r="6447" spans="8:10" x14ac:dyDescent="0.3">
      <c r="H6447"/>
      <c r="I6447"/>
      <c r="J6447"/>
    </row>
    <row r="6448" spans="8:10" x14ac:dyDescent="0.3">
      <c r="H6448"/>
      <c r="I6448"/>
      <c r="J6448"/>
    </row>
    <row r="6449" spans="8:10" x14ac:dyDescent="0.3">
      <c r="H6449"/>
      <c r="I6449"/>
      <c r="J6449"/>
    </row>
    <row r="6450" spans="8:10" x14ac:dyDescent="0.3">
      <c r="H6450"/>
      <c r="I6450"/>
      <c r="J6450"/>
    </row>
    <row r="6451" spans="8:10" x14ac:dyDescent="0.3">
      <c r="H6451"/>
      <c r="I6451"/>
      <c r="J6451"/>
    </row>
    <row r="6452" spans="8:10" x14ac:dyDescent="0.3">
      <c r="H6452"/>
      <c r="I6452"/>
      <c r="J6452"/>
    </row>
    <row r="6453" spans="8:10" x14ac:dyDescent="0.3">
      <c r="H6453"/>
      <c r="I6453"/>
      <c r="J6453"/>
    </row>
    <row r="6454" spans="8:10" x14ac:dyDescent="0.3">
      <c r="H6454"/>
      <c r="I6454"/>
      <c r="J6454"/>
    </row>
    <row r="6455" spans="8:10" x14ac:dyDescent="0.3">
      <c r="H6455"/>
      <c r="I6455"/>
      <c r="J6455"/>
    </row>
    <row r="6456" spans="8:10" x14ac:dyDescent="0.3">
      <c r="H6456"/>
      <c r="I6456"/>
      <c r="J6456"/>
    </row>
    <row r="6457" spans="8:10" x14ac:dyDescent="0.3">
      <c r="H6457"/>
      <c r="I6457"/>
      <c r="J6457"/>
    </row>
    <row r="6458" spans="8:10" x14ac:dyDescent="0.3">
      <c r="H6458"/>
      <c r="I6458"/>
      <c r="J6458"/>
    </row>
    <row r="6459" spans="8:10" x14ac:dyDescent="0.3">
      <c r="H6459"/>
      <c r="I6459"/>
      <c r="J6459"/>
    </row>
    <row r="6460" spans="8:10" x14ac:dyDescent="0.3">
      <c r="H6460"/>
      <c r="I6460"/>
      <c r="J6460"/>
    </row>
    <row r="6461" spans="8:10" x14ac:dyDescent="0.3">
      <c r="H6461"/>
      <c r="I6461"/>
      <c r="J6461"/>
    </row>
    <row r="6462" spans="8:10" x14ac:dyDescent="0.3">
      <c r="H6462"/>
      <c r="I6462"/>
      <c r="J6462"/>
    </row>
    <row r="6463" spans="8:10" x14ac:dyDescent="0.3">
      <c r="H6463"/>
      <c r="I6463"/>
      <c r="J6463"/>
    </row>
    <row r="6464" spans="8:10" x14ac:dyDescent="0.3">
      <c r="H6464"/>
      <c r="I6464"/>
      <c r="J6464"/>
    </row>
    <row r="6465" spans="8:10" x14ac:dyDescent="0.3">
      <c r="H6465"/>
      <c r="I6465"/>
      <c r="J6465"/>
    </row>
    <row r="6466" spans="8:10" x14ac:dyDescent="0.3">
      <c r="H6466"/>
      <c r="I6466"/>
      <c r="J6466"/>
    </row>
    <row r="6467" spans="8:10" x14ac:dyDescent="0.3">
      <c r="H6467"/>
      <c r="I6467"/>
      <c r="J6467"/>
    </row>
    <row r="6468" spans="8:10" x14ac:dyDescent="0.3">
      <c r="H6468"/>
      <c r="I6468"/>
      <c r="J6468"/>
    </row>
    <row r="6469" spans="8:10" x14ac:dyDescent="0.3">
      <c r="H6469"/>
      <c r="I6469"/>
      <c r="J6469"/>
    </row>
    <row r="6470" spans="8:10" x14ac:dyDescent="0.3">
      <c r="H6470"/>
      <c r="I6470"/>
      <c r="J6470"/>
    </row>
    <row r="6471" spans="8:10" x14ac:dyDescent="0.3">
      <c r="H6471"/>
      <c r="I6471"/>
      <c r="J6471"/>
    </row>
    <row r="6472" spans="8:10" x14ac:dyDescent="0.3">
      <c r="H6472"/>
      <c r="I6472"/>
      <c r="J6472"/>
    </row>
    <row r="6473" spans="8:10" x14ac:dyDescent="0.3">
      <c r="H6473"/>
      <c r="I6473"/>
      <c r="J6473"/>
    </row>
    <row r="6474" spans="8:10" x14ac:dyDescent="0.3">
      <c r="H6474"/>
      <c r="I6474"/>
      <c r="J6474"/>
    </row>
    <row r="6475" spans="8:10" x14ac:dyDescent="0.3">
      <c r="H6475"/>
      <c r="I6475"/>
      <c r="J6475"/>
    </row>
    <row r="6476" spans="8:10" x14ac:dyDescent="0.3">
      <c r="H6476"/>
      <c r="I6476"/>
      <c r="J6476"/>
    </row>
    <row r="6477" spans="8:10" x14ac:dyDescent="0.3">
      <c r="H6477"/>
      <c r="I6477"/>
      <c r="J6477"/>
    </row>
    <row r="6478" spans="8:10" x14ac:dyDescent="0.3">
      <c r="H6478"/>
      <c r="I6478"/>
      <c r="J6478"/>
    </row>
    <row r="6479" spans="8:10" x14ac:dyDescent="0.3">
      <c r="H6479"/>
      <c r="I6479"/>
      <c r="J6479"/>
    </row>
    <row r="6480" spans="8:10" x14ac:dyDescent="0.3">
      <c r="H6480"/>
      <c r="I6480"/>
      <c r="J6480"/>
    </row>
    <row r="6481" spans="8:10" x14ac:dyDescent="0.3">
      <c r="H6481"/>
      <c r="I6481"/>
      <c r="J6481"/>
    </row>
    <row r="6482" spans="8:10" x14ac:dyDescent="0.3">
      <c r="H6482"/>
      <c r="I6482"/>
      <c r="J6482"/>
    </row>
    <row r="6483" spans="8:10" x14ac:dyDescent="0.3">
      <c r="H6483"/>
      <c r="I6483"/>
      <c r="J6483"/>
    </row>
    <row r="6484" spans="8:10" x14ac:dyDescent="0.3">
      <c r="H6484"/>
      <c r="I6484"/>
      <c r="J6484"/>
    </row>
    <row r="6485" spans="8:10" x14ac:dyDescent="0.3">
      <c r="H6485"/>
      <c r="I6485"/>
      <c r="J6485"/>
    </row>
    <row r="6486" spans="8:10" x14ac:dyDescent="0.3">
      <c r="H6486"/>
      <c r="I6486"/>
      <c r="J6486"/>
    </row>
    <row r="6487" spans="8:10" x14ac:dyDescent="0.3">
      <c r="H6487"/>
      <c r="I6487"/>
      <c r="J6487"/>
    </row>
    <row r="6488" spans="8:10" x14ac:dyDescent="0.3">
      <c r="H6488"/>
      <c r="I6488"/>
      <c r="J6488"/>
    </row>
    <row r="6489" spans="8:10" x14ac:dyDescent="0.3">
      <c r="H6489"/>
      <c r="I6489"/>
      <c r="J6489"/>
    </row>
    <row r="6490" spans="8:10" x14ac:dyDescent="0.3">
      <c r="H6490"/>
      <c r="I6490"/>
      <c r="J6490"/>
    </row>
    <row r="6491" spans="8:10" x14ac:dyDescent="0.3">
      <c r="H6491"/>
      <c r="I6491"/>
      <c r="J6491"/>
    </row>
    <row r="6492" spans="8:10" x14ac:dyDescent="0.3">
      <c r="H6492"/>
      <c r="I6492"/>
      <c r="J6492"/>
    </row>
    <row r="6493" spans="8:10" x14ac:dyDescent="0.3">
      <c r="H6493"/>
      <c r="I6493"/>
      <c r="J6493"/>
    </row>
    <row r="6494" spans="8:10" x14ac:dyDescent="0.3">
      <c r="H6494"/>
      <c r="I6494"/>
      <c r="J6494"/>
    </row>
    <row r="6495" spans="8:10" x14ac:dyDescent="0.3">
      <c r="H6495"/>
      <c r="I6495"/>
      <c r="J6495"/>
    </row>
    <row r="6496" spans="8:10" x14ac:dyDescent="0.3">
      <c r="H6496"/>
      <c r="I6496"/>
      <c r="J6496"/>
    </row>
    <row r="6497" spans="8:10" x14ac:dyDescent="0.3">
      <c r="H6497"/>
      <c r="I6497"/>
      <c r="J6497"/>
    </row>
    <row r="6498" spans="8:10" x14ac:dyDescent="0.3">
      <c r="H6498"/>
      <c r="I6498"/>
      <c r="J6498"/>
    </row>
    <row r="6499" spans="8:10" x14ac:dyDescent="0.3">
      <c r="H6499"/>
      <c r="I6499"/>
      <c r="J6499"/>
    </row>
    <row r="6500" spans="8:10" x14ac:dyDescent="0.3">
      <c r="H6500"/>
      <c r="I6500"/>
      <c r="J6500"/>
    </row>
    <row r="6501" spans="8:10" x14ac:dyDescent="0.3">
      <c r="H6501"/>
      <c r="I6501"/>
      <c r="J6501"/>
    </row>
    <row r="6502" spans="8:10" x14ac:dyDescent="0.3">
      <c r="H6502"/>
      <c r="I6502"/>
      <c r="J6502"/>
    </row>
    <row r="6503" spans="8:10" x14ac:dyDescent="0.3">
      <c r="H6503"/>
      <c r="I6503"/>
      <c r="J6503"/>
    </row>
    <row r="6504" spans="8:10" x14ac:dyDescent="0.3">
      <c r="H6504"/>
      <c r="I6504"/>
      <c r="J6504"/>
    </row>
    <row r="6505" spans="8:10" x14ac:dyDescent="0.3">
      <c r="H6505"/>
      <c r="I6505"/>
      <c r="J6505"/>
    </row>
    <row r="6506" spans="8:10" x14ac:dyDescent="0.3">
      <c r="H6506"/>
      <c r="I6506"/>
      <c r="J6506"/>
    </row>
    <row r="6507" spans="8:10" x14ac:dyDescent="0.3">
      <c r="H6507"/>
      <c r="I6507"/>
      <c r="J6507"/>
    </row>
    <row r="6508" spans="8:10" x14ac:dyDescent="0.3">
      <c r="H6508"/>
      <c r="I6508"/>
      <c r="J6508"/>
    </row>
    <row r="6509" spans="8:10" x14ac:dyDescent="0.3">
      <c r="H6509"/>
      <c r="I6509"/>
      <c r="J6509"/>
    </row>
    <row r="6510" spans="8:10" x14ac:dyDescent="0.3">
      <c r="H6510"/>
      <c r="I6510"/>
      <c r="J6510"/>
    </row>
    <row r="6511" spans="8:10" x14ac:dyDescent="0.3">
      <c r="H6511"/>
      <c r="I6511"/>
      <c r="J6511"/>
    </row>
    <row r="6512" spans="8:10" x14ac:dyDescent="0.3">
      <c r="H6512"/>
      <c r="I6512"/>
      <c r="J6512"/>
    </row>
    <row r="6513" spans="8:10" x14ac:dyDescent="0.3">
      <c r="H6513"/>
      <c r="I6513"/>
      <c r="J6513"/>
    </row>
    <row r="6514" spans="8:10" x14ac:dyDescent="0.3">
      <c r="H6514"/>
      <c r="I6514"/>
      <c r="J6514"/>
    </row>
    <row r="6515" spans="8:10" x14ac:dyDescent="0.3">
      <c r="H6515"/>
      <c r="I6515"/>
      <c r="J6515"/>
    </row>
    <row r="6516" spans="8:10" x14ac:dyDescent="0.3">
      <c r="H6516"/>
      <c r="I6516"/>
      <c r="J6516"/>
    </row>
    <row r="6517" spans="8:10" x14ac:dyDescent="0.3">
      <c r="H6517"/>
      <c r="I6517"/>
      <c r="J6517"/>
    </row>
    <row r="6518" spans="8:10" x14ac:dyDescent="0.3">
      <c r="H6518"/>
      <c r="I6518"/>
      <c r="J6518"/>
    </row>
    <row r="6519" spans="8:10" x14ac:dyDescent="0.3">
      <c r="H6519"/>
      <c r="I6519"/>
      <c r="J6519"/>
    </row>
    <row r="6520" spans="8:10" x14ac:dyDescent="0.3">
      <c r="H6520"/>
      <c r="I6520"/>
      <c r="J6520"/>
    </row>
    <row r="6521" spans="8:10" x14ac:dyDescent="0.3">
      <c r="H6521"/>
      <c r="I6521"/>
      <c r="J6521"/>
    </row>
    <row r="6522" spans="8:10" x14ac:dyDescent="0.3">
      <c r="H6522"/>
      <c r="I6522"/>
      <c r="J6522"/>
    </row>
    <row r="6523" spans="8:10" x14ac:dyDescent="0.3">
      <c r="H6523"/>
      <c r="I6523"/>
      <c r="J6523"/>
    </row>
    <row r="6524" spans="8:10" x14ac:dyDescent="0.3">
      <c r="H6524"/>
      <c r="I6524"/>
      <c r="J6524"/>
    </row>
    <row r="6525" spans="8:10" x14ac:dyDescent="0.3">
      <c r="H6525"/>
      <c r="I6525"/>
      <c r="J6525"/>
    </row>
    <row r="6526" spans="8:10" x14ac:dyDescent="0.3">
      <c r="H6526"/>
      <c r="I6526"/>
      <c r="J6526"/>
    </row>
    <row r="6527" spans="8:10" x14ac:dyDescent="0.3">
      <c r="H6527"/>
      <c r="I6527"/>
      <c r="J6527"/>
    </row>
    <row r="6528" spans="8:10" x14ac:dyDescent="0.3">
      <c r="H6528"/>
      <c r="I6528"/>
      <c r="J6528"/>
    </row>
    <row r="6529" spans="8:10" x14ac:dyDescent="0.3">
      <c r="H6529"/>
      <c r="I6529"/>
      <c r="J6529"/>
    </row>
    <row r="6530" spans="8:10" x14ac:dyDescent="0.3">
      <c r="H6530"/>
      <c r="I6530"/>
      <c r="J6530"/>
    </row>
    <row r="6531" spans="8:10" x14ac:dyDescent="0.3">
      <c r="H6531"/>
      <c r="I6531"/>
      <c r="J6531"/>
    </row>
    <row r="6532" spans="8:10" x14ac:dyDescent="0.3">
      <c r="H6532"/>
      <c r="I6532"/>
      <c r="J6532"/>
    </row>
    <row r="6533" spans="8:10" x14ac:dyDescent="0.3">
      <c r="H6533"/>
      <c r="I6533"/>
      <c r="J6533"/>
    </row>
    <row r="6534" spans="8:10" x14ac:dyDescent="0.3">
      <c r="H6534"/>
      <c r="I6534"/>
      <c r="J6534"/>
    </row>
    <row r="6535" spans="8:10" x14ac:dyDescent="0.3">
      <c r="H6535"/>
      <c r="I6535"/>
      <c r="J6535"/>
    </row>
    <row r="6536" spans="8:10" x14ac:dyDescent="0.3">
      <c r="H6536"/>
      <c r="I6536"/>
      <c r="J6536"/>
    </row>
    <row r="6537" spans="8:10" x14ac:dyDescent="0.3">
      <c r="H6537"/>
      <c r="I6537"/>
      <c r="J6537"/>
    </row>
    <row r="6538" spans="8:10" x14ac:dyDescent="0.3">
      <c r="H6538"/>
      <c r="I6538"/>
      <c r="J6538"/>
    </row>
    <row r="6539" spans="8:10" x14ac:dyDescent="0.3">
      <c r="H6539"/>
      <c r="I6539"/>
      <c r="J6539"/>
    </row>
    <row r="6540" spans="8:10" x14ac:dyDescent="0.3">
      <c r="H6540"/>
      <c r="I6540"/>
      <c r="J6540"/>
    </row>
    <row r="6541" spans="8:10" x14ac:dyDescent="0.3">
      <c r="H6541"/>
      <c r="I6541"/>
      <c r="J6541"/>
    </row>
    <row r="6542" spans="8:10" x14ac:dyDescent="0.3">
      <c r="H6542"/>
      <c r="I6542"/>
      <c r="J6542"/>
    </row>
    <row r="6543" spans="8:10" x14ac:dyDescent="0.3">
      <c r="H6543"/>
      <c r="I6543"/>
      <c r="J6543"/>
    </row>
    <row r="6544" spans="8:10" x14ac:dyDescent="0.3">
      <c r="H6544"/>
      <c r="I6544"/>
      <c r="J6544"/>
    </row>
    <row r="6545" spans="8:10" x14ac:dyDescent="0.3">
      <c r="H6545"/>
      <c r="I6545"/>
      <c r="J6545"/>
    </row>
    <row r="6546" spans="8:10" x14ac:dyDescent="0.3">
      <c r="H6546"/>
      <c r="I6546"/>
      <c r="J6546"/>
    </row>
    <row r="6547" spans="8:10" x14ac:dyDescent="0.3">
      <c r="H6547"/>
      <c r="I6547"/>
      <c r="J6547"/>
    </row>
    <row r="6548" spans="8:10" x14ac:dyDescent="0.3">
      <c r="H6548"/>
      <c r="I6548"/>
      <c r="J6548"/>
    </row>
    <row r="6549" spans="8:10" x14ac:dyDescent="0.3">
      <c r="H6549"/>
      <c r="I6549"/>
      <c r="J6549"/>
    </row>
    <row r="6550" spans="8:10" x14ac:dyDescent="0.3">
      <c r="H6550"/>
      <c r="I6550"/>
      <c r="J6550"/>
    </row>
    <row r="6551" spans="8:10" x14ac:dyDescent="0.3">
      <c r="H6551"/>
      <c r="I6551"/>
      <c r="J6551"/>
    </row>
    <row r="6552" spans="8:10" x14ac:dyDescent="0.3">
      <c r="H6552"/>
      <c r="I6552"/>
      <c r="J6552"/>
    </row>
    <row r="6553" spans="8:10" x14ac:dyDescent="0.3">
      <c r="H6553"/>
      <c r="I6553"/>
      <c r="J6553"/>
    </row>
    <row r="6554" spans="8:10" x14ac:dyDescent="0.3">
      <c r="H6554"/>
      <c r="I6554"/>
      <c r="J6554"/>
    </row>
    <row r="6555" spans="8:10" x14ac:dyDescent="0.3">
      <c r="H6555"/>
      <c r="I6555"/>
      <c r="J6555"/>
    </row>
    <row r="6556" spans="8:10" x14ac:dyDescent="0.3">
      <c r="H6556"/>
      <c r="I6556"/>
      <c r="J6556"/>
    </row>
    <row r="6557" spans="8:10" x14ac:dyDescent="0.3">
      <c r="H6557"/>
      <c r="I6557"/>
      <c r="J6557"/>
    </row>
    <row r="6558" spans="8:10" x14ac:dyDescent="0.3">
      <c r="H6558"/>
      <c r="I6558"/>
      <c r="J6558"/>
    </row>
    <row r="6559" spans="8:10" x14ac:dyDescent="0.3">
      <c r="H6559"/>
      <c r="I6559"/>
      <c r="J6559"/>
    </row>
    <row r="6560" spans="8:10" x14ac:dyDescent="0.3">
      <c r="H6560"/>
      <c r="I6560"/>
      <c r="J6560"/>
    </row>
    <row r="6561" spans="8:10" x14ac:dyDescent="0.3">
      <c r="H6561"/>
      <c r="I6561"/>
      <c r="J6561"/>
    </row>
    <row r="6562" spans="8:10" x14ac:dyDescent="0.3">
      <c r="H6562"/>
      <c r="I6562"/>
      <c r="J6562"/>
    </row>
    <row r="6563" spans="8:10" x14ac:dyDescent="0.3">
      <c r="H6563"/>
      <c r="I6563"/>
      <c r="J6563"/>
    </row>
    <row r="6564" spans="8:10" x14ac:dyDescent="0.3">
      <c r="H6564"/>
      <c r="I6564"/>
      <c r="J6564"/>
    </row>
    <row r="6565" spans="8:10" x14ac:dyDescent="0.3">
      <c r="H6565"/>
      <c r="I6565"/>
      <c r="J6565"/>
    </row>
    <row r="6566" spans="8:10" x14ac:dyDescent="0.3">
      <c r="H6566"/>
      <c r="I6566"/>
      <c r="J6566"/>
    </row>
    <row r="6567" spans="8:10" x14ac:dyDescent="0.3">
      <c r="H6567"/>
      <c r="I6567"/>
      <c r="J6567"/>
    </row>
    <row r="6568" spans="8:10" x14ac:dyDescent="0.3">
      <c r="H6568"/>
      <c r="I6568"/>
      <c r="J6568"/>
    </row>
    <row r="6569" spans="8:10" x14ac:dyDescent="0.3">
      <c r="H6569"/>
      <c r="I6569"/>
      <c r="J6569"/>
    </row>
    <row r="6570" spans="8:10" x14ac:dyDescent="0.3">
      <c r="H6570"/>
      <c r="I6570"/>
      <c r="J6570"/>
    </row>
    <row r="6571" spans="8:10" x14ac:dyDescent="0.3">
      <c r="H6571"/>
      <c r="I6571"/>
      <c r="J6571"/>
    </row>
    <row r="6572" spans="8:10" x14ac:dyDescent="0.3">
      <c r="H6572"/>
      <c r="I6572"/>
      <c r="J6572"/>
    </row>
    <row r="6573" spans="8:10" x14ac:dyDescent="0.3">
      <c r="H6573"/>
      <c r="I6573"/>
      <c r="J6573"/>
    </row>
    <row r="6574" spans="8:10" x14ac:dyDescent="0.3">
      <c r="H6574"/>
      <c r="I6574"/>
      <c r="J6574"/>
    </row>
    <row r="6575" spans="8:10" x14ac:dyDescent="0.3">
      <c r="H6575"/>
      <c r="I6575"/>
      <c r="J6575"/>
    </row>
    <row r="6576" spans="8:10" x14ac:dyDescent="0.3">
      <c r="H6576"/>
      <c r="I6576"/>
      <c r="J6576"/>
    </row>
    <row r="6577" spans="8:10" x14ac:dyDescent="0.3">
      <c r="H6577"/>
      <c r="I6577"/>
      <c r="J6577"/>
    </row>
    <row r="6578" spans="8:10" x14ac:dyDescent="0.3">
      <c r="H6578"/>
      <c r="I6578"/>
      <c r="J6578"/>
    </row>
    <row r="6579" spans="8:10" x14ac:dyDescent="0.3">
      <c r="H6579"/>
      <c r="I6579"/>
      <c r="J6579"/>
    </row>
    <row r="6580" spans="8:10" x14ac:dyDescent="0.3">
      <c r="H6580"/>
      <c r="I6580"/>
      <c r="J6580"/>
    </row>
    <row r="6581" spans="8:10" x14ac:dyDescent="0.3">
      <c r="H6581"/>
      <c r="I6581"/>
      <c r="J6581"/>
    </row>
    <row r="6582" spans="8:10" x14ac:dyDescent="0.3">
      <c r="H6582"/>
      <c r="I6582"/>
      <c r="J6582"/>
    </row>
    <row r="6583" spans="8:10" x14ac:dyDescent="0.3">
      <c r="H6583"/>
      <c r="I6583"/>
      <c r="J6583"/>
    </row>
    <row r="6584" spans="8:10" x14ac:dyDescent="0.3">
      <c r="H6584"/>
      <c r="I6584"/>
      <c r="J6584"/>
    </row>
    <row r="6585" spans="8:10" x14ac:dyDescent="0.3">
      <c r="H6585"/>
      <c r="I6585"/>
      <c r="J6585"/>
    </row>
    <row r="6586" spans="8:10" x14ac:dyDescent="0.3">
      <c r="H6586"/>
      <c r="I6586"/>
      <c r="J6586"/>
    </row>
    <row r="6587" spans="8:10" x14ac:dyDescent="0.3">
      <c r="H6587"/>
      <c r="I6587"/>
      <c r="J6587"/>
    </row>
    <row r="6588" spans="8:10" x14ac:dyDescent="0.3">
      <c r="H6588"/>
      <c r="I6588"/>
      <c r="J6588"/>
    </row>
    <row r="6589" spans="8:10" x14ac:dyDescent="0.3">
      <c r="H6589"/>
      <c r="I6589"/>
      <c r="J6589"/>
    </row>
    <row r="6590" spans="8:10" x14ac:dyDescent="0.3">
      <c r="H6590"/>
      <c r="I6590"/>
      <c r="J6590"/>
    </row>
    <row r="6591" spans="8:10" x14ac:dyDescent="0.3">
      <c r="H6591"/>
      <c r="I6591"/>
      <c r="J6591"/>
    </row>
    <row r="6592" spans="8:10" x14ac:dyDescent="0.3">
      <c r="H6592"/>
      <c r="I6592"/>
      <c r="J6592"/>
    </row>
    <row r="6593" spans="8:10" x14ac:dyDescent="0.3">
      <c r="H6593"/>
      <c r="I6593"/>
      <c r="J6593"/>
    </row>
    <row r="6594" spans="8:10" x14ac:dyDescent="0.3">
      <c r="H6594"/>
      <c r="I6594"/>
      <c r="J6594"/>
    </row>
    <row r="6595" spans="8:10" x14ac:dyDescent="0.3">
      <c r="H6595"/>
      <c r="I6595"/>
      <c r="J6595"/>
    </row>
    <row r="6596" spans="8:10" x14ac:dyDescent="0.3">
      <c r="H6596"/>
      <c r="I6596"/>
      <c r="J6596"/>
    </row>
    <row r="6597" spans="8:10" x14ac:dyDescent="0.3">
      <c r="H6597"/>
      <c r="I6597"/>
      <c r="J6597"/>
    </row>
    <row r="6598" spans="8:10" x14ac:dyDescent="0.3">
      <c r="H6598"/>
      <c r="I6598"/>
      <c r="J6598"/>
    </row>
    <row r="6599" spans="8:10" x14ac:dyDescent="0.3">
      <c r="H6599"/>
      <c r="I6599"/>
      <c r="J6599"/>
    </row>
    <row r="6600" spans="8:10" x14ac:dyDescent="0.3">
      <c r="H6600"/>
      <c r="I6600"/>
      <c r="J6600"/>
    </row>
    <row r="6601" spans="8:10" x14ac:dyDescent="0.3">
      <c r="H6601"/>
      <c r="I6601"/>
      <c r="J6601"/>
    </row>
    <row r="6602" spans="8:10" x14ac:dyDescent="0.3">
      <c r="H6602"/>
      <c r="I6602"/>
      <c r="J6602"/>
    </row>
    <row r="6603" spans="8:10" x14ac:dyDescent="0.3">
      <c r="H6603"/>
      <c r="I6603"/>
      <c r="J6603"/>
    </row>
    <row r="6604" spans="8:10" x14ac:dyDescent="0.3">
      <c r="H6604"/>
      <c r="I6604"/>
      <c r="J6604"/>
    </row>
    <row r="6605" spans="8:10" x14ac:dyDescent="0.3">
      <c r="H6605"/>
      <c r="I6605"/>
      <c r="J6605"/>
    </row>
    <row r="6606" spans="8:10" x14ac:dyDescent="0.3">
      <c r="H6606"/>
      <c r="I6606"/>
      <c r="J6606"/>
    </row>
    <row r="6607" spans="8:10" x14ac:dyDescent="0.3">
      <c r="H6607"/>
      <c r="I6607"/>
      <c r="J6607"/>
    </row>
    <row r="6608" spans="8:10" x14ac:dyDescent="0.3">
      <c r="H6608"/>
      <c r="I6608"/>
      <c r="J6608"/>
    </row>
    <row r="6609" spans="8:10" x14ac:dyDescent="0.3">
      <c r="H6609"/>
      <c r="I6609"/>
      <c r="J6609"/>
    </row>
    <row r="6610" spans="8:10" x14ac:dyDescent="0.3">
      <c r="H6610"/>
      <c r="I6610"/>
      <c r="J6610"/>
    </row>
    <row r="6611" spans="8:10" x14ac:dyDescent="0.3">
      <c r="H6611"/>
      <c r="I6611"/>
      <c r="J6611"/>
    </row>
    <row r="6612" spans="8:10" x14ac:dyDescent="0.3">
      <c r="H6612"/>
      <c r="I6612"/>
      <c r="J6612"/>
    </row>
    <row r="6613" spans="8:10" x14ac:dyDescent="0.3">
      <c r="H6613"/>
      <c r="I6613"/>
      <c r="J6613"/>
    </row>
    <row r="6614" spans="8:10" x14ac:dyDescent="0.3">
      <c r="H6614"/>
      <c r="I6614"/>
      <c r="J6614"/>
    </row>
    <row r="6615" spans="8:10" x14ac:dyDescent="0.3">
      <c r="H6615"/>
      <c r="I6615"/>
      <c r="J6615"/>
    </row>
    <row r="6616" spans="8:10" x14ac:dyDescent="0.3">
      <c r="H6616"/>
      <c r="I6616"/>
      <c r="J6616"/>
    </row>
    <row r="6617" spans="8:10" x14ac:dyDescent="0.3">
      <c r="H6617"/>
      <c r="I6617"/>
      <c r="J6617"/>
    </row>
    <row r="6618" spans="8:10" x14ac:dyDescent="0.3">
      <c r="H6618"/>
      <c r="I6618"/>
      <c r="J6618"/>
    </row>
    <row r="6619" spans="8:10" x14ac:dyDescent="0.3">
      <c r="H6619"/>
      <c r="I6619"/>
      <c r="J6619"/>
    </row>
    <row r="6620" spans="8:10" x14ac:dyDescent="0.3">
      <c r="H6620"/>
      <c r="I6620"/>
      <c r="J6620"/>
    </row>
    <row r="6621" spans="8:10" x14ac:dyDescent="0.3">
      <c r="H6621"/>
      <c r="I6621"/>
      <c r="J6621"/>
    </row>
    <row r="6622" spans="8:10" x14ac:dyDescent="0.3">
      <c r="H6622"/>
      <c r="I6622"/>
      <c r="J6622"/>
    </row>
    <row r="6623" spans="8:10" x14ac:dyDescent="0.3">
      <c r="H6623"/>
      <c r="I6623"/>
      <c r="J6623"/>
    </row>
    <row r="6624" spans="8:10" x14ac:dyDescent="0.3">
      <c r="H6624"/>
      <c r="I6624"/>
      <c r="J6624"/>
    </row>
    <row r="6625" spans="8:10" x14ac:dyDescent="0.3">
      <c r="H6625"/>
      <c r="I6625"/>
      <c r="J6625"/>
    </row>
    <row r="6626" spans="8:10" x14ac:dyDescent="0.3">
      <c r="H6626"/>
      <c r="I6626"/>
      <c r="J6626"/>
    </row>
    <row r="6627" spans="8:10" x14ac:dyDescent="0.3">
      <c r="H6627"/>
      <c r="I6627"/>
      <c r="J6627"/>
    </row>
    <row r="6628" spans="8:10" x14ac:dyDescent="0.3">
      <c r="H6628"/>
      <c r="I6628"/>
      <c r="J6628"/>
    </row>
    <row r="6629" spans="8:10" x14ac:dyDescent="0.3">
      <c r="H6629"/>
      <c r="I6629"/>
      <c r="J6629"/>
    </row>
    <row r="6630" spans="8:10" x14ac:dyDescent="0.3">
      <c r="H6630"/>
      <c r="I6630"/>
      <c r="J6630"/>
    </row>
    <row r="6631" spans="8:10" x14ac:dyDescent="0.3">
      <c r="H6631"/>
      <c r="I6631"/>
      <c r="J6631"/>
    </row>
    <row r="6632" spans="8:10" x14ac:dyDescent="0.3">
      <c r="H6632"/>
      <c r="I6632"/>
      <c r="J6632"/>
    </row>
    <row r="6633" spans="8:10" x14ac:dyDescent="0.3">
      <c r="H6633"/>
      <c r="I6633"/>
      <c r="J6633"/>
    </row>
    <row r="6634" spans="8:10" x14ac:dyDescent="0.3">
      <c r="H6634"/>
      <c r="I6634"/>
      <c r="J6634"/>
    </row>
    <row r="6635" spans="8:10" x14ac:dyDescent="0.3">
      <c r="H6635"/>
      <c r="I6635"/>
      <c r="J6635"/>
    </row>
    <row r="6636" spans="8:10" x14ac:dyDescent="0.3">
      <c r="H6636"/>
      <c r="I6636"/>
      <c r="J6636"/>
    </row>
    <row r="6637" spans="8:10" x14ac:dyDescent="0.3">
      <c r="H6637"/>
      <c r="I6637"/>
      <c r="J6637"/>
    </row>
    <row r="6638" spans="8:10" x14ac:dyDescent="0.3">
      <c r="H6638"/>
      <c r="I6638"/>
      <c r="J6638"/>
    </row>
    <row r="6639" spans="8:10" x14ac:dyDescent="0.3">
      <c r="H6639"/>
      <c r="I6639"/>
      <c r="J6639"/>
    </row>
    <row r="6640" spans="8:10" x14ac:dyDescent="0.3">
      <c r="H6640"/>
      <c r="I6640"/>
      <c r="J6640"/>
    </row>
    <row r="6641" spans="8:10" x14ac:dyDescent="0.3">
      <c r="H6641"/>
      <c r="I6641"/>
      <c r="J6641"/>
    </row>
    <row r="6642" spans="8:10" x14ac:dyDescent="0.3">
      <c r="H6642"/>
      <c r="I6642"/>
      <c r="J6642"/>
    </row>
    <row r="6643" spans="8:10" x14ac:dyDescent="0.3">
      <c r="H6643"/>
      <c r="I6643"/>
      <c r="J6643"/>
    </row>
    <row r="6644" spans="8:10" x14ac:dyDescent="0.3">
      <c r="H6644"/>
      <c r="I6644"/>
      <c r="J6644"/>
    </row>
    <row r="6645" spans="8:10" x14ac:dyDescent="0.3">
      <c r="H6645"/>
      <c r="I6645"/>
      <c r="J6645"/>
    </row>
    <row r="6646" spans="8:10" x14ac:dyDescent="0.3">
      <c r="H6646"/>
      <c r="I6646"/>
      <c r="J6646"/>
    </row>
    <row r="6647" spans="8:10" x14ac:dyDescent="0.3">
      <c r="H6647"/>
      <c r="I6647"/>
      <c r="J6647"/>
    </row>
    <row r="6648" spans="8:10" x14ac:dyDescent="0.3">
      <c r="H6648"/>
      <c r="I6648"/>
      <c r="J6648"/>
    </row>
    <row r="6649" spans="8:10" x14ac:dyDescent="0.3">
      <c r="H6649"/>
      <c r="I6649"/>
      <c r="J6649"/>
    </row>
    <row r="6650" spans="8:10" x14ac:dyDescent="0.3">
      <c r="H6650"/>
      <c r="I6650"/>
      <c r="J6650"/>
    </row>
    <row r="6651" spans="8:10" x14ac:dyDescent="0.3">
      <c r="H6651"/>
      <c r="I6651"/>
      <c r="J6651"/>
    </row>
    <row r="6652" spans="8:10" x14ac:dyDescent="0.3">
      <c r="H6652"/>
      <c r="I6652"/>
      <c r="J6652"/>
    </row>
    <row r="6653" spans="8:10" x14ac:dyDescent="0.3">
      <c r="H6653"/>
      <c r="I6653"/>
      <c r="J6653"/>
    </row>
    <row r="6654" spans="8:10" x14ac:dyDescent="0.3">
      <c r="H6654"/>
      <c r="I6654"/>
      <c r="J6654"/>
    </row>
    <row r="6655" spans="8:10" x14ac:dyDescent="0.3">
      <c r="H6655"/>
      <c r="I6655"/>
      <c r="J6655"/>
    </row>
    <row r="6656" spans="8:10" x14ac:dyDescent="0.3">
      <c r="H6656"/>
      <c r="I6656"/>
      <c r="J6656"/>
    </row>
    <row r="6657" spans="8:10" x14ac:dyDescent="0.3">
      <c r="H6657"/>
      <c r="I6657"/>
      <c r="J6657"/>
    </row>
    <row r="6658" spans="8:10" x14ac:dyDescent="0.3">
      <c r="H6658"/>
      <c r="I6658"/>
      <c r="J6658"/>
    </row>
    <row r="6659" spans="8:10" x14ac:dyDescent="0.3">
      <c r="H6659"/>
      <c r="I6659"/>
      <c r="J6659"/>
    </row>
    <row r="6660" spans="8:10" x14ac:dyDescent="0.3">
      <c r="H6660"/>
      <c r="I6660"/>
      <c r="J6660"/>
    </row>
    <row r="6661" spans="8:10" x14ac:dyDescent="0.3">
      <c r="H6661"/>
      <c r="I6661"/>
      <c r="J6661"/>
    </row>
    <row r="6662" spans="8:10" x14ac:dyDescent="0.3">
      <c r="H6662"/>
      <c r="I6662"/>
      <c r="J6662"/>
    </row>
    <row r="6663" spans="8:10" x14ac:dyDescent="0.3">
      <c r="H6663"/>
      <c r="I6663"/>
      <c r="J6663"/>
    </row>
    <row r="6664" spans="8:10" x14ac:dyDescent="0.3">
      <c r="H6664"/>
      <c r="I6664"/>
      <c r="J6664"/>
    </row>
    <row r="6665" spans="8:10" x14ac:dyDescent="0.3">
      <c r="H6665"/>
      <c r="I6665"/>
      <c r="J6665"/>
    </row>
    <row r="6666" spans="8:10" x14ac:dyDescent="0.3">
      <c r="H6666"/>
      <c r="I6666"/>
      <c r="J6666"/>
    </row>
    <row r="6667" spans="8:10" x14ac:dyDescent="0.3">
      <c r="H6667"/>
      <c r="I6667"/>
      <c r="J6667"/>
    </row>
    <row r="6668" spans="8:10" x14ac:dyDescent="0.3">
      <c r="H6668"/>
      <c r="I6668"/>
      <c r="J6668"/>
    </row>
    <row r="6669" spans="8:10" x14ac:dyDescent="0.3">
      <c r="H6669"/>
      <c r="I6669"/>
      <c r="J6669"/>
    </row>
    <row r="6670" spans="8:10" x14ac:dyDescent="0.3">
      <c r="H6670"/>
      <c r="I6670"/>
      <c r="J6670"/>
    </row>
    <row r="6671" spans="8:10" x14ac:dyDescent="0.3">
      <c r="H6671"/>
      <c r="I6671"/>
      <c r="J6671"/>
    </row>
    <row r="6672" spans="8:10" x14ac:dyDescent="0.3">
      <c r="H6672"/>
      <c r="I6672"/>
      <c r="J6672"/>
    </row>
    <row r="6673" spans="8:10" x14ac:dyDescent="0.3">
      <c r="H6673"/>
      <c r="I6673"/>
      <c r="J6673"/>
    </row>
    <row r="6674" spans="8:10" x14ac:dyDescent="0.3">
      <c r="H6674"/>
      <c r="I6674"/>
      <c r="J6674"/>
    </row>
    <row r="6675" spans="8:10" x14ac:dyDescent="0.3">
      <c r="H6675"/>
      <c r="I6675"/>
      <c r="J6675"/>
    </row>
    <row r="6676" spans="8:10" x14ac:dyDescent="0.3">
      <c r="H6676"/>
      <c r="I6676"/>
      <c r="J6676"/>
    </row>
    <row r="6677" spans="8:10" x14ac:dyDescent="0.3">
      <c r="H6677"/>
      <c r="I6677"/>
      <c r="J6677"/>
    </row>
    <row r="6678" spans="8:10" x14ac:dyDescent="0.3">
      <c r="H6678"/>
      <c r="I6678"/>
      <c r="J6678"/>
    </row>
    <row r="6679" spans="8:10" x14ac:dyDescent="0.3">
      <c r="H6679"/>
      <c r="I6679"/>
      <c r="J6679"/>
    </row>
    <row r="6680" spans="8:10" x14ac:dyDescent="0.3">
      <c r="H6680"/>
      <c r="I6680"/>
      <c r="J6680"/>
    </row>
    <row r="6681" spans="8:10" x14ac:dyDescent="0.3">
      <c r="H6681"/>
      <c r="I6681"/>
      <c r="J6681"/>
    </row>
    <row r="6682" spans="8:10" x14ac:dyDescent="0.3">
      <c r="H6682"/>
      <c r="I6682"/>
      <c r="J6682"/>
    </row>
    <row r="6683" spans="8:10" x14ac:dyDescent="0.3">
      <c r="H6683"/>
      <c r="I6683"/>
      <c r="J6683"/>
    </row>
    <row r="6684" spans="8:10" x14ac:dyDescent="0.3">
      <c r="H6684"/>
      <c r="I6684"/>
      <c r="J6684"/>
    </row>
    <row r="6685" spans="8:10" x14ac:dyDescent="0.3">
      <c r="H6685"/>
      <c r="I6685"/>
      <c r="J6685"/>
    </row>
    <row r="6686" spans="8:10" x14ac:dyDescent="0.3">
      <c r="H6686"/>
      <c r="I6686"/>
      <c r="J6686"/>
    </row>
    <row r="6687" spans="8:10" x14ac:dyDescent="0.3">
      <c r="H6687"/>
      <c r="I6687"/>
      <c r="J6687"/>
    </row>
    <row r="6688" spans="8:10" x14ac:dyDescent="0.3">
      <c r="H6688"/>
      <c r="I6688"/>
      <c r="J6688"/>
    </row>
    <row r="6689" spans="8:10" x14ac:dyDescent="0.3">
      <c r="H6689"/>
      <c r="I6689"/>
      <c r="J6689"/>
    </row>
    <row r="6690" spans="8:10" x14ac:dyDescent="0.3">
      <c r="H6690"/>
      <c r="I6690"/>
      <c r="J6690"/>
    </row>
    <row r="6691" spans="8:10" x14ac:dyDescent="0.3">
      <c r="H6691"/>
      <c r="I6691"/>
      <c r="J6691"/>
    </row>
    <row r="6692" spans="8:10" x14ac:dyDescent="0.3">
      <c r="H6692"/>
      <c r="I6692"/>
      <c r="J6692"/>
    </row>
    <row r="6693" spans="8:10" x14ac:dyDescent="0.3">
      <c r="H6693"/>
      <c r="I6693"/>
      <c r="J6693"/>
    </row>
    <row r="6694" spans="8:10" x14ac:dyDescent="0.3">
      <c r="H6694"/>
      <c r="I6694"/>
      <c r="J6694"/>
    </row>
    <row r="6695" spans="8:10" x14ac:dyDescent="0.3">
      <c r="H6695"/>
      <c r="I6695"/>
      <c r="J6695"/>
    </row>
    <row r="6696" spans="8:10" x14ac:dyDescent="0.3">
      <c r="H6696"/>
      <c r="I6696"/>
      <c r="J6696"/>
    </row>
    <row r="6697" spans="8:10" x14ac:dyDescent="0.3">
      <c r="H6697"/>
      <c r="I6697"/>
      <c r="J6697"/>
    </row>
    <row r="6698" spans="8:10" x14ac:dyDescent="0.3">
      <c r="H6698"/>
      <c r="I6698"/>
      <c r="J6698"/>
    </row>
    <row r="6699" spans="8:10" x14ac:dyDescent="0.3">
      <c r="H6699"/>
      <c r="I6699"/>
      <c r="J6699"/>
    </row>
    <row r="6700" spans="8:10" x14ac:dyDescent="0.3">
      <c r="H6700"/>
      <c r="I6700"/>
      <c r="J6700"/>
    </row>
    <row r="6701" spans="8:10" x14ac:dyDescent="0.3">
      <c r="H6701"/>
      <c r="I6701"/>
      <c r="J6701"/>
    </row>
    <row r="6702" spans="8:10" x14ac:dyDescent="0.3">
      <c r="H6702"/>
      <c r="I6702"/>
      <c r="J6702"/>
    </row>
    <row r="6703" spans="8:10" x14ac:dyDescent="0.3">
      <c r="H6703"/>
      <c r="I6703"/>
      <c r="J6703"/>
    </row>
    <row r="6704" spans="8:10" x14ac:dyDescent="0.3">
      <c r="H6704"/>
      <c r="I6704"/>
      <c r="J6704"/>
    </row>
    <row r="6705" spans="8:10" x14ac:dyDescent="0.3">
      <c r="H6705"/>
      <c r="I6705"/>
      <c r="J6705"/>
    </row>
    <row r="6706" spans="8:10" x14ac:dyDescent="0.3">
      <c r="H6706"/>
      <c r="I6706"/>
      <c r="J6706"/>
    </row>
    <row r="6707" spans="8:10" x14ac:dyDescent="0.3">
      <c r="H6707"/>
      <c r="I6707"/>
      <c r="J6707"/>
    </row>
    <row r="6708" spans="8:10" x14ac:dyDescent="0.3">
      <c r="H6708"/>
      <c r="I6708"/>
      <c r="J6708"/>
    </row>
    <row r="6709" spans="8:10" x14ac:dyDescent="0.3">
      <c r="H6709"/>
      <c r="I6709"/>
      <c r="J6709"/>
    </row>
    <row r="6710" spans="8:10" x14ac:dyDescent="0.3">
      <c r="H6710"/>
      <c r="I6710"/>
      <c r="J6710"/>
    </row>
    <row r="6711" spans="8:10" x14ac:dyDescent="0.3">
      <c r="H6711"/>
      <c r="I6711"/>
      <c r="J6711"/>
    </row>
    <row r="6712" spans="8:10" x14ac:dyDescent="0.3">
      <c r="H6712"/>
      <c r="I6712"/>
      <c r="J6712"/>
    </row>
    <row r="6713" spans="8:10" x14ac:dyDescent="0.3">
      <c r="H6713"/>
      <c r="I6713"/>
      <c r="J6713"/>
    </row>
    <row r="6714" spans="8:10" x14ac:dyDescent="0.3">
      <c r="H6714"/>
      <c r="I6714"/>
      <c r="J6714"/>
    </row>
    <row r="6715" spans="8:10" x14ac:dyDescent="0.3">
      <c r="H6715"/>
      <c r="I6715"/>
      <c r="J6715"/>
    </row>
    <row r="6716" spans="8:10" x14ac:dyDescent="0.3">
      <c r="H6716"/>
      <c r="I6716"/>
      <c r="J6716"/>
    </row>
    <row r="6717" spans="8:10" x14ac:dyDescent="0.3">
      <c r="H6717"/>
      <c r="I6717"/>
      <c r="J6717"/>
    </row>
    <row r="6718" spans="8:10" x14ac:dyDescent="0.3">
      <c r="H6718"/>
      <c r="I6718"/>
      <c r="J6718"/>
    </row>
    <row r="6719" spans="8:10" x14ac:dyDescent="0.3">
      <c r="H6719"/>
      <c r="I6719"/>
      <c r="J6719"/>
    </row>
    <row r="6720" spans="8:10" x14ac:dyDescent="0.3">
      <c r="H6720"/>
      <c r="I6720"/>
      <c r="J6720"/>
    </row>
    <row r="6721" spans="8:10" x14ac:dyDescent="0.3">
      <c r="H6721"/>
      <c r="I6721"/>
      <c r="J6721"/>
    </row>
    <row r="6722" spans="8:10" x14ac:dyDescent="0.3">
      <c r="H6722"/>
      <c r="I6722"/>
      <c r="J6722"/>
    </row>
    <row r="6723" spans="8:10" x14ac:dyDescent="0.3">
      <c r="H6723"/>
      <c r="I6723"/>
      <c r="J6723"/>
    </row>
    <row r="6724" spans="8:10" x14ac:dyDescent="0.3">
      <c r="H6724"/>
      <c r="I6724"/>
      <c r="J6724"/>
    </row>
    <row r="6725" spans="8:10" x14ac:dyDescent="0.3">
      <c r="H6725"/>
      <c r="I6725"/>
      <c r="J6725"/>
    </row>
    <row r="6726" spans="8:10" x14ac:dyDescent="0.3">
      <c r="H6726"/>
      <c r="I6726"/>
      <c r="J6726"/>
    </row>
    <row r="6727" spans="8:10" x14ac:dyDescent="0.3">
      <c r="H6727"/>
      <c r="I6727"/>
      <c r="J6727"/>
    </row>
    <row r="6728" spans="8:10" x14ac:dyDescent="0.3">
      <c r="H6728"/>
      <c r="I6728"/>
      <c r="J6728"/>
    </row>
    <row r="6729" spans="8:10" x14ac:dyDescent="0.3">
      <c r="H6729"/>
      <c r="I6729"/>
      <c r="J6729"/>
    </row>
    <row r="6730" spans="8:10" x14ac:dyDescent="0.3">
      <c r="H6730"/>
      <c r="I6730"/>
      <c r="J6730"/>
    </row>
    <row r="6731" spans="8:10" x14ac:dyDescent="0.3">
      <c r="H6731"/>
      <c r="I6731"/>
      <c r="J6731"/>
    </row>
    <row r="6732" spans="8:10" x14ac:dyDescent="0.3">
      <c r="H6732"/>
      <c r="I6732"/>
      <c r="J6732"/>
    </row>
    <row r="6733" spans="8:10" x14ac:dyDescent="0.3">
      <c r="H6733"/>
      <c r="I6733"/>
      <c r="J6733"/>
    </row>
    <row r="6734" spans="8:10" x14ac:dyDescent="0.3">
      <c r="H6734"/>
      <c r="I6734"/>
      <c r="J6734"/>
    </row>
    <row r="6735" spans="8:10" x14ac:dyDescent="0.3">
      <c r="H6735"/>
      <c r="I6735"/>
      <c r="J6735"/>
    </row>
    <row r="6736" spans="8:10" x14ac:dyDescent="0.3">
      <c r="H6736"/>
      <c r="I6736"/>
      <c r="J6736"/>
    </row>
    <row r="6737" spans="8:10" x14ac:dyDescent="0.3">
      <c r="H6737"/>
      <c r="I6737"/>
      <c r="J6737"/>
    </row>
    <row r="6738" spans="8:10" x14ac:dyDescent="0.3">
      <c r="H6738"/>
      <c r="I6738"/>
      <c r="J6738"/>
    </row>
    <row r="6739" spans="8:10" x14ac:dyDescent="0.3">
      <c r="H6739"/>
      <c r="I6739"/>
      <c r="J6739"/>
    </row>
    <row r="6740" spans="8:10" x14ac:dyDescent="0.3">
      <c r="H6740"/>
      <c r="I6740"/>
      <c r="J6740"/>
    </row>
    <row r="6741" spans="8:10" x14ac:dyDescent="0.3">
      <c r="H6741"/>
      <c r="I6741"/>
      <c r="J6741"/>
    </row>
    <row r="6742" spans="8:10" x14ac:dyDescent="0.3">
      <c r="H6742"/>
      <c r="I6742"/>
      <c r="J6742"/>
    </row>
    <row r="6743" spans="8:10" x14ac:dyDescent="0.3">
      <c r="H6743"/>
      <c r="I6743"/>
      <c r="J6743"/>
    </row>
    <row r="6744" spans="8:10" x14ac:dyDescent="0.3">
      <c r="H6744"/>
      <c r="I6744"/>
      <c r="J6744"/>
    </row>
    <row r="6745" spans="8:10" x14ac:dyDescent="0.3">
      <c r="H6745"/>
      <c r="I6745"/>
      <c r="J6745"/>
    </row>
    <row r="6746" spans="8:10" x14ac:dyDescent="0.3">
      <c r="H6746"/>
      <c r="I6746"/>
      <c r="J6746"/>
    </row>
    <row r="6747" spans="8:10" x14ac:dyDescent="0.3">
      <c r="H6747"/>
      <c r="I6747"/>
      <c r="J6747"/>
    </row>
    <row r="6748" spans="8:10" x14ac:dyDescent="0.3">
      <c r="H6748"/>
      <c r="I6748"/>
      <c r="J6748"/>
    </row>
    <row r="6749" spans="8:10" x14ac:dyDescent="0.3">
      <c r="H6749"/>
      <c r="I6749"/>
      <c r="J6749"/>
    </row>
    <row r="6750" spans="8:10" x14ac:dyDescent="0.3">
      <c r="H6750"/>
      <c r="I6750"/>
      <c r="J6750"/>
    </row>
    <row r="6751" spans="8:10" x14ac:dyDescent="0.3">
      <c r="H6751"/>
      <c r="I6751"/>
      <c r="J6751"/>
    </row>
    <row r="6752" spans="8:10" x14ac:dyDescent="0.3">
      <c r="H6752"/>
      <c r="I6752"/>
      <c r="J6752"/>
    </row>
    <row r="6753" spans="8:10" x14ac:dyDescent="0.3">
      <c r="H6753"/>
      <c r="I6753"/>
      <c r="J6753"/>
    </row>
    <row r="6754" spans="8:10" x14ac:dyDescent="0.3">
      <c r="H6754"/>
      <c r="I6754"/>
      <c r="J6754"/>
    </row>
    <row r="6755" spans="8:10" x14ac:dyDescent="0.3">
      <c r="H6755"/>
      <c r="I6755"/>
      <c r="J6755"/>
    </row>
    <row r="6756" spans="8:10" x14ac:dyDescent="0.3">
      <c r="H6756"/>
      <c r="I6756"/>
      <c r="J6756"/>
    </row>
    <row r="6757" spans="8:10" x14ac:dyDescent="0.3">
      <c r="H6757"/>
      <c r="I6757"/>
      <c r="J6757"/>
    </row>
    <row r="6758" spans="8:10" x14ac:dyDescent="0.3">
      <c r="H6758"/>
      <c r="I6758"/>
      <c r="J6758"/>
    </row>
    <row r="6759" spans="8:10" x14ac:dyDescent="0.3">
      <c r="H6759"/>
      <c r="I6759"/>
      <c r="J6759"/>
    </row>
    <row r="6760" spans="8:10" x14ac:dyDescent="0.3">
      <c r="H6760"/>
      <c r="I6760"/>
      <c r="J6760"/>
    </row>
    <row r="6761" spans="8:10" x14ac:dyDescent="0.3">
      <c r="H6761"/>
      <c r="I6761"/>
      <c r="J6761"/>
    </row>
    <row r="6762" spans="8:10" x14ac:dyDescent="0.3">
      <c r="H6762"/>
      <c r="I6762"/>
      <c r="J6762"/>
    </row>
    <row r="6763" spans="8:10" x14ac:dyDescent="0.3">
      <c r="H6763"/>
      <c r="I6763"/>
      <c r="J6763"/>
    </row>
    <row r="6764" spans="8:10" x14ac:dyDescent="0.3">
      <c r="H6764"/>
      <c r="I6764"/>
      <c r="J6764"/>
    </row>
    <row r="6765" spans="8:10" x14ac:dyDescent="0.3">
      <c r="H6765"/>
      <c r="I6765"/>
      <c r="J6765"/>
    </row>
    <row r="6766" spans="8:10" x14ac:dyDescent="0.3">
      <c r="H6766"/>
      <c r="I6766"/>
      <c r="J6766"/>
    </row>
    <row r="6767" spans="8:10" x14ac:dyDescent="0.3">
      <c r="H6767"/>
      <c r="I6767"/>
      <c r="J6767"/>
    </row>
    <row r="6768" spans="8:10" x14ac:dyDescent="0.3">
      <c r="H6768"/>
      <c r="I6768"/>
      <c r="J6768"/>
    </row>
    <row r="6769" spans="8:10" x14ac:dyDescent="0.3">
      <c r="H6769"/>
      <c r="I6769"/>
      <c r="J6769"/>
    </row>
    <row r="6770" spans="8:10" x14ac:dyDescent="0.3">
      <c r="H6770"/>
      <c r="I6770"/>
      <c r="J6770"/>
    </row>
    <row r="6771" spans="8:10" x14ac:dyDescent="0.3">
      <c r="H6771"/>
      <c r="I6771"/>
      <c r="J6771"/>
    </row>
    <row r="6772" spans="8:10" x14ac:dyDescent="0.3">
      <c r="H6772"/>
      <c r="I6772"/>
      <c r="J6772"/>
    </row>
    <row r="6773" spans="8:10" x14ac:dyDescent="0.3">
      <c r="H6773"/>
      <c r="I6773"/>
      <c r="J6773"/>
    </row>
    <row r="6774" spans="8:10" x14ac:dyDescent="0.3">
      <c r="H6774"/>
      <c r="I6774"/>
      <c r="J6774"/>
    </row>
    <row r="6775" spans="8:10" x14ac:dyDescent="0.3">
      <c r="H6775"/>
      <c r="I6775"/>
      <c r="J6775"/>
    </row>
    <row r="6776" spans="8:10" x14ac:dyDescent="0.3">
      <c r="H6776"/>
      <c r="I6776"/>
      <c r="J6776"/>
    </row>
    <row r="6777" spans="8:10" x14ac:dyDescent="0.3">
      <c r="H6777"/>
      <c r="I6777"/>
      <c r="J6777"/>
    </row>
    <row r="6778" spans="8:10" x14ac:dyDescent="0.3">
      <c r="H6778"/>
      <c r="I6778"/>
      <c r="J6778"/>
    </row>
    <row r="6779" spans="8:10" x14ac:dyDescent="0.3">
      <c r="H6779"/>
      <c r="I6779"/>
      <c r="J6779"/>
    </row>
    <row r="6780" spans="8:10" x14ac:dyDescent="0.3">
      <c r="H6780"/>
      <c r="I6780"/>
      <c r="J6780"/>
    </row>
    <row r="6781" spans="8:10" x14ac:dyDescent="0.3">
      <c r="H6781"/>
      <c r="I6781"/>
      <c r="J6781"/>
    </row>
    <row r="6782" spans="8:10" x14ac:dyDescent="0.3">
      <c r="H6782"/>
      <c r="I6782"/>
      <c r="J6782"/>
    </row>
    <row r="6783" spans="8:10" x14ac:dyDescent="0.3">
      <c r="H6783"/>
      <c r="I6783"/>
      <c r="J6783"/>
    </row>
    <row r="6784" spans="8:10" x14ac:dyDescent="0.3">
      <c r="H6784"/>
      <c r="I6784"/>
      <c r="J6784"/>
    </row>
    <row r="6785" spans="8:10" x14ac:dyDescent="0.3">
      <c r="H6785"/>
      <c r="I6785"/>
      <c r="J6785"/>
    </row>
    <row r="6786" spans="8:10" x14ac:dyDescent="0.3">
      <c r="H6786"/>
      <c r="I6786"/>
      <c r="J6786"/>
    </row>
    <row r="6787" spans="8:10" x14ac:dyDescent="0.3">
      <c r="H6787"/>
      <c r="I6787"/>
      <c r="J6787"/>
    </row>
    <row r="6788" spans="8:10" x14ac:dyDescent="0.3">
      <c r="H6788"/>
      <c r="I6788"/>
      <c r="J6788"/>
    </row>
    <row r="6789" spans="8:10" x14ac:dyDescent="0.3">
      <c r="H6789"/>
      <c r="I6789"/>
      <c r="J6789"/>
    </row>
    <row r="6790" spans="8:10" x14ac:dyDescent="0.3">
      <c r="H6790"/>
      <c r="I6790"/>
      <c r="J6790"/>
    </row>
    <row r="6791" spans="8:10" x14ac:dyDescent="0.3">
      <c r="H6791"/>
      <c r="I6791"/>
      <c r="J6791"/>
    </row>
    <row r="6792" spans="8:10" x14ac:dyDescent="0.3">
      <c r="H6792"/>
      <c r="I6792"/>
      <c r="J6792"/>
    </row>
    <row r="6793" spans="8:10" x14ac:dyDescent="0.3">
      <c r="H6793"/>
      <c r="I6793"/>
      <c r="J6793"/>
    </row>
    <row r="6794" spans="8:10" x14ac:dyDescent="0.3">
      <c r="H6794"/>
      <c r="I6794"/>
      <c r="J6794"/>
    </row>
    <row r="6795" spans="8:10" x14ac:dyDescent="0.3">
      <c r="H6795"/>
      <c r="I6795"/>
      <c r="J6795"/>
    </row>
    <row r="6796" spans="8:10" x14ac:dyDescent="0.3">
      <c r="H6796"/>
      <c r="I6796"/>
      <c r="J6796"/>
    </row>
    <row r="6797" spans="8:10" x14ac:dyDescent="0.3">
      <c r="H6797"/>
      <c r="I6797"/>
      <c r="J6797"/>
    </row>
    <row r="6798" spans="8:10" x14ac:dyDescent="0.3">
      <c r="H6798"/>
      <c r="I6798"/>
      <c r="J6798"/>
    </row>
    <row r="6799" spans="8:10" x14ac:dyDescent="0.3">
      <c r="H6799"/>
      <c r="I6799"/>
      <c r="J6799"/>
    </row>
    <row r="6800" spans="8:10" x14ac:dyDescent="0.3">
      <c r="H6800"/>
      <c r="I6800"/>
      <c r="J6800"/>
    </row>
    <row r="6801" spans="8:10" x14ac:dyDescent="0.3">
      <c r="H6801"/>
      <c r="I6801"/>
      <c r="J6801"/>
    </row>
    <row r="6802" spans="8:10" x14ac:dyDescent="0.3">
      <c r="H6802"/>
      <c r="I6802"/>
      <c r="J6802"/>
    </row>
    <row r="6803" spans="8:10" x14ac:dyDescent="0.3">
      <c r="H6803"/>
      <c r="I6803"/>
      <c r="J6803"/>
    </row>
    <row r="6804" spans="8:10" x14ac:dyDescent="0.3">
      <c r="H6804"/>
      <c r="I6804"/>
      <c r="J6804"/>
    </row>
    <row r="6805" spans="8:10" x14ac:dyDescent="0.3">
      <c r="H6805"/>
      <c r="I6805"/>
      <c r="J6805"/>
    </row>
    <row r="6806" spans="8:10" x14ac:dyDescent="0.3">
      <c r="H6806"/>
      <c r="I6806"/>
      <c r="J6806"/>
    </row>
    <row r="6807" spans="8:10" x14ac:dyDescent="0.3">
      <c r="H6807"/>
      <c r="I6807"/>
      <c r="J6807"/>
    </row>
    <row r="6808" spans="8:10" x14ac:dyDescent="0.3">
      <c r="H6808"/>
      <c r="I6808"/>
      <c r="J6808"/>
    </row>
    <row r="6809" spans="8:10" x14ac:dyDescent="0.3">
      <c r="H6809"/>
      <c r="I6809"/>
      <c r="J6809"/>
    </row>
    <row r="6810" spans="8:10" x14ac:dyDescent="0.3">
      <c r="H6810"/>
      <c r="I6810"/>
      <c r="J6810"/>
    </row>
    <row r="6811" spans="8:10" x14ac:dyDescent="0.3">
      <c r="H6811"/>
      <c r="I6811"/>
      <c r="J6811"/>
    </row>
    <row r="6812" spans="8:10" x14ac:dyDescent="0.3">
      <c r="H6812"/>
      <c r="I6812"/>
      <c r="J6812"/>
    </row>
    <row r="6813" spans="8:10" x14ac:dyDescent="0.3">
      <c r="H6813"/>
      <c r="I6813"/>
      <c r="J6813"/>
    </row>
    <row r="6814" spans="8:10" x14ac:dyDescent="0.3">
      <c r="H6814"/>
      <c r="I6814"/>
      <c r="J6814"/>
    </row>
    <row r="6815" spans="8:10" x14ac:dyDescent="0.3">
      <c r="H6815"/>
      <c r="I6815"/>
      <c r="J6815"/>
    </row>
    <row r="6816" spans="8:10" x14ac:dyDescent="0.3">
      <c r="H6816"/>
      <c r="I6816"/>
      <c r="J6816"/>
    </row>
    <row r="6817" spans="8:10" x14ac:dyDescent="0.3">
      <c r="H6817"/>
      <c r="I6817"/>
      <c r="J6817"/>
    </row>
    <row r="6818" spans="8:10" x14ac:dyDescent="0.3">
      <c r="H6818"/>
      <c r="I6818"/>
      <c r="J6818"/>
    </row>
    <row r="6819" spans="8:10" x14ac:dyDescent="0.3">
      <c r="H6819"/>
      <c r="I6819"/>
      <c r="J6819"/>
    </row>
    <row r="6820" spans="8:10" x14ac:dyDescent="0.3">
      <c r="H6820"/>
      <c r="I6820"/>
      <c r="J6820"/>
    </row>
    <row r="6821" spans="8:10" x14ac:dyDescent="0.3">
      <c r="H6821"/>
      <c r="I6821"/>
      <c r="J6821"/>
    </row>
    <row r="6822" spans="8:10" x14ac:dyDescent="0.3">
      <c r="H6822"/>
      <c r="I6822"/>
      <c r="J6822"/>
    </row>
    <row r="6823" spans="8:10" x14ac:dyDescent="0.3">
      <c r="H6823"/>
      <c r="I6823"/>
      <c r="J6823"/>
    </row>
    <row r="6824" spans="8:10" x14ac:dyDescent="0.3">
      <c r="H6824"/>
      <c r="I6824"/>
      <c r="J6824"/>
    </row>
    <row r="6825" spans="8:10" x14ac:dyDescent="0.3">
      <c r="H6825"/>
      <c r="I6825"/>
      <c r="J6825"/>
    </row>
    <row r="6826" spans="8:10" x14ac:dyDescent="0.3">
      <c r="H6826"/>
      <c r="I6826"/>
      <c r="J6826"/>
    </row>
    <row r="6827" spans="8:10" x14ac:dyDescent="0.3">
      <c r="H6827"/>
      <c r="I6827"/>
      <c r="J6827"/>
    </row>
    <row r="6828" spans="8:10" x14ac:dyDescent="0.3">
      <c r="H6828"/>
      <c r="I6828"/>
      <c r="J6828"/>
    </row>
    <row r="6829" spans="8:10" x14ac:dyDescent="0.3">
      <c r="H6829"/>
      <c r="I6829"/>
      <c r="J6829"/>
    </row>
    <row r="6830" spans="8:10" x14ac:dyDescent="0.3">
      <c r="H6830"/>
      <c r="I6830"/>
      <c r="J6830"/>
    </row>
    <row r="6831" spans="8:10" x14ac:dyDescent="0.3">
      <c r="H6831"/>
      <c r="I6831"/>
      <c r="J6831"/>
    </row>
    <row r="6832" spans="8:10" x14ac:dyDescent="0.3">
      <c r="H6832"/>
      <c r="I6832"/>
      <c r="J6832"/>
    </row>
    <row r="6833" spans="8:10" x14ac:dyDescent="0.3">
      <c r="H6833"/>
      <c r="I6833"/>
      <c r="J6833"/>
    </row>
    <row r="6834" spans="8:10" x14ac:dyDescent="0.3">
      <c r="H6834"/>
      <c r="I6834"/>
      <c r="J6834"/>
    </row>
    <row r="6835" spans="8:10" x14ac:dyDescent="0.3">
      <c r="H6835"/>
      <c r="I6835"/>
      <c r="J6835"/>
    </row>
    <row r="6836" spans="8:10" x14ac:dyDescent="0.3">
      <c r="H6836"/>
      <c r="I6836"/>
      <c r="J6836"/>
    </row>
    <row r="6837" spans="8:10" x14ac:dyDescent="0.3">
      <c r="H6837"/>
      <c r="I6837"/>
      <c r="J6837"/>
    </row>
    <row r="6838" spans="8:10" x14ac:dyDescent="0.3">
      <c r="H6838"/>
      <c r="I6838"/>
      <c r="J6838"/>
    </row>
    <row r="6839" spans="8:10" x14ac:dyDescent="0.3">
      <c r="H6839"/>
      <c r="I6839"/>
      <c r="J6839"/>
    </row>
    <row r="6840" spans="8:10" x14ac:dyDescent="0.3">
      <c r="H6840"/>
      <c r="I6840"/>
      <c r="J6840"/>
    </row>
    <row r="6841" spans="8:10" x14ac:dyDescent="0.3">
      <c r="H6841"/>
      <c r="I6841"/>
      <c r="J6841"/>
    </row>
    <row r="6842" spans="8:10" x14ac:dyDescent="0.3">
      <c r="H6842"/>
      <c r="I6842"/>
      <c r="J6842"/>
    </row>
    <row r="6843" spans="8:10" x14ac:dyDescent="0.3">
      <c r="H6843"/>
      <c r="I6843"/>
      <c r="J6843"/>
    </row>
    <row r="6844" spans="8:10" x14ac:dyDescent="0.3">
      <c r="H6844"/>
      <c r="I6844"/>
      <c r="J6844"/>
    </row>
    <row r="6845" spans="8:10" x14ac:dyDescent="0.3">
      <c r="H6845"/>
      <c r="I6845"/>
      <c r="J6845"/>
    </row>
    <row r="6846" spans="8:10" x14ac:dyDescent="0.3">
      <c r="H6846"/>
      <c r="I6846"/>
      <c r="J6846"/>
    </row>
    <row r="6847" spans="8:10" x14ac:dyDescent="0.3">
      <c r="H6847"/>
      <c r="I6847"/>
      <c r="J6847"/>
    </row>
    <row r="6848" spans="8:10" x14ac:dyDescent="0.3">
      <c r="H6848"/>
      <c r="I6848"/>
      <c r="J6848"/>
    </row>
    <row r="6849" spans="8:10" x14ac:dyDescent="0.3">
      <c r="H6849"/>
      <c r="I6849"/>
      <c r="J6849"/>
    </row>
    <row r="6850" spans="8:10" x14ac:dyDescent="0.3">
      <c r="H6850"/>
      <c r="I6850"/>
      <c r="J6850"/>
    </row>
    <row r="6851" spans="8:10" x14ac:dyDescent="0.3">
      <c r="H6851"/>
      <c r="I6851"/>
      <c r="J6851"/>
    </row>
    <row r="6852" spans="8:10" x14ac:dyDescent="0.3">
      <c r="H6852"/>
      <c r="I6852"/>
      <c r="J6852"/>
    </row>
    <row r="6853" spans="8:10" x14ac:dyDescent="0.3">
      <c r="H6853"/>
      <c r="I6853"/>
      <c r="J6853"/>
    </row>
    <row r="6854" spans="8:10" x14ac:dyDescent="0.3">
      <c r="H6854"/>
      <c r="I6854"/>
      <c r="J6854"/>
    </row>
    <row r="6855" spans="8:10" x14ac:dyDescent="0.3">
      <c r="H6855"/>
      <c r="I6855"/>
      <c r="J6855"/>
    </row>
    <row r="6856" spans="8:10" x14ac:dyDescent="0.3">
      <c r="H6856"/>
      <c r="I6856"/>
      <c r="J6856"/>
    </row>
    <row r="6857" spans="8:10" x14ac:dyDescent="0.3">
      <c r="H6857"/>
      <c r="I6857"/>
      <c r="J6857"/>
    </row>
    <row r="6858" spans="8:10" x14ac:dyDescent="0.3">
      <c r="H6858"/>
      <c r="I6858"/>
      <c r="J6858"/>
    </row>
    <row r="6859" spans="8:10" x14ac:dyDescent="0.3">
      <c r="H6859"/>
      <c r="I6859"/>
      <c r="J6859"/>
    </row>
    <row r="6860" spans="8:10" x14ac:dyDescent="0.3">
      <c r="H6860"/>
      <c r="I6860"/>
      <c r="J6860"/>
    </row>
    <row r="6861" spans="8:10" x14ac:dyDescent="0.3">
      <c r="H6861"/>
      <c r="I6861"/>
      <c r="J6861"/>
    </row>
    <row r="6862" spans="8:10" x14ac:dyDescent="0.3">
      <c r="H6862"/>
      <c r="I6862"/>
      <c r="J6862"/>
    </row>
    <row r="6863" spans="8:10" x14ac:dyDescent="0.3">
      <c r="H6863"/>
      <c r="I6863"/>
      <c r="J6863"/>
    </row>
    <row r="6864" spans="8:10" x14ac:dyDescent="0.3">
      <c r="H6864"/>
      <c r="I6864"/>
      <c r="J6864"/>
    </row>
    <row r="6865" spans="8:10" x14ac:dyDescent="0.3">
      <c r="H6865"/>
      <c r="I6865"/>
      <c r="J6865"/>
    </row>
    <row r="6866" spans="8:10" x14ac:dyDescent="0.3">
      <c r="H6866"/>
      <c r="I6866"/>
      <c r="J6866"/>
    </row>
    <row r="6867" spans="8:10" x14ac:dyDescent="0.3">
      <c r="H6867"/>
      <c r="I6867"/>
      <c r="J6867"/>
    </row>
    <row r="6868" spans="8:10" x14ac:dyDescent="0.3">
      <c r="H6868"/>
      <c r="I6868"/>
      <c r="J6868"/>
    </row>
    <row r="6869" spans="8:10" x14ac:dyDescent="0.3">
      <c r="H6869"/>
      <c r="I6869"/>
      <c r="J6869"/>
    </row>
    <row r="6870" spans="8:10" x14ac:dyDescent="0.3">
      <c r="H6870"/>
      <c r="I6870"/>
      <c r="J6870"/>
    </row>
    <row r="6871" spans="8:10" x14ac:dyDescent="0.3">
      <c r="H6871"/>
      <c r="I6871"/>
      <c r="J6871"/>
    </row>
    <row r="6872" spans="8:10" x14ac:dyDescent="0.3">
      <c r="H6872"/>
      <c r="I6872"/>
      <c r="J6872"/>
    </row>
    <row r="6873" spans="8:10" x14ac:dyDescent="0.3">
      <c r="H6873"/>
      <c r="I6873"/>
      <c r="J6873"/>
    </row>
    <row r="6874" spans="8:10" x14ac:dyDescent="0.3">
      <c r="H6874"/>
      <c r="I6874"/>
      <c r="J6874"/>
    </row>
    <row r="6875" spans="8:10" x14ac:dyDescent="0.3">
      <c r="H6875"/>
      <c r="I6875"/>
      <c r="J6875"/>
    </row>
    <row r="6876" spans="8:10" x14ac:dyDescent="0.3">
      <c r="H6876"/>
      <c r="I6876"/>
      <c r="J6876"/>
    </row>
    <row r="6877" spans="8:10" x14ac:dyDescent="0.3">
      <c r="H6877"/>
      <c r="I6877"/>
      <c r="J6877"/>
    </row>
    <row r="6878" spans="8:10" x14ac:dyDescent="0.3">
      <c r="H6878"/>
      <c r="I6878"/>
      <c r="J6878"/>
    </row>
    <row r="6879" spans="8:10" x14ac:dyDescent="0.3">
      <c r="H6879"/>
      <c r="I6879"/>
      <c r="J6879"/>
    </row>
    <row r="6880" spans="8:10" x14ac:dyDescent="0.3">
      <c r="H6880"/>
      <c r="I6880"/>
      <c r="J6880"/>
    </row>
    <row r="6881" spans="8:10" x14ac:dyDescent="0.3">
      <c r="H6881"/>
      <c r="I6881"/>
      <c r="J6881"/>
    </row>
    <row r="6882" spans="8:10" x14ac:dyDescent="0.3">
      <c r="H6882"/>
      <c r="I6882"/>
      <c r="J6882"/>
    </row>
    <row r="6883" spans="8:10" x14ac:dyDescent="0.3">
      <c r="H6883"/>
      <c r="I6883"/>
      <c r="J6883"/>
    </row>
    <row r="6884" spans="8:10" x14ac:dyDescent="0.3">
      <c r="H6884"/>
      <c r="I6884"/>
      <c r="J6884"/>
    </row>
    <row r="6885" spans="8:10" x14ac:dyDescent="0.3">
      <c r="H6885"/>
      <c r="I6885"/>
      <c r="J6885"/>
    </row>
    <row r="6886" spans="8:10" x14ac:dyDescent="0.3">
      <c r="H6886"/>
      <c r="I6886"/>
      <c r="J6886"/>
    </row>
    <row r="6887" spans="8:10" x14ac:dyDescent="0.3">
      <c r="H6887"/>
      <c r="I6887"/>
      <c r="J6887"/>
    </row>
    <row r="6888" spans="8:10" x14ac:dyDescent="0.3">
      <c r="H6888"/>
      <c r="I6888"/>
      <c r="J6888"/>
    </row>
    <row r="6889" spans="8:10" x14ac:dyDescent="0.3">
      <c r="H6889"/>
      <c r="I6889"/>
      <c r="J6889"/>
    </row>
    <row r="6890" spans="8:10" x14ac:dyDescent="0.3">
      <c r="H6890"/>
      <c r="I6890"/>
      <c r="J6890"/>
    </row>
    <row r="6891" spans="8:10" x14ac:dyDescent="0.3">
      <c r="H6891"/>
      <c r="I6891"/>
      <c r="J6891"/>
    </row>
    <row r="6892" spans="8:10" x14ac:dyDescent="0.3">
      <c r="H6892"/>
      <c r="I6892"/>
      <c r="J6892"/>
    </row>
    <row r="6893" spans="8:10" x14ac:dyDescent="0.3">
      <c r="H6893"/>
      <c r="I6893"/>
      <c r="J6893"/>
    </row>
    <row r="6894" spans="8:10" x14ac:dyDescent="0.3">
      <c r="H6894"/>
      <c r="I6894"/>
      <c r="J6894"/>
    </row>
    <row r="6895" spans="8:10" x14ac:dyDescent="0.3">
      <c r="H6895"/>
      <c r="I6895"/>
      <c r="J6895"/>
    </row>
    <row r="6896" spans="8:10" x14ac:dyDescent="0.3">
      <c r="H6896"/>
      <c r="I6896"/>
      <c r="J6896"/>
    </row>
    <row r="6897" spans="8:10" x14ac:dyDescent="0.3">
      <c r="H6897"/>
      <c r="I6897"/>
      <c r="J6897"/>
    </row>
    <row r="6898" spans="8:10" x14ac:dyDescent="0.3">
      <c r="H6898"/>
      <c r="I6898"/>
      <c r="J6898"/>
    </row>
    <row r="6899" spans="8:10" x14ac:dyDescent="0.3">
      <c r="H6899"/>
      <c r="I6899"/>
      <c r="J6899"/>
    </row>
    <row r="6900" spans="8:10" x14ac:dyDescent="0.3">
      <c r="H6900"/>
      <c r="I6900"/>
      <c r="J6900"/>
    </row>
    <row r="6901" spans="8:10" x14ac:dyDescent="0.3">
      <c r="H6901"/>
      <c r="I6901"/>
      <c r="J6901"/>
    </row>
    <row r="6902" spans="8:10" x14ac:dyDescent="0.3">
      <c r="H6902"/>
      <c r="I6902"/>
      <c r="J6902"/>
    </row>
    <row r="6903" spans="8:10" x14ac:dyDescent="0.3">
      <c r="H6903"/>
      <c r="I6903"/>
      <c r="J6903"/>
    </row>
    <row r="6904" spans="8:10" x14ac:dyDescent="0.3">
      <c r="H6904"/>
      <c r="I6904"/>
      <c r="J6904"/>
    </row>
    <row r="6905" spans="8:10" x14ac:dyDescent="0.3">
      <c r="H6905"/>
      <c r="I6905"/>
      <c r="J6905"/>
    </row>
    <row r="6906" spans="8:10" x14ac:dyDescent="0.3">
      <c r="H6906"/>
      <c r="I6906"/>
      <c r="J6906"/>
    </row>
    <row r="6907" spans="8:10" x14ac:dyDescent="0.3">
      <c r="H6907"/>
      <c r="I6907"/>
      <c r="J6907"/>
    </row>
    <row r="6908" spans="8:10" x14ac:dyDescent="0.3">
      <c r="H6908"/>
      <c r="I6908"/>
      <c r="J6908"/>
    </row>
    <row r="6909" spans="8:10" x14ac:dyDescent="0.3">
      <c r="H6909"/>
      <c r="I6909"/>
      <c r="J6909"/>
    </row>
    <row r="6910" spans="8:10" x14ac:dyDescent="0.3">
      <c r="H6910"/>
      <c r="I6910"/>
      <c r="J6910"/>
    </row>
    <row r="6911" spans="8:10" x14ac:dyDescent="0.3">
      <c r="H6911"/>
      <c r="I6911"/>
      <c r="J6911"/>
    </row>
    <row r="6912" spans="8:10" x14ac:dyDescent="0.3">
      <c r="H6912"/>
      <c r="I6912"/>
      <c r="J6912"/>
    </row>
    <row r="6913" spans="8:10" x14ac:dyDescent="0.3">
      <c r="H6913"/>
      <c r="I6913"/>
      <c r="J6913"/>
    </row>
    <row r="6914" spans="8:10" x14ac:dyDescent="0.3">
      <c r="H6914"/>
      <c r="I6914"/>
      <c r="J6914"/>
    </row>
    <row r="6915" spans="8:10" x14ac:dyDescent="0.3">
      <c r="H6915"/>
      <c r="I6915"/>
      <c r="J6915"/>
    </row>
    <row r="6916" spans="8:10" x14ac:dyDescent="0.3">
      <c r="H6916"/>
      <c r="I6916"/>
      <c r="J6916"/>
    </row>
    <row r="6917" spans="8:10" x14ac:dyDescent="0.3">
      <c r="H6917"/>
      <c r="I6917"/>
      <c r="J6917"/>
    </row>
    <row r="6918" spans="8:10" x14ac:dyDescent="0.3">
      <c r="H6918"/>
      <c r="I6918"/>
      <c r="J6918"/>
    </row>
    <row r="6919" spans="8:10" x14ac:dyDescent="0.3">
      <c r="H6919"/>
      <c r="I6919"/>
      <c r="J6919"/>
    </row>
    <row r="6920" spans="8:10" x14ac:dyDescent="0.3">
      <c r="H6920"/>
      <c r="I6920"/>
      <c r="J6920"/>
    </row>
    <row r="6921" spans="8:10" x14ac:dyDescent="0.3">
      <c r="H6921"/>
      <c r="I6921"/>
      <c r="J6921"/>
    </row>
    <row r="6922" spans="8:10" x14ac:dyDescent="0.3">
      <c r="H6922"/>
      <c r="I6922"/>
      <c r="J6922"/>
    </row>
    <row r="6923" spans="8:10" x14ac:dyDescent="0.3">
      <c r="H6923"/>
      <c r="I6923"/>
      <c r="J6923"/>
    </row>
    <row r="6924" spans="8:10" x14ac:dyDescent="0.3">
      <c r="H6924"/>
      <c r="I6924"/>
      <c r="J6924"/>
    </row>
    <row r="6925" spans="8:10" x14ac:dyDescent="0.3">
      <c r="H6925"/>
      <c r="I6925"/>
      <c r="J6925"/>
    </row>
    <row r="6926" spans="8:10" x14ac:dyDescent="0.3">
      <c r="H6926"/>
      <c r="I6926"/>
      <c r="J6926"/>
    </row>
    <row r="6927" spans="8:10" x14ac:dyDescent="0.3">
      <c r="H6927"/>
      <c r="I6927"/>
      <c r="J6927"/>
    </row>
    <row r="6928" spans="8:10" x14ac:dyDescent="0.3">
      <c r="H6928"/>
      <c r="I6928"/>
      <c r="J6928"/>
    </row>
    <row r="6929" spans="8:10" x14ac:dyDescent="0.3">
      <c r="H6929"/>
      <c r="I6929"/>
      <c r="J6929"/>
    </row>
    <row r="6930" spans="8:10" x14ac:dyDescent="0.3">
      <c r="H6930"/>
      <c r="I6930"/>
      <c r="J6930"/>
    </row>
    <row r="6931" spans="8:10" x14ac:dyDescent="0.3">
      <c r="H6931"/>
      <c r="I6931"/>
      <c r="J6931"/>
    </row>
    <row r="6932" spans="8:10" x14ac:dyDescent="0.3">
      <c r="H6932"/>
      <c r="I6932"/>
      <c r="J6932"/>
    </row>
    <row r="6933" spans="8:10" x14ac:dyDescent="0.3">
      <c r="H6933"/>
      <c r="I6933"/>
      <c r="J6933"/>
    </row>
    <row r="6934" spans="8:10" x14ac:dyDescent="0.3">
      <c r="H6934"/>
      <c r="I6934"/>
      <c r="J6934"/>
    </row>
    <row r="6935" spans="8:10" x14ac:dyDescent="0.3">
      <c r="H6935"/>
      <c r="I6935"/>
      <c r="J6935"/>
    </row>
    <row r="6936" spans="8:10" x14ac:dyDescent="0.3">
      <c r="H6936"/>
      <c r="I6936"/>
      <c r="J6936"/>
    </row>
    <row r="6937" spans="8:10" x14ac:dyDescent="0.3">
      <c r="H6937"/>
      <c r="I6937"/>
      <c r="J6937"/>
    </row>
    <row r="6938" spans="8:10" x14ac:dyDescent="0.3">
      <c r="H6938"/>
      <c r="I6938"/>
      <c r="J6938"/>
    </row>
    <row r="6939" spans="8:10" x14ac:dyDescent="0.3">
      <c r="H6939"/>
      <c r="I6939"/>
      <c r="J6939"/>
    </row>
    <row r="6940" spans="8:10" x14ac:dyDescent="0.3">
      <c r="H6940"/>
      <c r="I6940"/>
      <c r="J6940"/>
    </row>
    <row r="6941" spans="8:10" x14ac:dyDescent="0.3">
      <c r="H6941"/>
      <c r="I6941"/>
      <c r="J6941"/>
    </row>
    <row r="6942" spans="8:10" x14ac:dyDescent="0.3">
      <c r="H6942"/>
      <c r="I6942"/>
      <c r="J6942"/>
    </row>
    <row r="6943" spans="8:10" x14ac:dyDescent="0.3">
      <c r="H6943"/>
      <c r="I6943"/>
      <c r="J6943"/>
    </row>
    <row r="6944" spans="8:10" x14ac:dyDescent="0.3">
      <c r="H6944"/>
      <c r="I6944"/>
      <c r="J6944"/>
    </row>
    <row r="6945" spans="8:10" x14ac:dyDescent="0.3">
      <c r="H6945"/>
      <c r="I6945"/>
      <c r="J6945"/>
    </row>
    <row r="6946" spans="8:10" x14ac:dyDescent="0.3">
      <c r="H6946"/>
      <c r="I6946"/>
      <c r="J6946"/>
    </row>
    <row r="6947" spans="8:10" x14ac:dyDescent="0.3">
      <c r="H6947"/>
      <c r="I6947"/>
      <c r="J6947"/>
    </row>
    <row r="6948" spans="8:10" x14ac:dyDescent="0.3">
      <c r="H6948"/>
      <c r="I6948"/>
      <c r="J6948"/>
    </row>
    <row r="6949" spans="8:10" x14ac:dyDescent="0.3">
      <c r="H6949"/>
      <c r="I6949"/>
      <c r="J6949"/>
    </row>
    <row r="6950" spans="8:10" x14ac:dyDescent="0.3">
      <c r="H6950"/>
      <c r="I6950"/>
      <c r="J6950"/>
    </row>
    <row r="6951" spans="8:10" x14ac:dyDescent="0.3">
      <c r="H6951"/>
      <c r="I6951"/>
      <c r="J6951"/>
    </row>
    <row r="6952" spans="8:10" x14ac:dyDescent="0.3">
      <c r="H6952"/>
      <c r="I6952"/>
      <c r="J6952"/>
    </row>
    <row r="6953" spans="8:10" x14ac:dyDescent="0.3">
      <c r="H6953"/>
      <c r="I6953"/>
      <c r="J6953"/>
    </row>
    <row r="6954" spans="8:10" x14ac:dyDescent="0.3">
      <c r="H6954"/>
      <c r="I6954"/>
      <c r="J6954"/>
    </row>
    <row r="6955" spans="8:10" x14ac:dyDescent="0.3">
      <c r="H6955"/>
      <c r="I6955"/>
      <c r="J6955"/>
    </row>
    <row r="6956" spans="8:10" x14ac:dyDescent="0.3">
      <c r="H6956"/>
      <c r="I6956"/>
      <c r="J6956"/>
    </row>
    <row r="6957" spans="8:10" x14ac:dyDescent="0.3">
      <c r="H6957"/>
      <c r="I6957"/>
      <c r="J6957"/>
    </row>
    <row r="6958" spans="8:10" x14ac:dyDescent="0.3">
      <c r="H6958"/>
      <c r="I6958"/>
      <c r="J6958"/>
    </row>
    <row r="6959" spans="8:10" x14ac:dyDescent="0.3">
      <c r="H6959"/>
      <c r="I6959"/>
      <c r="J6959"/>
    </row>
    <row r="6960" spans="8:10" x14ac:dyDescent="0.3">
      <c r="H6960"/>
      <c r="I6960"/>
      <c r="J6960"/>
    </row>
    <row r="6961" spans="8:10" x14ac:dyDescent="0.3">
      <c r="H6961"/>
      <c r="I6961"/>
      <c r="J6961"/>
    </row>
    <row r="6962" spans="8:10" x14ac:dyDescent="0.3">
      <c r="H6962"/>
      <c r="I6962"/>
      <c r="J6962"/>
    </row>
    <row r="6963" spans="8:10" x14ac:dyDescent="0.3">
      <c r="H6963"/>
      <c r="I6963"/>
      <c r="J6963"/>
    </row>
    <row r="6964" spans="8:10" x14ac:dyDescent="0.3">
      <c r="H6964"/>
      <c r="I6964"/>
      <c r="J6964"/>
    </row>
    <row r="6965" spans="8:10" x14ac:dyDescent="0.3">
      <c r="H6965"/>
      <c r="I6965"/>
      <c r="J6965"/>
    </row>
    <row r="6966" spans="8:10" x14ac:dyDescent="0.3">
      <c r="H6966"/>
      <c r="I6966"/>
      <c r="J6966"/>
    </row>
    <row r="6967" spans="8:10" x14ac:dyDescent="0.3">
      <c r="H6967"/>
      <c r="I6967"/>
      <c r="J6967"/>
    </row>
    <row r="6968" spans="8:10" x14ac:dyDescent="0.3">
      <c r="H6968"/>
      <c r="I6968"/>
      <c r="J6968"/>
    </row>
    <row r="6969" spans="8:10" x14ac:dyDescent="0.3">
      <c r="H6969"/>
      <c r="I6969"/>
      <c r="J6969"/>
    </row>
    <row r="6970" spans="8:10" x14ac:dyDescent="0.3">
      <c r="H6970"/>
      <c r="I6970"/>
      <c r="J6970"/>
    </row>
    <row r="6971" spans="8:10" x14ac:dyDescent="0.3">
      <c r="H6971"/>
      <c r="I6971"/>
      <c r="J6971"/>
    </row>
    <row r="6972" spans="8:10" x14ac:dyDescent="0.3">
      <c r="H6972"/>
      <c r="I6972"/>
      <c r="J6972"/>
    </row>
    <row r="6973" spans="8:10" x14ac:dyDescent="0.3">
      <c r="H6973"/>
      <c r="I6973"/>
      <c r="J6973"/>
    </row>
    <row r="6974" spans="8:10" x14ac:dyDescent="0.3">
      <c r="H6974"/>
      <c r="I6974"/>
      <c r="J6974"/>
    </row>
    <row r="6975" spans="8:10" x14ac:dyDescent="0.3">
      <c r="H6975"/>
      <c r="I6975"/>
      <c r="J6975"/>
    </row>
    <row r="6976" spans="8:10" x14ac:dyDescent="0.3">
      <c r="H6976"/>
      <c r="I6976"/>
      <c r="J6976"/>
    </row>
    <row r="6977" spans="8:10" x14ac:dyDescent="0.3">
      <c r="H6977"/>
      <c r="I6977"/>
      <c r="J6977"/>
    </row>
    <row r="6978" spans="8:10" x14ac:dyDescent="0.3">
      <c r="H6978"/>
      <c r="I6978"/>
      <c r="J6978"/>
    </row>
    <row r="6979" spans="8:10" x14ac:dyDescent="0.3">
      <c r="H6979"/>
      <c r="I6979"/>
      <c r="J6979"/>
    </row>
    <row r="6980" spans="8:10" x14ac:dyDescent="0.3">
      <c r="H6980"/>
      <c r="I6980"/>
      <c r="J6980"/>
    </row>
    <row r="6981" spans="8:10" x14ac:dyDescent="0.3">
      <c r="H6981"/>
      <c r="I6981"/>
      <c r="J6981"/>
    </row>
  </sheetData>
  <sheetProtection algorithmName="SHA-512" hashValue="x1fhnJUhtj/EbH9F583RAuGyARnF9loc+48V7jrI9r0QyOYb1kYLN56kXbhWWKPhYMmBzuX69/f43SOORKRQ8A==" saltValue="WsStFg7806F4lOVUHeL4nw==" spinCount="100000" sheet="1" objects="1" scenarios="1" selectLockedCells="1"/>
  <mergeCells count="32">
    <mergeCell ref="I2744:I2745"/>
    <mergeCell ref="D2753:D2754"/>
    <mergeCell ref="E2753:E2754"/>
    <mergeCell ref="F2753:F2754"/>
    <mergeCell ref="C3159:C3160"/>
    <mergeCell ref="D3159:D3160"/>
    <mergeCell ref="E3159:E3160"/>
    <mergeCell ref="F3159:F3160"/>
    <mergeCell ref="C2753:C2754"/>
    <mergeCell ref="B2034:C2035"/>
    <mergeCell ref="D2034:D2035"/>
    <mergeCell ref="E2034:E2035"/>
    <mergeCell ref="F2034:F2035"/>
    <mergeCell ref="B2744:B2745"/>
    <mergeCell ref="C2744:C2745"/>
    <mergeCell ref="D2744:D2745"/>
    <mergeCell ref="E2744:E2745"/>
    <mergeCell ref="F2744:F2745"/>
    <mergeCell ref="B715:C716"/>
    <mergeCell ref="D715:D716"/>
    <mergeCell ref="E715:E716"/>
    <mergeCell ref="F715:F716"/>
    <mergeCell ref="B1324:C1325"/>
    <mergeCell ref="D1324:D1325"/>
    <mergeCell ref="E1324:E1325"/>
    <mergeCell ref="F1324:F1325"/>
    <mergeCell ref="B5:C6"/>
    <mergeCell ref="D5:D6"/>
    <mergeCell ref="E5:E6"/>
    <mergeCell ref="F5:F6"/>
    <mergeCell ref="C2:F3"/>
    <mergeCell ref="B2:B3"/>
  </mergeCells>
  <pageMargins left="0.7" right="0.7" top="1" bottom="1" header="0.3" footer="0.3"/>
  <pageSetup paperSize="5" scale="61"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pageSetUpPr fitToPage="1"/>
  </sheetPr>
  <dimension ref="A1:AH75"/>
  <sheetViews>
    <sheetView topLeftCell="E18" zoomScaleNormal="100" workbookViewId="0">
      <selection activeCell="V74" sqref="V74:W74"/>
    </sheetView>
  </sheetViews>
  <sheetFormatPr defaultRowHeight="14.4" x14ac:dyDescent="0.3"/>
  <cols>
    <col min="1" max="4" width="2.6640625" hidden="1" customWidth="1"/>
    <col min="5" max="5" width="2.6640625" customWidth="1"/>
    <col min="6" max="6" width="45.6640625" customWidth="1"/>
    <col min="7" max="8" width="9.33203125" customWidth="1"/>
    <col min="9" max="9" width="8.6640625" customWidth="1"/>
    <col min="10" max="11" width="10.6640625" customWidth="1"/>
    <col min="12" max="12" width="8.6640625" customWidth="1"/>
    <col min="13" max="14" width="10.6640625" customWidth="1"/>
    <col min="15" max="15" width="8.6640625" customWidth="1"/>
    <col min="16" max="17" width="10.6640625" customWidth="1"/>
    <col min="18" max="18" width="8.6640625" customWidth="1"/>
    <col min="19" max="20" width="10.6640625" customWidth="1"/>
    <col min="21" max="21" width="8.6640625" customWidth="1"/>
    <col min="22" max="25" width="10.6640625" customWidth="1"/>
    <col min="26" max="26" width="8.6640625" customWidth="1"/>
    <col min="27" max="28" width="12.6640625" customWidth="1"/>
    <col min="29" max="29" width="8.6640625" customWidth="1"/>
    <col min="30" max="33" width="12.6640625" customWidth="1"/>
    <col min="34" max="34" width="2.6640625" customWidth="1"/>
  </cols>
  <sheetData>
    <row r="1" ht="15" hidden="1" x14ac:dyDescent="0.25"/>
    <row r="2" ht="15" hidden="1" x14ac:dyDescent="0.25"/>
    <row r="3" ht="15" hidden="1" x14ac:dyDescent="0.25"/>
    <row r="4" ht="15" hidden="1" x14ac:dyDescent="0.25"/>
    <row r="5" ht="15" hidden="1" x14ac:dyDescent="0.25"/>
    <row r="6" ht="15" hidden="1" x14ac:dyDescent="0.25"/>
    <row r="7" ht="15" hidden="1" x14ac:dyDescent="0.25"/>
    <row r="8" ht="15" hidden="1" x14ac:dyDescent="0.25"/>
    <row r="9" ht="15" hidden="1" x14ac:dyDescent="0.25"/>
    <row r="10" ht="15" hidden="1" x14ac:dyDescent="0.25"/>
    <row r="11" ht="15" hidden="1" x14ac:dyDescent="0.25"/>
    <row r="12" ht="15" hidden="1" x14ac:dyDescent="0.25"/>
    <row r="13" ht="15" hidden="1" x14ac:dyDescent="0.25"/>
    <row r="14" ht="15" hidden="1" x14ac:dyDescent="0.25"/>
    <row r="15" ht="15" hidden="1" x14ac:dyDescent="0.25"/>
    <row r="16" ht="15" hidden="1" x14ac:dyDescent="0.25"/>
    <row r="17" spans="1:34" ht="15.75" hidden="1" thickBot="1" x14ac:dyDescent="0.3"/>
    <row r="18" spans="1:34" ht="15" customHeight="1" x14ac:dyDescent="0.25">
      <c r="A18" s="393"/>
      <c r="B18" s="1723"/>
      <c r="C18" s="1723"/>
      <c r="D18" s="1723"/>
      <c r="E18" s="1723"/>
      <c r="F18" s="394"/>
      <c r="G18" s="394"/>
      <c r="H18" s="394"/>
      <c r="I18" s="394"/>
      <c r="J18" s="394"/>
      <c r="K18" s="557"/>
      <c r="L18" s="394"/>
      <c r="M18" s="394"/>
      <c r="N18" s="394"/>
      <c r="O18" s="394"/>
      <c r="P18" s="394"/>
      <c r="Q18" s="394"/>
      <c r="R18" s="394"/>
      <c r="S18" s="394"/>
      <c r="T18" s="394"/>
      <c r="U18" s="394"/>
      <c r="V18" s="394"/>
      <c r="W18" s="394"/>
      <c r="X18" s="394"/>
      <c r="Y18" s="394"/>
      <c r="Z18" s="394"/>
      <c r="AA18" s="394"/>
      <c r="AB18" s="394"/>
      <c r="AC18" s="394"/>
      <c r="AD18" s="394"/>
      <c r="AE18" s="394"/>
      <c r="AF18" s="394"/>
      <c r="AG18" s="394"/>
      <c r="AH18" s="395"/>
    </row>
    <row r="19" spans="1:34" ht="15" customHeight="1" x14ac:dyDescent="0.3">
      <c r="A19" s="396"/>
      <c r="B19" s="400"/>
      <c r="C19" s="400"/>
      <c r="D19" s="400"/>
      <c r="E19" s="400"/>
      <c r="F19" s="2259"/>
      <c r="G19" s="591"/>
      <c r="H19" s="591"/>
      <c r="I19" s="591"/>
      <c r="J19" s="591"/>
      <c r="K19" s="591"/>
      <c r="L19" s="2235" t="s">
        <v>1441</v>
      </c>
      <c r="M19" s="2235"/>
      <c r="N19" s="2235"/>
      <c r="O19" s="2235"/>
      <c r="P19" s="2235"/>
      <c r="Q19" s="2235"/>
      <c r="R19" s="2235"/>
      <c r="S19" s="2235"/>
      <c r="T19" s="2235"/>
      <c r="U19" s="2235"/>
      <c r="V19" s="2235"/>
      <c r="W19" s="591"/>
      <c r="X19" s="398"/>
      <c r="Y19" s="398"/>
      <c r="Z19" s="398"/>
      <c r="AA19" s="398"/>
      <c r="AB19" s="398"/>
      <c r="AC19" s="398"/>
      <c r="AD19" s="398"/>
      <c r="AE19" s="398"/>
      <c r="AF19" s="398"/>
      <c r="AG19" s="398"/>
      <c r="AH19" s="399"/>
    </row>
    <row r="20" spans="1:34" ht="15" customHeight="1" x14ac:dyDescent="0.3">
      <c r="A20" s="396"/>
      <c r="B20" s="400"/>
      <c r="C20" s="400"/>
      <c r="D20" s="400"/>
      <c r="E20" s="400"/>
      <c r="F20" s="2259"/>
      <c r="G20" s="591"/>
      <c r="H20" s="591"/>
      <c r="I20" s="591"/>
      <c r="J20" s="591"/>
      <c r="K20" s="591"/>
      <c r="L20" s="2235"/>
      <c r="M20" s="2235"/>
      <c r="N20" s="2235"/>
      <c r="O20" s="2235"/>
      <c r="P20" s="2235"/>
      <c r="Q20" s="2235"/>
      <c r="R20" s="2235"/>
      <c r="S20" s="2235"/>
      <c r="T20" s="2235"/>
      <c r="U20" s="2235"/>
      <c r="V20" s="2235"/>
      <c r="W20" s="591"/>
      <c r="X20" s="398"/>
      <c r="Y20" s="398"/>
      <c r="Z20" s="398"/>
      <c r="AA20" s="398"/>
      <c r="AB20" s="398"/>
      <c r="AC20" s="398"/>
      <c r="AD20" s="398"/>
      <c r="AE20" s="398"/>
      <c r="AF20" s="398"/>
      <c r="AG20" s="398"/>
      <c r="AH20" s="399"/>
    </row>
    <row r="21" spans="1:34" ht="15" customHeight="1" x14ac:dyDescent="0.25">
      <c r="A21" s="396"/>
      <c r="B21" s="400"/>
      <c r="C21" s="400"/>
      <c r="D21" s="400"/>
      <c r="E21" s="400"/>
      <c r="F21" s="400"/>
      <c r="G21" s="592"/>
      <c r="H21" s="592"/>
      <c r="I21" s="592"/>
      <c r="J21" s="592"/>
      <c r="K21" s="592"/>
      <c r="L21" s="2236" t="s">
        <v>2217</v>
      </c>
      <c r="M21" s="2236"/>
      <c r="N21" s="2236"/>
      <c r="O21" s="2236"/>
      <c r="P21" s="2236"/>
      <c r="Q21" s="2236"/>
      <c r="R21" s="2236"/>
      <c r="S21" s="2236"/>
      <c r="T21" s="2236"/>
      <c r="U21" s="2236"/>
      <c r="V21" s="2236"/>
      <c r="W21" s="592"/>
      <c r="X21" s="400"/>
      <c r="Y21" s="400"/>
      <c r="Z21" s="400"/>
      <c r="AA21" s="400"/>
      <c r="AB21" s="400"/>
      <c r="AC21" s="400"/>
      <c r="AD21" s="400"/>
      <c r="AE21" s="400"/>
      <c r="AF21" s="400"/>
      <c r="AG21" s="400"/>
      <c r="AH21" s="399"/>
    </row>
    <row r="22" spans="1:34" ht="15" customHeight="1" x14ac:dyDescent="0.25">
      <c r="A22" s="396"/>
      <c r="B22" s="400"/>
      <c r="C22" s="400"/>
      <c r="D22" s="400"/>
      <c r="E22" s="400"/>
      <c r="F22" s="400"/>
      <c r="G22" s="397"/>
      <c r="H22" s="397"/>
      <c r="I22" s="397"/>
      <c r="J22" s="397"/>
      <c r="K22" s="397"/>
      <c r="L22" s="2256" t="s">
        <v>2216</v>
      </c>
      <c r="M22" s="2256"/>
      <c r="N22" s="2256"/>
      <c r="O22" s="2256"/>
      <c r="P22" s="2256"/>
      <c r="Q22" s="2256"/>
      <c r="R22" s="2256"/>
      <c r="S22" s="2256"/>
      <c r="T22" s="2256"/>
      <c r="U22" s="2256"/>
      <c r="V22" s="2256"/>
      <c r="W22" s="397"/>
      <c r="X22" s="400"/>
      <c r="Y22" s="400"/>
      <c r="Z22" s="400"/>
      <c r="AA22" s="400"/>
      <c r="AB22" s="400"/>
      <c r="AC22" s="400"/>
      <c r="AD22" s="400"/>
      <c r="AE22" s="400"/>
      <c r="AF22" s="400"/>
      <c r="AG22" s="400"/>
      <c r="AH22" s="399"/>
    </row>
    <row r="23" spans="1:34" ht="15" customHeight="1" x14ac:dyDescent="0.25">
      <c r="A23" s="396"/>
      <c r="B23" s="400"/>
      <c r="C23" s="400"/>
      <c r="D23" s="400"/>
      <c r="E23" s="400"/>
      <c r="F23" s="401"/>
      <c r="G23" s="402"/>
      <c r="H23" s="403"/>
      <c r="I23" s="400"/>
      <c r="J23" s="400"/>
      <c r="K23" s="400"/>
      <c r="L23" s="400"/>
      <c r="M23" s="400"/>
      <c r="N23" s="400"/>
      <c r="O23" s="400"/>
      <c r="P23" s="400"/>
      <c r="Q23" s="400"/>
      <c r="R23" s="400"/>
      <c r="S23" s="400"/>
      <c r="T23" s="400"/>
      <c r="U23" s="400"/>
      <c r="V23" s="400"/>
      <c r="W23" s="400"/>
      <c r="X23" s="404"/>
      <c r="Y23" s="404"/>
      <c r="Z23" s="404"/>
      <c r="AA23" s="404"/>
      <c r="AB23" s="404"/>
      <c r="AC23" s="404"/>
      <c r="AD23" s="404"/>
      <c r="AE23" s="404"/>
      <c r="AF23" s="404"/>
      <c r="AG23" s="404"/>
      <c r="AH23" s="405"/>
    </row>
    <row r="24" spans="1:34" ht="15" customHeight="1" x14ac:dyDescent="0.3">
      <c r="A24" s="406"/>
      <c r="B24" s="404"/>
      <c r="C24" s="404"/>
      <c r="D24" s="404"/>
      <c r="E24" s="404"/>
      <c r="F24" s="401"/>
      <c r="G24" s="402"/>
      <c r="H24" s="403"/>
      <c r="I24" s="400"/>
      <c r="J24" s="404"/>
      <c r="K24" s="404"/>
      <c r="L24" s="2237" t="s">
        <v>1442</v>
      </c>
      <c r="M24" s="2238"/>
      <c r="N24" s="2238"/>
      <c r="O24" s="2238"/>
      <c r="P24" s="2238"/>
      <c r="Q24" s="2238"/>
      <c r="R24" s="2238"/>
      <c r="S24" s="2238"/>
      <c r="T24" s="2238"/>
      <c r="U24" s="2238"/>
      <c r="V24" s="2238"/>
      <c r="W24" s="2238"/>
      <c r="X24" s="2238"/>
      <c r="Y24" s="2239"/>
      <c r="Z24" s="404"/>
      <c r="AA24" s="404"/>
      <c r="AB24" s="404"/>
      <c r="AC24" s="404"/>
      <c r="AD24" s="404"/>
      <c r="AE24" s="404"/>
      <c r="AF24" s="2243" t="s">
        <v>2264</v>
      </c>
      <c r="AG24" s="2243"/>
      <c r="AH24" s="405"/>
    </row>
    <row r="25" spans="1:34" ht="15" customHeight="1" x14ac:dyDescent="0.3">
      <c r="A25" s="406"/>
      <c r="B25" s="404"/>
      <c r="C25" s="404"/>
      <c r="D25" s="404"/>
      <c r="E25" s="404"/>
      <c r="F25" s="404"/>
      <c r="G25" s="404"/>
      <c r="H25" s="404"/>
      <c r="I25" s="404"/>
      <c r="J25" s="404"/>
      <c r="K25" s="404"/>
      <c r="L25" s="2240"/>
      <c r="M25" s="2241"/>
      <c r="N25" s="2241"/>
      <c r="O25" s="2241"/>
      <c r="P25" s="2241"/>
      <c r="Q25" s="2241"/>
      <c r="R25" s="2241"/>
      <c r="S25" s="2241"/>
      <c r="T25" s="2241"/>
      <c r="U25" s="2241"/>
      <c r="V25" s="2241"/>
      <c r="W25" s="2241"/>
      <c r="X25" s="2241"/>
      <c r="Y25" s="2242"/>
      <c r="Z25" s="404"/>
      <c r="AA25" s="404"/>
      <c r="AB25" s="404"/>
      <c r="AC25" s="404"/>
      <c r="AD25" s="404"/>
      <c r="AE25" s="404"/>
      <c r="AF25" s="2244"/>
      <c r="AG25" s="2244"/>
      <c r="AH25" s="405"/>
    </row>
    <row r="26" spans="1:34" ht="15" customHeight="1" x14ac:dyDescent="0.3">
      <c r="A26" s="406"/>
      <c r="B26" s="404"/>
      <c r="C26" s="404"/>
      <c r="D26" s="404"/>
      <c r="E26" s="404"/>
      <c r="F26" s="1128"/>
      <c r="G26" s="1129"/>
      <c r="H26" s="1130"/>
      <c r="I26" s="2246" t="s">
        <v>1443</v>
      </c>
      <c r="J26" s="2247"/>
      <c r="K26" s="2248"/>
      <c r="L26" s="2252" t="s">
        <v>1444</v>
      </c>
      <c r="M26" s="2253"/>
      <c r="N26" s="2254"/>
      <c r="O26" s="2252" t="s">
        <v>1445</v>
      </c>
      <c r="P26" s="2253"/>
      <c r="Q26" s="2254"/>
      <c r="R26" s="2252" t="s">
        <v>1446</v>
      </c>
      <c r="S26" s="2253"/>
      <c r="T26" s="2254"/>
      <c r="U26" s="2252" t="s">
        <v>1447</v>
      </c>
      <c r="V26" s="2253"/>
      <c r="W26" s="2253"/>
      <c r="X26" s="2237" t="s">
        <v>1949</v>
      </c>
      <c r="Y26" s="2239"/>
      <c r="Z26" s="2255" t="s">
        <v>1448</v>
      </c>
      <c r="AA26" s="2255"/>
      <c r="AB26" s="2255"/>
      <c r="AC26" s="2255" t="s">
        <v>1449</v>
      </c>
      <c r="AD26" s="2255"/>
      <c r="AE26" s="2255"/>
      <c r="AF26" s="2244"/>
      <c r="AG26" s="2244"/>
      <c r="AH26" s="405"/>
    </row>
    <row r="27" spans="1:34" ht="15" customHeight="1" x14ac:dyDescent="0.3">
      <c r="A27" s="406"/>
      <c r="B27" s="404"/>
      <c r="C27" s="404"/>
      <c r="D27" s="404"/>
      <c r="E27" s="404"/>
      <c r="F27" s="1131"/>
      <c r="G27" s="1132"/>
      <c r="H27" s="1133"/>
      <c r="I27" s="2249"/>
      <c r="J27" s="2250"/>
      <c r="K27" s="2251"/>
      <c r="L27" s="2249"/>
      <c r="M27" s="2250"/>
      <c r="N27" s="2251"/>
      <c r="O27" s="2249"/>
      <c r="P27" s="2250"/>
      <c r="Q27" s="2251"/>
      <c r="R27" s="2249"/>
      <c r="S27" s="2250"/>
      <c r="T27" s="2251"/>
      <c r="U27" s="2249"/>
      <c r="V27" s="2250"/>
      <c r="W27" s="2250"/>
      <c r="X27" s="2240"/>
      <c r="Y27" s="2242"/>
      <c r="Z27" s="2255"/>
      <c r="AA27" s="2255"/>
      <c r="AB27" s="2255"/>
      <c r="AC27" s="2255"/>
      <c r="AD27" s="2255"/>
      <c r="AE27" s="2255"/>
      <c r="AF27" s="2245"/>
      <c r="AG27" s="2245"/>
      <c r="AH27" s="405"/>
    </row>
    <row r="28" spans="1:34" ht="15" customHeight="1" x14ac:dyDescent="0.3">
      <c r="A28" s="406"/>
      <c r="B28" s="404"/>
      <c r="C28" s="404"/>
      <c r="D28" s="404"/>
      <c r="E28" s="404"/>
      <c r="F28" s="2252" t="s">
        <v>1199</v>
      </c>
      <c r="G28" s="2253"/>
      <c r="H28" s="2254"/>
      <c r="I28" s="2257" t="s">
        <v>1450</v>
      </c>
      <c r="J28" s="2257" t="s">
        <v>561</v>
      </c>
      <c r="K28" s="2257" t="s">
        <v>1114</v>
      </c>
      <c r="L28" s="2257" t="s">
        <v>1450</v>
      </c>
      <c r="M28" s="2257" t="s">
        <v>561</v>
      </c>
      <c r="N28" s="2257" t="s">
        <v>1114</v>
      </c>
      <c r="O28" s="2257" t="s">
        <v>1450</v>
      </c>
      <c r="P28" s="2257" t="s">
        <v>561</v>
      </c>
      <c r="Q28" s="2257" t="s">
        <v>1114</v>
      </c>
      <c r="R28" s="2257" t="s">
        <v>1450</v>
      </c>
      <c r="S28" s="2257" t="s">
        <v>561</v>
      </c>
      <c r="T28" s="2257" t="s">
        <v>1114</v>
      </c>
      <c r="U28" s="2257" t="s">
        <v>1450</v>
      </c>
      <c r="V28" s="2257" t="s">
        <v>561</v>
      </c>
      <c r="W28" s="2246" t="s">
        <v>1114</v>
      </c>
      <c r="X28" s="2257" t="s">
        <v>561</v>
      </c>
      <c r="Y28" s="2246" t="s">
        <v>1114</v>
      </c>
      <c r="Z28" s="2255" t="s">
        <v>1450</v>
      </c>
      <c r="AA28" s="2255" t="s">
        <v>561</v>
      </c>
      <c r="AB28" s="2255" t="s">
        <v>1114</v>
      </c>
      <c r="AC28" s="2255" t="s">
        <v>1450</v>
      </c>
      <c r="AD28" s="2255" t="s">
        <v>561</v>
      </c>
      <c r="AE28" s="2255" t="s">
        <v>1114</v>
      </c>
      <c r="AF28" s="2257" t="s">
        <v>561</v>
      </c>
      <c r="AG28" s="2257" t="s">
        <v>1114</v>
      </c>
      <c r="AH28" s="405"/>
    </row>
    <row r="29" spans="1:34" ht="15" customHeight="1" x14ac:dyDescent="0.3">
      <c r="A29" s="406"/>
      <c r="B29" s="404"/>
      <c r="C29" s="404"/>
      <c r="D29" s="404"/>
      <c r="E29" s="404"/>
      <c r="F29" s="2249"/>
      <c r="G29" s="2250"/>
      <c r="H29" s="2251"/>
      <c r="I29" s="2258"/>
      <c r="J29" s="2258"/>
      <c r="K29" s="2258"/>
      <c r="L29" s="2258"/>
      <c r="M29" s="2258"/>
      <c r="N29" s="2258"/>
      <c r="O29" s="2258"/>
      <c r="P29" s="2258"/>
      <c r="Q29" s="2258"/>
      <c r="R29" s="2258"/>
      <c r="S29" s="2258"/>
      <c r="T29" s="2258"/>
      <c r="U29" s="2258"/>
      <c r="V29" s="2258"/>
      <c r="W29" s="2249"/>
      <c r="X29" s="2258"/>
      <c r="Y29" s="2249"/>
      <c r="Z29" s="2255"/>
      <c r="AA29" s="2255"/>
      <c r="AB29" s="2255"/>
      <c r="AC29" s="2255"/>
      <c r="AD29" s="2255"/>
      <c r="AE29" s="2255"/>
      <c r="AF29" s="2258"/>
      <c r="AG29" s="2258"/>
      <c r="AH29" s="405"/>
    </row>
    <row r="30" spans="1:34" ht="15" customHeight="1" x14ac:dyDescent="0.25">
      <c r="A30" s="406"/>
      <c r="B30" s="404"/>
      <c r="C30" s="404"/>
      <c r="D30" s="404"/>
      <c r="E30" s="404"/>
      <c r="F30" s="558" t="s">
        <v>1693</v>
      </c>
      <c r="G30" s="559"/>
      <c r="H30" s="560"/>
      <c r="I30" s="1072">
        <f>I31+I32+I33</f>
        <v>0</v>
      </c>
      <c r="J30" s="1072">
        <f t="shared" ref="J30:Y30" si="0">J31+J32+J33</f>
        <v>0</v>
      </c>
      <c r="K30" s="1072">
        <f t="shared" si="0"/>
        <v>0</v>
      </c>
      <c r="L30" s="1072">
        <f t="shared" si="0"/>
        <v>0</v>
      </c>
      <c r="M30" s="1072">
        <f t="shared" si="0"/>
        <v>0</v>
      </c>
      <c r="N30" s="1072">
        <f t="shared" si="0"/>
        <v>0</v>
      </c>
      <c r="O30" s="1072">
        <f t="shared" si="0"/>
        <v>0</v>
      </c>
      <c r="P30" s="1072">
        <f t="shared" si="0"/>
        <v>0</v>
      </c>
      <c r="Q30" s="1072">
        <f t="shared" si="0"/>
        <v>0</v>
      </c>
      <c r="R30" s="1072">
        <f t="shared" si="0"/>
        <v>0</v>
      </c>
      <c r="S30" s="1072">
        <f t="shared" si="0"/>
        <v>0</v>
      </c>
      <c r="T30" s="1072">
        <f t="shared" si="0"/>
        <v>0</v>
      </c>
      <c r="U30" s="1072">
        <f t="shared" si="0"/>
        <v>0</v>
      </c>
      <c r="V30" s="1072">
        <f t="shared" si="0"/>
        <v>0</v>
      </c>
      <c r="W30" s="1073">
        <f t="shared" si="0"/>
        <v>0</v>
      </c>
      <c r="X30" s="1073">
        <f t="shared" si="0"/>
        <v>0</v>
      </c>
      <c r="Y30" s="1073">
        <f t="shared" si="0"/>
        <v>0</v>
      </c>
      <c r="Z30" s="1037">
        <f t="shared" ref="Z30:AB46" si="1">L30+O30+R30+U30</f>
        <v>0</v>
      </c>
      <c r="AA30" s="1037">
        <f t="shared" si="1"/>
        <v>0</v>
      </c>
      <c r="AB30" s="1037">
        <f t="shared" si="1"/>
        <v>0</v>
      </c>
      <c r="AC30" s="1037">
        <f t="shared" ref="AC30:AE46" si="2">I30+L30+O30+R30+U30</f>
        <v>0</v>
      </c>
      <c r="AD30" s="1037">
        <f t="shared" si="2"/>
        <v>0</v>
      </c>
      <c r="AE30" s="1037">
        <f t="shared" si="2"/>
        <v>0</v>
      </c>
      <c r="AF30" s="1079">
        <f>AD30+X30</f>
        <v>0</v>
      </c>
      <c r="AG30" s="1079">
        <f>AE30+Y30</f>
        <v>0</v>
      </c>
      <c r="AH30" s="405"/>
    </row>
    <row r="31" spans="1:34" ht="15" customHeight="1" x14ac:dyDescent="0.25">
      <c r="A31" s="406"/>
      <c r="B31" s="404"/>
      <c r="C31" s="404"/>
      <c r="D31" s="404"/>
      <c r="E31" s="404"/>
      <c r="F31" s="407" t="s">
        <v>1451</v>
      </c>
      <c r="G31" s="408"/>
      <c r="H31" s="409"/>
      <c r="I31" s="703"/>
      <c r="J31" s="704"/>
      <c r="K31" s="704"/>
      <c r="L31" s="704"/>
      <c r="M31" s="704"/>
      <c r="N31" s="704"/>
      <c r="O31" s="704"/>
      <c r="P31" s="704"/>
      <c r="Q31" s="704"/>
      <c r="R31" s="704"/>
      <c r="S31" s="704"/>
      <c r="T31" s="704"/>
      <c r="U31" s="704"/>
      <c r="V31" s="704"/>
      <c r="W31" s="705"/>
      <c r="X31" s="706"/>
      <c r="Y31" s="707"/>
      <c r="Z31" s="1037">
        <f t="shared" si="1"/>
        <v>0</v>
      </c>
      <c r="AA31" s="1037">
        <f t="shared" si="1"/>
        <v>0</v>
      </c>
      <c r="AB31" s="1037">
        <f t="shared" si="1"/>
        <v>0</v>
      </c>
      <c r="AC31" s="1037">
        <f t="shared" si="2"/>
        <v>0</v>
      </c>
      <c r="AD31" s="1037">
        <f t="shared" si="2"/>
        <v>0</v>
      </c>
      <c r="AE31" s="1037">
        <f t="shared" si="2"/>
        <v>0</v>
      </c>
      <c r="AF31" s="1079">
        <f t="shared" ref="AF31:AG74" si="3">AD31+X31</f>
        <v>0</v>
      </c>
      <c r="AG31" s="1079">
        <f t="shared" si="3"/>
        <v>0</v>
      </c>
      <c r="AH31" s="405"/>
    </row>
    <row r="32" spans="1:34" ht="15" customHeight="1" x14ac:dyDescent="0.25">
      <c r="A32" s="406"/>
      <c r="B32" s="404"/>
      <c r="C32" s="404"/>
      <c r="D32" s="404"/>
      <c r="E32" s="404"/>
      <c r="F32" s="407" t="s">
        <v>1452</v>
      </c>
      <c r="G32" s="408"/>
      <c r="H32" s="409"/>
      <c r="I32" s="703"/>
      <c r="J32" s="704"/>
      <c r="K32" s="704"/>
      <c r="L32" s="704"/>
      <c r="M32" s="704"/>
      <c r="N32" s="704"/>
      <c r="O32" s="704"/>
      <c r="P32" s="704"/>
      <c r="Q32" s="704"/>
      <c r="R32" s="704"/>
      <c r="S32" s="704"/>
      <c r="T32" s="704"/>
      <c r="U32" s="704"/>
      <c r="V32" s="704"/>
      <c r="W32" s="705"/>
      <c r="X32" s="706"/>
      <c r="Y32" s="707"/>
      <c r="Z32" s="1037">
        <f t="shared" si="1"/>
        <v>0</v>
      </c>
      <c r="AA32" s="1037">
        <f t="shared" si="1"/>
        <v>0</v>
      </c>
      <c r="AB32" s="1037">
        <f t="shared" si="1"/>
        <v>0</v>
      </c>
      <c r="AC32" s="1037">
        <f t="shared" si="2"/>
        <v>0</v>
      </c>
      <c r="AD32" s="1037">
        <f t="shared" si="2"/>
        <v>0</v>
      </c>
      <c r="AE32" s="1037">
        <f t="shared" si="2"/>
        <v>0</v>
      </c>
      <c r="AF32" s="1079">
        <f t="shared" si="3"/>
        <v>0</v>
      </c>
      <c r="AG32" s="1079">
        <f t="shared" si="3"/>
        <v>0</v>
      </c>
      <c r="AH32" s="405"/>
    </row>
    <row r="33" spans="1:34" ht="15" customHeight="1" x14ac:dyDescent="0.25">
      <c r="A33" s="406"/>
      <c r="B33" s="404"/>
      <c r="C33" s="404"/>
      <c r="D33" s="404"/>
      <c r="E33" s="404"/>
      <c r="F33" s="407" t="s">
        <v>1453</v>
      </c>
      <c r="G33" s="408"/>
      <c r="H33" s="409"/>
      <c r="I33" s="703"/>
      <c r="J33" s="704"/>
      <c r="K33" s="704"/>
      <c r="L33" s="704"/>
      <c r="M33" s="704"/>
      <c r="N33" s="704"/>
      <c r="O33" s="704"/>
      <c r="P33" s="704"/>
      <c r="Q33" s="704"/>
      <c r="R33" s="704"/>
      <c r="S33" s="704"/>
      <c r="T33" s="704"/>
      <c r="U33" s="704"/>
      <c r="V33" s="704"/>
      <c r="W33" s="705"/>
      <c r="X33" s="706"/>
      <c r="Y33" s="707"/>
      <c r="Z33" s="1037">
        <f t="shared" si="1"/>
        <v>0</v>
      </c>
      <c r="AA33" s="1037">
        <f t="shared" si="1"/>
        <v>0</v>
      </c>
      <c r="AB33" s="1037">
        <f t="shared" si="1"/>
        <v>0</v>
      </c>
      <c r="AC33" s="1037">
        <f t="shared" si="2"/>
        <v>0</v>
      </c>
      <c r="AD33" s="1037">
        <f t="shared" si="2"/>
        <v>0</v>
      </c>
      <c r="AE33" s="1037">
        <f t="shared" si="2"/>
        <v>0</v>
      </c>
      <c r="AF33" s="1079">
        <f t="shared" si="3"/>
        <v>0</v>
      </c>
      <c r="AG33" s="1079">
        <f t="shared" si="3"/>
        <v>0</v>
      </c>
      <c r="AH33" s="405"/>
    </row>
    <row r="34" spans="1:34" ht="15" customHeight="1" x14ac:dyDescent="0.25">
      <c r="A34" s="406"/>
      <c r="B34" s="404"/>
      <c r="C34" s="404"/>
      <c r="D34" s="404"/>
      <c r="E34" s="404"/>
      <c r="F34" s="1063" t="s">
        <v>1694</v>
      </c>
      <c r="G34" s="1064"/>
      <c r="H34" s="1065"/>
      <c r="I34" s="1074"/>
      <c r="J34" s="1075"/>
      <c r="K34" s="1075"/>
      <c r="L34" s="1075"/>
      <c r="M34" s="1075"/>
      <c r="N34" s="1075"/>
      <c r="O34" s="1075"/>
      <c r="P34" s="1075"/>
      <c r="Q34" s="1075"/>
      <c r="R34" s="1075"/>
      <c r="S34" s="1075"/>
      <c r="T34" s="1075"/>
      <c r="U34" s="1075"/>
      <c r="V34" s="1075"/>
      <c r="W34" s="1076"/>
      <c r="X34" s="1077"/>
      <c r="Y34" s="1078"/>
      <c r="Z34" s="1037">
        <f t="shared" si="1"/>
        <v>0</v>
      </c>
      <c r="AA34" s="1037">
        <f t="shared" si="1"/>
        <v>0</v>
      </c>
      <c r="AB34" s="1037">
        <f t="shared" si="1"/>
        <v>0</v>
      </c>
      <c r="AC34" s="1037">
        <f t="shared" si="2"/>
        <v>0</v>
      </c>
      <c r="AD34" s="1037">
        <f t="shared" si="2"/>
        <v>0</v>
      </c>
      <c r="AE34" s="1037">
        <f t="shared" si="2"/>
        <v>0</v>
      </c>
      <c r="AF34" s="1079">
        <f t="shared" si="3"/>
        <v>0</v>
      </c>
      <c r="AG34" s="1079">
        <f t="shared" si="3"/>
        <v>0</v>
      </c>
      <c r="AH34" s="405"/>
    </row>
    <row r="35" spans="1:34" ht="15" customHeight="1" x14ac:dyDescent="0.25">
      <c r="A35" s="406"/>
      <c r="B35" s="404"/>
      <c r="C35" s="404"/>
      <c r="D35" s="404"/>
      <c r="E35" s="404"/>
      <c r="F35" s="1063" t="s">
        <v>1695</v>
      </c>
      <c r="G35" s="1064"/>
      <c r="H35" s="1065"/>
      <c r="I35" s="1074"/>
      <c r="J35" s="1075"/>
      <c r="K35" s="1075"/>
      <c r="L35" s="1075"/>
      <c r="M35" s="1075"/>
      <c r="N35" s="1075"/>
      <c r="O35" s="1075"/>
      <c r="P35" s="1075"/>
      <c r="Q35" s="1075"/>
      <c r="R35" s="1075"/>
      <c r="S35" s="1075"/>
      <c r="T35" s="1075"/>
      <c r="U35" s="1075"/>
      <c r="V35" s="1075"/>
      <c r="W35" s="1076"/>
      <c r="X35" s="1077"/>
      <c r="Y35" s="1078"/>
      <c r="Z35" s="1037">
        <f t="shared" si="1"/>
        <v>0</v>
      </c>
      <c r="AA35" s="1037">
        <f t="shared" si="1"/>
        <v>0</v>
      </c>
      <c r="AB35" s="1037">
        <f t="shared" si="1"/>
        <v>0</v>
      </c>
      <c r="AC35" s="1037">
        <f t="shared" si="2"/>
        <v>0</v>
      </c>
      <c r="AD35" s="1037">
        <f t="shared" si="2"/>
        <v>0</v>
      </c>
      <c r="AE35" s="1037">
        <f t="shared" si="2"/>
        <v>0</v>
      </c>
      <c r="AF35" s="1079">
        <f t="shared" si="3"/>
        <v>0</v>
      </c>
      <c r="AG35" s="1079">
        <f t="shared" si="3"/>
        <v>0</v>
      </c>
      <c r="AH35" s="405"/>
    </row>
    <row r="36" spans="1:34" ht="15" customHeight="1" x14ac:dyDescent="0.25">
      <c r="A36" s="406"/>
      <c r="B36" s="404"/>
      <c r="C36" s="404"/>
      <c r="D36" s="404"/>
      <c r="E36" s="404"/>
      <c r="F36" s="558" t="s">
        <v>1696</v>
      </c>
      <c r="G36" s="559"/>
      <c r="H36" s="560"/>
      <c r="I36" s="1072">
        <f>I37+I38+I39+I40+I41+I42+I43</f>
        <v>0</v>
      </c>
      <c r="J36" s="1072">
        <f t="shared" ref="J36:W36" si="4">J37+J38+J39+J40+J41+J42+J43</f>
        <v>0</v>
      </c>
      <c r="K36" s="1072">
        <f t="shared" si="4"/>
        <v>0</v>
      </c>
      <c r="L36" s="1072">
        <f t="shared" si="4"/>
        <v>0</v>
      </c>
      <c r="M36" s="1072">
        <f t="shared" si="4"/>
        <v>0</v>
      </c>
      <c r="N36" s="1072">
        <f t="shared" si="4"/>
        <v>0</v>
      </c>
      <c r="O36" s="1072">
        <f t="shared" si="4"/>
        <v>0</v>
      </c>
      <c r="P36" s="1072">
        <f t="shared" si="4"/>
        <v>0</v>
      </c>
      <c r="Q36" s="1072">
        <f t="shared" si="4"/>
        <v>0</v>
      </c>
      <c r="R36" s="1072">
        <f t="shared" si="4"/>
        <v>0</v>
      </c>
      <c r="S36" s="1072">
        <f t="shared" si="4"/>
        <v>0</v>
      </c>
      <c r="T36" s="1072">
        <f t="shared" si="4"/>
        <v>0</v>
      </c>
      <c r="U36" s="1072">
        <f t="shared" si="4"/>
        <v>0</v>
      </c>
      <c r="V36" s="1072">
        <f t="shared" si="4"/>
        <v>0</v>
      </c>
      <c r="W36" s="1073">
        <f t="shared" si="4"/>
        <v>0</v>
      </c>
      <c r="X36" s="1079">
        <f>SUM(X37:X43)</f>
        <v>0</v>
      </c>
      <c r="Y36" s="1080">
        <f>SUM(Y37:Y43)</f>
        <v>0</v>
      </c>
      <c r="Z36" s="1037">
        <f t="shared" si="1"/>
        <v>0</v>
      </c>
      <c r="AA36" s="1037">
        <f t="shared" si="1"/>
        <v>0</v>
      </c>
      <c r="AB36" s="1037">
        <f t="shared" si="1"/>
        <v>0</v>
      </c>
      <c r="AC36" s="1037">
        <f t="shared" si="2"/>
        <v>0</v>
      </c>
      <c r="AD36" s="1037">
        <f t="shared" si="2"/>
        <v>0</v>
      </c>
      <c r="AE36" s="1037">
        <f t="shared" si="2"/>
        <v>0</v>
      </c>
      <c r="AF36" s="1079">
        <f t="shared" si="3"/>
        <v>0</v>
      </c>
      <c r="AG36" s="1079">
        <f t="shared" si="3"/>
        <v>0</v>
      </c>
      <c r="AH36" s="405"/>
    </row>
    <row r="37" spans="1:34" ht="15" customHeight="1" x14ac:dyDescent="0.25">
      <c r="A37" s="406"/>
      <c r="B37" s="404"/>
      <c r="C37" s="404"/>
      <c r="D37" s="404"/>
      <c r="E37" s="404"/>
      <c r="F37" s="407" t="s">
        <v>1454</v>
      </c>
      <c r="G37" s="408"/>
      <c r="H37" s="409"/>
      <c r="I37" s="703"/>
      <c r="J37" s="704"/>
      <c r="K37" s="704"/>
      <c r="L37" s="704"/>
      <c r="M37" s="704"/>
      <c r="N37" s="704"/>
      <c r="O37" s="704"/>
      <c r="P37" s="704"/>
      <c r="Q37" s="704"/>
      <c r="R37" s="704"/>
      <c r="S37" s="704"/>
      <c r="T37" s="704"/>
      <c r="U37" s="704"/>
      <c r="V37" s="704"/>
      <c r="W37" s="705"/>
      <c r="X37" s="706"/>
      <c r="Y37" s="707"/>
      <c r="Z37" s="1037">
        <f t="shared" si="1"/>
        <v>0</v>
      </c>
      <c r="AA37" s="1037">
        <f t="shared" si="1"/>
        <v>0</v>
      </c>
      <c r="AB37" s="1037">
        <f t="shared" si="1"/>
        <v>0</v>
      </c>
      <c r="AC37" s="1037">
        <f t="shared" si="2"/>
        <v>0</v>
      </c>
      <c r="AD37" s="1037">
        <f t="shared" si="2"/>
        <v>0</v>
      </c>
      <c r="AE37" s="1037">
        <f t="shared" si="2"/>
        <v>0</v>
      </c>
      <c r="AF37" s="1079">
        <f t="shared" si="3"/>
        <v>0</v>
      </c>
      <c r="AG37" s="1079">
        <f t="shared" si="3"/>
        <v>0</v>
      </c>
      <c r="AH37" s="405"/>
    </row>
    <row r="38" spans="1:34" ht="15" customHeight="1" x14ac:dyDescent="0.25">
      <c r="A38" s="406"/>
      <c r="B38" s="404"/>
      <c r="C38" s="404"/>
      <c r="D38" s="404"/>
      <c r="E38" s="404"/>
      <c r="F38" s="407" t="s">
        <v>1697</v>
      </c>
      <c r="G38" s="408"/>
      <c r="H38" s="409"/>
      <c r="I38" s="703"/>
      <c r="J38" s="704"/>
      <c r="K38" s="704"/>
      <c r="L38" s="704"/>
      <c r="M38" s="704"/>
      <c r="N38" s="704"/>
      <c r="O38" s="704"/>
      <c r="P38" s="704"/>
      <c r="Q38" s="704"/>
      <c r="R38" s="704"/>
      <c r="S38" s="704"/>
      <c r="T38" s="704"/>
      <c r="U38" s="704"/>
      <c r="V38" s="704"/>
      <c r="W38" s="705"/>
      <c r="X38" s="706"/>
      <c r="Y38" s="707"/>
      <c r="Z38" s="1037">
        <f t="shared" si="1"/>
        <v>0</v>
      </c>
      <c r="AA38" s="1037">
        <f t="shared" si="1"/>
        <v>0</v>
      </c>
      <c r="AB38" s="1037">
        <f t="shared" si="1"/>
        <v>0</v>
      </c>
      <c r="AC38" s="1037">
        <f t="shared" si="2"/>
        <v>0</v>
      </c>
      <c r="AD38" s="1037">
        <f t="shared" si="2"/>
        <v>0</v>
      </c>
      <c r="AE38" s="1037">
        <f t="shared" si="2"/>
        <v>0</v>
      </c>
      <c r="AF38" s="1079">
        <f t="shared" si="3"/>
        <v>0</v>
      </c>
      <c r="AG38" s="1079">
        <f t="shared" si="3"/>
        <v>0</v>
      </c>
      <c r="AH38" s="405"/>
    </row>
    <row r="39" spans="1:34" ht="15" customHeight="1" x14ac:dyDescent="0.25">
      <c r="A39" s="406"/>
      <c r="B39" s="404"/>
      <c r="C39" s="404"/>
      <c r="D39" s="404"/>
      <c r="E39" s="404"/>
      <c r="F39" s="407" t="s">
        <v>1455</v>
      </c>
      <c r="G39" s="408"/>
      <c r="H39" s="409"/>
      <c r="I39" s="703"/>
      <c r="J39" s="704"/>
      <c r="K39" s="704"/>
      <c r="L39" s="704"/>
      <c r="M39" s="704"/>
      <c r="N39" s="704"/>
      <c r="O39" s="704"/>
      <c r="P39" s="704"/>
      <c r="Q39" s="704"/>
      <c r="R39" s="704"/>
      <c r="S39" s="704"/>
      <c r="T39" s="704"/>
      <c r="U39" s="704"/>
      <c r="V39" s="704"/>
      <c r="W39" s="705"/>
      <c r="X39" s="706"/>
      <c r="Y39" s="707"/>
      <c r="Z39" s="1037">
        <f t="shared" si="1"/>
        <v>0</v>
      </c>
      <c r="AA39" s="1037">
        <f t="shared" si="1"/>
        <v>0</v>
      </c>
      <c r="AB39" s="1037">
        <f t="shared" si="1"/>
        <v>0</v>
      </c>
      <c r="AC39" s="1037">
        <f t="shared" si="2"/>
        <v>0</v>
      </c>
      <c r="AD39" s="1037">
        <f t="shared" si="2"/>
        <v>0</v>
      </c>
      <c r="AE39" s="1037">
        <f t="shared" si="2"/>
        <v>0</v>
      </c>
      <c r="AF39" s="1079">
        <f t="shared" si="3"/>
        <v>0</v>
      </c>
      <c r="AG39" s="1079">
        <f t="shared" si="3"/>
        <v>0</v>
      </c>
      <c r="AH39" s="405"/>
    </row>
    <row r="40" spans="1:34" ht="15" customHeight="1" x14ac:dyDescent="0.25">
      <c r="A40" s="406"/>
      <c r="B40" s="404"/>
      <c r="C40" s="404"/>
      <c r="D40" s="404"/>
      <c r="E40" s="404"/>
      <c r="F40" s="407" t="s">
        <v>1456</v>
      </c>
      <c r="G40" s="408"/>
      <c r="H40" s="409"/>
      <c r="I40" s="703"/>
      <c r="J40" s="704"/>
      <c r="K40" s="704"/>
      <c r="L40" s="704"/>
      <c r="M40" s="704"/>
      <c r="N40" s="704"/>
      <c r="O40" s="704"/>
      <c r="P40" s="704"/>
      <c r="Q40" s="704"/>
      <c r="R40" s="704"/>
      <c r="S40" s="704"/>
      <c r="T40" s="704"/>
      <c r="U40" s="704"/>
      <c r="V40" s="704"/>
      <c r="W40" s="705"/>
      <c r="X40" s="706"/>
      <c r="Y40" s="707"/>
      <c r="Z40" s="1037">
        <f t="shared" si="1"/>
        <v>0</v>
      </c>
      <c r="AA40" s="1037">
        <f t="shared" si="1"/>
        <v>0</v>
      </c>
      <c r="AB40" s="1037">
        <f t="shared" si="1"/>
        <v>0</v>
      </c>
      <c r="AC40" s="1037">
        <f t="shared" si="2"/>
        <v>0</v>
      </c>
      <c r="AD40" s="1037">
        <f t="shared" si="2"/>
        <v>0</v>
      </c>
      <c r="AE40" s="1037">
        <f t="shared" si="2"/>
        <v>0</v>
      </c>
      <c r="AF40" s="1079">
        <f t="shared" si="3"/>
        <v>0</v>
      </c>
      <c r="AG40" s="1079">
        <f t="shared" si="3"/>
        <v>0</v>
      </c>
      <c r="AH40" s="405"/>
    </row>
    <row r="41" spans="1:34" ht="15" customHeight="1" x14ac:dyDescent="0.3">
      <c r="A41" s="406"/>
      <c r="B41" s="404"/>
      <c r="C41" s="404"/>
      <c r="D41" s="404"/>
      <c r="E41" s="404"/>
      <c r="F41" s="407" t="s">
        <v>1457</v>
      </c>
      <c r="G41" s="408"/>
      <c r="H41" s="409"/>
      <c r="I41" s="703"/>
      <c r="J41" s="704"/>
      <c r="K41" s="704"/>
      <c r="L41" s="704"/>
      <c r="M41" s="704"/>
      <c r="N41" s="704"/>
      <c r="O41" s="704"/>
      <c r="P41" s="704"/>
      <c r="Q41" s="704"/>
      <c r="R41" s="704"/>
      <c r="S41" s="704"/>
      <c r="T41" s="704"/>
      <c r="U41" s="704"/>
      <c r="V41" s="704"/>
      <c r="W41" s="705"/>
      <c r="X41" s="706"/>
      <c r="Y41" s="707"/>
      <c r="Z41" s="1037">
        <f t="shared" si="1"/>
        <v>0</v>
      </c>
      <c r="AA41" s="1037">
        <f t="shared" si="1"/>
        <v>0</v>
      </c>
      <c r="AB41" s="1037">
        <f t="shared" si="1"/>
        <v>0</v>
      </c>
      <c r="AC41" s="1037">
        <f t="shared" si="2"/>
        <v>0</v>
      </c>
      <c r="AD41" s="1037">
        <f t="shared" si="2"/>
        <v>0</v>
      </c>
      <c r="AE41" s="1037">
        <f t="shared" si="2"/>
        <v>0</v>
      </c>
      <c r="AF41" s="1079">
        <f t="shared" si="3"/>
        <v>0</v>
      </c>
      <c r="AG41" s="1079">
        <f t="shared" si="3"/>
        <v>0</v>
      </c>
      <c r="AH41" s="405"/>
    </row>
    <row r="42" spans="1:34" ht="15" customHeight="1" x14ac:dyDescent="0.3">
      <c r="A42" s="406"/>
      <c r="B42" s="404"/>
      <c r="C42" s="404"/>
      <c r="D42" s="404"/>
      <c r="E42" s="404"/>
      <c r="F42" s="407" t="s">
        <v>1937</v>
      </c>
      <c r="G42" s="408"/>
      <c r="H42" s="409"/>
      <c r="I42" s="703"/>
      <c r="J42" s="704"/>
      <c r="K42" s="704"/>
      <c r="L42" s="704"/>
      <c r="M42" s="704"/>
      <c r="N42" s="704"/>
      <c r="O42" s="704"/>
      <c r="P42" s="704"/>
      <c r="Q42" s="704"/>
      <c r="R42" s="704"/>
      <c r="S42" s="704"/>
      <c r="T42" s="704"/>
      <c r="U42" s="704"/>
      <c r="V42" s="704"/>
      <c r="W42" s="705"/>
      <c r="X42" s="706"/>
      <c r="Y42" s="707"/>
      <c r="Z42" s="1037">
        <f t="shared" si="1"/>
        <v>0</v>
      </c>
      <c r="AA42" s="1037">
        <f t="shared" si="1"/>
        <v>0</v>
      </c>
      <c r="AB42" s="1037">
        <f t="shared" si="1"/>
        <v>0</v>
      </c>
      <c r="AC42" s="1037">
        <f t="shared" si="2"/>
        <v>0</v>
      </c>
      <c r="AD42" s="1037">
        <f t="shared" si="2"/>
        <v>0</v>
      </c>
      <c r="AE42" s="1037">
        <f t="shared" si="2"/>
        <v>0</v>
      </c>
      <c r="AF42" s="1079">
        <f t="shared" si="3"/>
        <v>0</v>
      </c>
      <c r="AG42" s="1079">
        <f t="shared" si="3"/>
        <v>0</v>
      </c>
      <c r="AH42" s="405"/>
    </row>
    <row r="43" spans="1:34" ht="15" customHeight="1" x14ac:dyDescent="0.3">
      <c r="A43" s="406"/>
      <c r="B43" s="404"/>
      <c r="C43" s="404"/>
      <c r="D43" s="404"/>
      <c r="E43" s="404"/>
      <c r="F43" s="407" t="s">
        <v>1458</v>
      </c>
      <c r="G43" s="408"/>
      <c r="H43" s="409"/>
      <c r="I43" s="703"/>
      <c r="J43" s="704"/>
      <c r="K43" s="704"/>
      <c r="L43" s="704"/>
      <c r="M43" s="704"/>
      <c r="N43" s="704"/>
      <c r="O43" s="704"/>
      <c r="P43" s="704"/>
      <c r="Q43" s="704"/>
      <c r="R43" s="704"/>
      <c r="S43" s="704"/>
      <c r="T43" s="704"/>
      <c r="U43" s="704"/>
      <c r="V43" s="704"/>
      <c r="W43" s="705"/>
      <c r="X43" s="706"/>
      <c r="Y43" s="707"/>
      <c r="Z43" s="1037">
        <f t="shared" si="1"/>
        <v>0</v>
      </c>
      <c r="AA43" s="1037">
        <f t="shared" si="1"/>
        <v>0</v>
      </c>
      <c r="AB43" s="1037">
        <f t="shared" si="1"/>
        <v>0</v>
      </c>
      <c r="AC43" s="1037">
        <f t="shared" si="2"/>
        <v>0</v>
      </c>
      <c r="AD43" s="1037">
        <f t="shared" si="2"/>
        <v>0</v>
      </c>
      <c r="AE43" s="1037">
        <f t="shared" si="2"/>
        <v>0</v>
      </c>
      <c r="AF43" s="1079">
        <f t="shared" si="3"/>
        <v>0</v>
      </c>
      <c r="AG43" s="1079">
        <f t="shared" si="3"/>
        <v>0</v>
      </c>
      <c r="AH43" s="405"/>
    </row>
    <row r="44" spans="1:34" ht="15" customHeight="1" x14ac:dyDescent="0.3">
      <c r="A44" s="406"/>
      <c r="B44" s="404"/>
      <c r="C44" s="404"/>
      <c r="D44" s="404"/>
      <c r="E44" s="404"/>
      <c r="F44" s="558" t="s">
        <v>1698</v>
      </c>
      <c r="G44" s="559"/>
      <c r="H44" s="560"/>
      <c r="I44" s="1072">
        <f>I45+I46+I47+I48</f>
        <v>0</v>
      </c>
      <c r="J44" s="1072">
        <f t="shared" ref="J44:W44" si="5">J45+J46+J47+J48</f>
        <v>0</v>
      </c>
      <c r="K44" s="1072">
        <f t="shared" si="5"/>
        <v>0</v>
      </c>
      <c r="L44" s="1072">
        <f t="shared" si="5"/>
        <v>0</v>
      </c>
      <c r="M44" s="1072">
        <f t="shared" si="5"/>
        <v>0</v>
      </c>
      <c r="N44" s="1072">
        <f t="shared" si="5"/>
        <v>0</v>
      </c>
      <c r="O44" s="1072">
        <f t="shared" si="5"/>
        <v>0</v>
      </c>
      <c r="P44" s="1072">
        <f t="shared" si="5"/>
        <v>0</v>
      </c>
      <c r="Q44" s="1072">
        <f t="shared" si="5"/>
        <v>0</v>
      </c>
      <c r="R44" s="1072">
        <f t="shared" si="5"/>
        <v>0</v>
      </c>
      <c r="S44" s="1072">
        <f t="shared" si="5"/>
        <v>0</v>
      </c>
      <c r="T44" s="1072">
        <f t="shared" si="5"/>
        <v>0</v>
      </c>
      <c r="U44" s="1072">
        <f t="shared" si="5"/>
        <v>0</v>
      </c>
      <c r="V44" s="1072">
        <f t="shared" si="5"/>
        <v>0</v>
      </c>
      <c r="W44" s="1073">
        <f t="shared" si="5"/>
        <v>0</v>
      </c>
      <c r="X44" s="1079">
        <f>SUM(X45:X48)</f>
        <v>0</v>
      </c>
      <c r="Y44" s="1080">
        <f>SUM(Y45:Y48)</f>
        <v>0</v>
      </c>
      <c r="Z44" s="1037">
        <f t="shared" si="1"/>
        <v>0</v>
      </c>
      <c r="AA44" s="1037">
        <f t="shared" si="1"/>
        <v>0</v>
      </c>
      <c r="AB44" s="1037">
        <f t="shared" si="1"/>
        <v>0</v>
      </c>
      <c r="AC44" s="1037">
        <f t="shared" si="2"/>
        <v>0</v>
      </c>
      <c r="AD44" s="1037">
        <f t="shared" si="2"/>
        <v>0</v>
      </c>
      <c r="AE44" s="1037">
        <f t="shared" si="2"/>
        <v>0</v>
      </c>
      <c r="AF44" s="1079">
        <f t="shared" si="3"/>
        <v>0</v>
      </c>
      <c r="AG44" s="1079">
        <f t="shared" si="3"/>
        <v>0</v>
      </c>
      <c r="AH44" s="405"/>
    </row>
    <row r="45" spans="1:34" ht="15" customHeight="1" x14ac:dyDescent="0.3">
      <c r="A45" s="406"/>
      <c r="B45" s="404"/>
      <c r="C45" s="404"/>
      <c r="D45" s="404"/>
      <c r="E45" s="404"/>
      <c r="F45" s="407" t="s">
        <v>1459</v>
      </c>
      <c r="G45" s="408"/>
      <c r="H45" s="409"/>
      <c r="I45" s="703"/>
      <c r="J45" s="704"/>
      <c r="K45" s="704"/>
      <c r="L45" s="704"/>
      <c r="M45" s="704"/>
      <c r="N45" s="704"/>
      <c r="O45" s="704"/>
      <c r="P45" s="704"/>
      <c r="Q45" s="704"/>
      <c r="R45" s="704"/>
      <c r="S45" s="704"/>
      <c r="T45" s="704"/>
      <c r="U45" s="704"/>
      <c r="V45" s="704"/>
      <c r="W45" s="705"/>
      <c r="X45" s="706"/>
      <c r="Y45" s="707"/>
      <c r="Z45" s="1037">
        <f t="shared" si="1"/>
        <v>0</v>
      </c>
      <c r="AA45" s="1037">
        <f t="shared" si="1"/>
        <v>0</v>
      </c>
      <c r="AB45" s="1037">
        <f t="shared" si="1"/>
        <v>0</v>
      </c>
      <c r="AC45" s="1037">
        <f t="shared" si="2"/>
        <v>0</v>
      </c>
      <c r="AD45" s="1037">
        <f t="shared" si="2"/>
        <v>0</v>
      </c>
      <c r="AE45" s="1037">
        <f t="shared" si="2"/>
        <v>0</v>
      </c>
      <c r="AF45" s="1079">
        <f t="shared" si="3"/>
        <v>0</v>
      </c>
      <c r="AG45" s="1079">
        <f t="shared" si="3"/>
        <v>0</v>
      </c>
      <c r="AH45" s="405"/>
    </row>
    <row r="46" spans="1:34" ht="15" customHeight="1" x14ac:dyDescent="0.3">
      <c r="A46" s="406"/>
      <c r="B46" s="404"/>
      <c r="C46" s="404"/>
      <c r="D46" s="404"/>
      <c r="E46" s="404"/>
      <c r="F46" s="407" t="s">
        <v>1460</v>
      </c>
      <c r="G46" s="408"/>
      <c r="H46" s="409"/>
      <c r="I46" s="703"/>
      <c r="J46" s="704"/>
      <c r="K46" s="704"/>
      <c r="L46" s="704"/>
      <c r="M46" s="704"/>
      <c r="N46" s="704"/>
      <c r="O46" s="704"/>
      <c r="P46" s="704"/>
      <c r="Q46" s="704"/>
      <c r="R46" s="704"/>
      <c r="S46" s="704"/>
      <c r="T46" s="704"/>
      <c r="U46" s="704"/>
      <c r="V46" s="704"/>
      <c r="W46" s="705"/>
      <c r="X46" s="706"/>
      <c r="Y46" s="707"/>
      <c r="Z46" s="1037">
        <f t="shared" si="1"/>
        <v>0</v>
      </c>
      <c r="AA46" s="1037">
        <f t="shared" si="1"/>
        <v>0</v>
      </c>
      <c r="AB46" s="1037">
        <f t="shared" si="1"/>
        <v>0</v>
      </c>
      <c r="AC46" s="1037">
        <f t="shared" si="2"/>
        <v>0</v>
      </c>
      <c r="AD46" s="1037">
        <f t="shared" si="2"/>
        <v>0</v>
      </c>
      <c r="AE46" s="1037">
        <f t="shared" si="2"/>
        <v>0</v>
      </c>
      <c r="AF46" s="1079">
        <f t="shared" si="3"/>
        <v>0</v>
      </c>
      <c r="AG46" s="1079">
        <f t="shared" si="3"/>
        <v>0</v>
      </c>
      <c r="AH46" s="405"/>
    </row>
    <row r="47" spans="1:34" ht="15" customHeight="1" x14ac:dyDescent="0.3">
      <c r="A47" s="406"/>
      <c r="B47" s="404"/>
      <c r="C47" s="404"/>
      <c r="D47" s="404"/>
      <c r="E47" s="404"/>
      <c r="F47" s="407" t="s">
        <v>1461</v>
      </c>
      <c r="G47" s="408"/>
      <c r="H47" s="409"/>
      <c r="I47" s="703"/>
      <c r="J47" s="704"/>
      <c r="K47" s="704"/>
      <c r="L47" s="704"/>
      <c r="M47" s="704"/>
      <c r="N47" s="704"/>
      <c r="O47" s="704"/>
      <c r="P47" s="704"/>
      <c r="Q47" s="704"/>
      <c r="R47" s="704"/>
      <c r="S47" s="704"/>
      <c r="T47" s="704"/>
      <c r="U47" s="704"/>
      <c r="V47" s="704"/>
      <c r="W47" s="705"/>
      <c r="X47" s="706"/>
      <c r="Y47" s="707"/>
      <c r="Z47" s="1037">
        <f t="shared" ref="Z47:AB62" si="6">L47+O47+R47+U47</f>
        <v>0</v>
      </c>
      <c r="AA47" s="1037">
        <f t="shared" si="6"/>
        <v>0</v>
      </c>
      <c r="AB47" s="1037">
        <f t="shared" si="6"/>
        <v>0</v>
      </c>
      <c r="AC47" s="1037">
        <f t="shared" ref="AC47:AE62" si="7">I47+L47+O47+R47+U47</f>
        <v>0</v>
      </c>
      <c r="AD47" s="1037">
        <f t="shared" si="7"/>
        <v>0</v>
      </c>
      <c r="AE47" s="1037">
        <f t="shared" si="7"/>
        <v>0</v>
      </c>
      <c r="AF47" s="1079">
        <f t="shared" si="3"/>
        <v>0</v>
      </c>
      <c r="AG47" s="1079">
        <f t="shared" si="3"/>
        <v>0</v>
      </c>
      <c r="AH47" s="405"/>
    </row>
    <row r="48" spans="1:34" ht="15" customHeight="1" x14ac:dyDescent="0.3">
      <c r="A48" s="406"/>
      <c r="B48" s="404"/>
      <c r="C48" s="404"/>
      <c r="D48" s="404"/>
      <c r="E48" s="404"/>
      <c r="F48" s="407" t="s">
        <v>1462</v>
      </c>
      <c r="G48" s="408"/>
      <c r="H48" s="409"/>
      <c r="I48" s="703"/>
      <c r="J48" s="704"/>
      <c r="K48" s="704"/>
      <c r="L48" s="704"/>
      <c r="M48" s="704"/>
      <c r="N48" s="704"/>
      <c r="O48" s="704"/>
      <c r="P48" s="704"/>
      <c r="Q48" s="704"/>
      <c r="R48" s="704"/>
      <c r="S48" s="704"/>
      <c r="T48" s="704"/>
      <c r="U48" s="704"/>
      <c r="V48" s="704"/>
      <c r="W48" s="705"/>
      <c r="X48" s="706"/>
      <c r="Y48" s="707"/>
      <c r="Z48" s="1037">
        <f t="shared" si="6"/>
        <v>0</v>
      </c>
      <c r="AA48" s="1037">
        <f t="shared" si="6"/>
        <v>0</v>
      </c>
      <c r="AB48" s="1037">
        <f t="shared" si="6"/>
        <v>0</v>
      </c>
      <c r="AC48" s="1037">
        <f t="shared" si="7"/>
        <v>0</v>
      </c>
      <c r="AD48" s="1037">
        <f t="shared" si="7"/>
        <v>0</v>
      </c>
      <c r="AE48" s="1037">
        <f t="shared" si="7"/>
        <v>0</v>
      </c>
      <c r="AF48" s="1079">
        <f t="shared" si="3"/>
        <v>0</v>
      </c>
      <c r="AG48" s="1079">
        <f t="shared" si="3"/>
        <v>0</v>
      </c>
      <c r="AH48" s="405"/>
    </row>
    <row r="49" spans="1:34" ht="15" customHeight="1" x14ac:dyDescent="0.3">
      <c r="A49" s="406"/>
      <c r="B49" s="404"/>
      <c r="C49" s="404"/>
      <c r="D49" s="404"/>
      <c r="E49" s="404"/>
      <c r="F49" s="558" t="s">
        <v>1699</v>
      </c>
      <c r="G49" s="559"/>
      <c r="H49" s="560"/>
      <c r="I49" s="1072">
        <f>I50+I51+I52</f>
        <v>0</v>
      </c>
      <c r="J49" s="1072">
        <f t="shared" ref="J49:Y49" si="8">J50+J51+J52</f>
        <v>0</v>
      </c>
      <c r="K49" s="1072">
        <f t="shared" si="8"/>
        <v>0</v>
      </c>
      <c r="L49" s="1072">
        <f t="shared" si="8"/>
        <v>0</v>
      </c>
      <c r="M49" s="1072">
        <f t="shared" si="8"/>
        <v>0</v>
      </c>
      <c r="N49" s="1072">
        <f t="shared" si="8"/>
        <v>0</v>
      </c>
      <c r="O49" s="1072">
        <f t="shared" si="8"/>
        <v>0</v>
      </c>
      <c r="P49" s="1072">
        <f t="shared" si="8"/>
        <v>0</v>
      </c>
      <c r="Q49" s="1072">
        <f t="shared" si="8"/>
        <v>0</v>
      </c>
      <c r="R49" s="1072">
        <f t="shared" si="8"/>
        <v>0</v>
      </c>
      <c r="S49" s="1072">
        <f t="shared" si="8"/>
        <v>0</v>
      </c>
      <c r="T49" s="1072">
        <f t="shared" si="8"/>
        <v>0</v>
      </c>
      <c r="U49" s="1072">
        <f t="shared" si="8"/>
        <v>0</v>
      </c>
      <c r="V49" s="1072">
        <f t="shared" si="8"/>
        <v>0</v>
      </c>
      <c r="W49" s="1073">
        <f t="shared" si="8"/>
        <v>0</v>
      </c>
      <c r="X49" s="1073">
        <f t="shared" si="8"/>
        <v>0</v>
      </c>
      <c r="Y49" s="1073">
        <f t="shared" si="8"/>
        <v>0</v>
      </c>
      <c r="Z49" s="1037">
        <f t="shared" si="6"/>
        <v>0</v>
      </c>
      <c r="AA49" s="1037">
        <f t="shared" si="6"/>
        <v>0</v>
      </c>
      <c r="AB49" s="1037">
        <f t="shared" si="6"/>
        <v>0</v>
      </c>
      <c r="AC49" s="1037">
        <f t="shared" si="7"/>
        <v>0</v>
      </c>
      <c r="AD49" s="1037">
        <f t="shared" si="7"/>
        <v>0</v>
      </c>
      <c r="AE49" s="1037">
        <f t="shared" si="7"/>
        <v>0</v>
      </c>
      <c r="AF49" s="1079">
        <f t="shared" si="3"/>
        <v>0</v>
      </c>
      <c r="AG49" s="1079">
        <f t="shared" si="3"/>
        <v>0</v>
      </c>
      <c r="AH49" s="405"/>
    </row>
    <row r="50" spans="1:34" ht="15" customHeight="1" x14ac:dyDescent="0.3">
      <c r="A50" s="406"/>
      <c r="B50" s="404"/>
      <c r="C50" s="404"/>
      <c r="D50" s="404"/>
      <c r="E50" s="404"/>
      <c r="F50" s="407" t="s">
        <v>1463</v>
      </c>
      <c r="G50" s="408"/>
      <c r="H50" s="409"/>
      <c r="I50" s="703"/>
      <c r="J50" s="704"/>
      <c r="K50" s="704"/>
      <c r="L50" s="704"/>
      <c r="M50" s="704"/>
      <c r="N50" s="704"/>
      <c r="O50" s="704"/>
      <c r="P50" s="704"/>
      <c r="Q50" s="704"/>
      <c r="R50" s="704"/>
      <c r="S50" s="704"/>
      <c r="T50" s="704"/>
      <c r="U50" s="704"/>
      <c r="V50" s="704"/>
      <c r="W50" s="705"/>
      <c r="X50" s="706"/>
      <c r="Y50" s="707"/>
      <c r="Z50" s="1037">
        <f t="shared" si="6"/>
        <v>0</v>
      </c>
      <c r="AA50" s="1037">
        <f t="shared" si="6"/>
        <v>0</v>
      </c>
      <c r="AB50" s="1037">
        <f t="shared" si="6"/>
        <v>0</v>
      </c>
      <c r="AC50" s="1037">
        <f t="shared" si="7"/>
        <v>0</v>
      </c>
      <c r="AD50" s="1037">
        <f t="shared" si="7"/>
        <v>0</v>
      </c>
      <c r="AE50" s="1037">
        <f t="shared" si="7"/>
        <v>0</v>
      </c>
      <c r="AF50" s="1079">
        <f t="shared" si="3"/>
        <v>0</v>
      </c>
      <c r="AG50" s="1079">
        <f t="shared" si="3"/>
        <v>0</v>
      </c>
      <c r="AH50" s="405"/>
    </row>
    <row r="51" spans="1:34" ht="15" customHeight="1" x14ac:dyDescent="0.3">
      <c r="A51" s="406"/>
      <c r="B51" s="404"/>
      <c r="C51" s="404"/>
      <c r="D51" s="404"/>
      <c r="E51" s="404"/>
      <c r="F51" s="407" t="s">
        <v>1464</v>
      </c>
      <c r="G51" s="408"/>
      <c r="H51" s="409"/>
      <c r="I51" s="703"/>
      <c r="J51" s="704"/>
      <c r="K51" s="704"/>
      <c r="L51" s="704"/>
      <c r="M51" s="704"/>
      <c r="N51" s="704"/>
      <c r="O51" s="704"/>
      <c r="P51" s="704"/>
      <c r="Q51" s="704"/>
      <c r="R51" s="704"/>
      <c r="S51" s="704"/>
      <c r="T51" s="704"/>
      <c r="U51" s="704"/>
      <c r="V51" s="704"/>
      <c r="W51" s="705"/>
      <c r="X51" s="706"/>
      <c r="Y51" s="707"/>
      <c r="Z51" s="1037">
        <f t="shared" si="6"/>
        <v>0</v>
      </c>
      <c r="AA51" s="1037">
        <f t="shared" si="6"/>
        <v>0</v>
      </c>
      <c r="AB51" s="1037">
        <f t="shared" si="6"/>
        <v>0</v>
      </c>
      <c r="AC51" s="1037">
        <f t="shared" si="7"/>
        <v>0</v>
      </c>
      <c r="AD51" s="1037">
        <f t="shared" si="7"/>
        <v>0</v>
      </c>
      <c r="AE51" s="1037">
        <f t="shared" si="7"/>
        <v>0</v>
      </c>
      <c r="AF51" s="1079">
        <f t="shared" si="3"/>
        <v>0</v>
      </c>
      <c r="AG51" s="1079">
        <f t="shared" si="3"/>
        <v>0</v>
      </c>
      <c r="AH51" s="405"/>
    </row>
    <row r="52" spans="1:34" ht="15" customHeight="1" x14ac:dyDescent="0.3">
      <c r="A52" s="406"/>
      <c r="B52" s="404"/>
      <c r="C52" s="404"/>
      <c r="D52" s="404"/>
      <c r="E52" s="404"/>
      <c r="F52" s="407" t="s">
        <v>1453</v>
      </c>
      <c r="G52" s="408"/>
      <c r="H52" s="409"/>
      <c r="I52" s="703"/>
      <c r="J52" s="704"/>
      <c r="K52" s="704"/>
      <c r="L52" s="704"/>
      <c r="M52" s="704"/>
      <c r="N52" s="704"/>
      <c r="O52" s="704"/>
      <c r="P52" s="704"/>
      <c r="Q52" s="704"/>
      <c r="R52" s="704"/>
      <c r="S52" s="704"/>
      <c r="T52" s="704"/>
      <c r="U52" s="704"/>
      <c r="V52" s="704"/>
      <c r="W52" s="705"/>
      <c r="X52" s="706"/>
      <c r="Y52" s="707"/>
      <c r="Z52" s="1037">
        <f t="shared" si="6"/>
        <v>0</v>
      </c>
      <c r="AA52" s="1037">
        <f t="shared" si="6"/>
        <v>0</v>
      </c>
      <c r="AB52" s="1037">
        <f t="shared" si="6"/>
        <v>0</v>
      </c>
      <c r="AC52" s="1037">
        <f t="shared" si="7"/>
        <v>0</v>
      </c>
      <c r="AD52" s="1037">
        <f>J52+M52+P52+S52+V52</f>
        <v>0</v>
      </c>
      <c r="AE52" s="1037">
        <f t="shared" si="7"/>
        <v>0</v>
      </c>
      <c r="AF52" s="1079">
        <f t="shared" si="3"/>
        <v>0</v>
      </c>
      <c r="AG52" s="1079">
        <f t="shared" si="3"/>
        <v>0</v>
      </c>
      <c r="AH52" s="405"/>
    </row>
    <row r="53" spans="1:34" ht="15" customHeight="1" x14ac:dyDescent="0.3">
      <c r="A53" s="406"/>
      <c r="B53" s="404"/>
      <c r="C53" s="404"/>
      <c r="D53" s="404"/>
      <c r="E53" s="404"/>
      <c r="F53" s="1063" t="s">
        <v>1701</v>
      </c>
      <c r="G53" s="1064"/>
      <c r="H53" s="1065"/>
      <c r="I53" s="1074"/>
      <c r="J53" s="1075"/>
      <c r="K53" s="1075"/>
      <c r="L53" s="1075"/>
      <c r="M53" s="1075"/>
      <c r="N53" s="1075"/>
      <c r="O53" s="1075"/>
      <c r="P53" s="1075"/>
      <c r="Q53" s="1075"/>
      <c r="R53" s="1075"/>
      <c r="S53" s="1075"/>
      <c r="T53" s="1075"/>
      <c r="U53" s="1075"/>
      <c r="V53" s="1075"/>
      <c r="W53" s="1076"/>
      <c r="X53" s="1077"/>
      <c r="Y53" s="1078"/>
      <c r="Z53" s="1037">
        <f t="shared" si="6"/>
        <v>0</v>
      </c>
      <c r="AA53" s="1037">
        <f t="shared" si="6"/>
        <v>0</v>
      </c>
      <c r="AB53" s="1037">
        <f t="shared" si="6"/>
        <v>0</v>
      </c>
      <c r="AC53" s="1037">
        <f t="shared" si="7"/>
        <v>0</v>
      </c>
      <c r="AD53" s="1037">
        <f t="shared" si="7"/>
        <v>0</v>
      </c>
      <c r="AE53" s="1037">
        <f t="shared" si="7"/>
        <v>0</v>
      </c>
      <c r="AF53" s="1079">
        <f t="shared" si="3"/>
        <v>0</v>
      </c>
      <c r="AG53" s="1079">
        <f t="shared" si="3"/>
        <v>0</v>
      </c>
      <c r="AH53" s="405"/>
    </row>
    <row r="54" spans="1:34" ht="15" customHeight="1" x14ac:dyDescent="0.3">
      <c r="A54" s="406"/>
      <c r="B54" s="404"/>
      <c r="C54" s="404"/>
      <c r="D54" s="404"/>
      <c r="E54" s="404"/>
      <c r="F54" s="1063" t="s">
        <v>1700</v>
      </c>
      <c r="G54" s="1064"/>
      <c r="H54" s="1065"/>
      <c r="I54" s="1074"/>
      <c r="J54" s="1075"/>
      <c r="K54" s="1075"/>
      <c r="L54" s="1075"/>
      <c r="M54" s="1075"/>
      <c r="N54" s="1075"/>
      <c r="O54" s="1075"/>
      <c r="P54" s="1075"/>
      <c r="Q54" s="1075"/>
      <c r="R54" s="1075"/>
      <c r="S54" s="1075"/>
      <c r="T54" s="1075"/>
      <c r="U54" s="1075"/>
      <c r="V54" s="1075"/>
      <c r="W54" s="1076"/>
      <c r="X54" s="1077"/>
      <c r="Y54" s="1078"/>
      <c r="Z54" s="1037">
        <f t="shared" si="6"/>
        <v>0</v>
      </c>
      <c r="AA54" s="1037">
        <f t="shared" si="6"/>
        <v>0</v>
      </c>
      <c r="AB54" s="1037">
        <f t="shared" si="6"/>
        <v>0</v>
      </c>
      <c r="AC54" s="1037">
        <f t="shared" si="7"/>
        <v>0</v>
      </c>
      <c r="AD54" s="1037">
        <f t="shared" si="7"/>
        <v>0</v>
      </c>
      <c r="AE54" s="1037">
        <f t="shared" si="7"/>
        <v>0</v>
      </c>
      <c r="AF54" s="1079">
        <f t="shared" si="3"/>
        <v>0</v>
      </c>
      <c r="AG54" s="1079">
        <f t="shared" si="3"/>
        <v>0</v>
      </c>
      <c r="AH54" s="405"/>
    </row>
    <row r="55" spans="1:34" ht="15" customHeight="1" x14ac:dyDescent="0.3">
      <c r="A55" s="406"/>
      <c r="B55" s="404"/>
      <c r="C55" s="404"/>
      <c r="D55" s="404"/>
      <c r="E55" s="404"/>
      <c r="F55" s="1063" t="s">
        <v>1703</v>
      </c>
      <c r="G55" s="1064"/>
      <c r="H55" s="1065"/>
      <c r="I55" s="1074"/>
      <c r="J55" s="1075"/>
      <c r="K55" s="1075"/>
      <c r="L55" s="1075"/>
      <c r="M55" s="1075"/>
      <c r="N55" s="1075"/>
      <c r="O55" s="1075"/>
      <c r="P55" s="1075"/>
      <c r="Q55" s="1075"/>
      <c r="R55" s="1075"/>
      <c r="S55" s="1075"/>
      <c r="T55" s="1075"/>
      <c r="U55" s="1075"/>
      <c r="V55" s="1075"/>
      <c r="W55" s="1076"/>
      <c r="X55" s="1077"/>
      <c r="Y55" s="1078"/>
      <c r="Z55" s="1037">
        <f t="shared" si="6"/>
        <v>0</v>
      </c>
      <c r="AA55" s="1037">
        <f t="shared" si="6"/>
        <v>0</v>
      </c>
      <c r="AB55" s="1037">
        <f t="shared" si="6"/>
        <v>0</v>
      </c>
      <c r="AC55" s="1037">
        <f t="shared" si="7"/>
        <v>0</v>
      </c>
      <c r="AD55" s="1037">
        <f t="shared" si="7"/>
        <v>0</v>
      </c>
      <c r="AE55" s="1037">
        <f t="shared" si="7"/>
        <v>0</v>
      </c>
      <c r="AF55" s="1079">
        <f t="shared" si="3"/>
        <v>0</v>
      </c>
      <c r="AG55" s="1079">
        <f t="shared" si="3"/>
        <v>0</v>
      </c>
      <c r="AH55" s="405"/>
    </row>
    <row r="56" spans="1:34" ht="15" customHeight="1" x14ac:dyDescent="0.3">
      <c r="A56" s="406"/>
      <c r="B56" s="404"/>
      <c r="C56" s="404"/>
      <c r="D56" s="404"/>
      <c r="E56" s="404"/>
      <c r="F56" s="558" t="s">
        <v>1702</v>
      </c>
      <c r="G56" s="559"/>
      <c r="H56" s="560"/>
      <c r="I56" s="1072">
        <f>I57+I58</f>
        <v>0</v>
      </c>
      <c r="J56" s="1072">
        <f t="shared" ref="J56:W56" si="9">J57+J58</f>
        <v>0</v>
      </c>
      <c r="K56" s="1072">
        <f t="shared" si="9"/>
        <v>0</v>
      </c>
      <c r="L56" s="1072">
        <f t="shared" si="9"/>
        <v>0</v>
      </c>
      <c r="M56" s="1072">
        <f t="shared" si="9"/>
        <v>0</v>
      </c>
      <c r="N56" s="1072">
        <f t="shared" si="9"/>
        <v>0</v>
      </c>
      <c r="O56" s="1072">
        <f t="shared" si="9"/>
        <v>0</v>
      </c>
      <c r="P56" s="1072">
        <f t="shared" si="9"/>
        <v>0</v>
      </c>
      <c r="Q56" s="1072">
        <f t="shared" si="9"/>
        <v>0</v>
      </c>
      <c r="R56" s="1072">
        <f t="shared" si="9"/>
        <v>0</v>
      </c>
      <c r="S56" s="1072">
        <f t="shared" si="9"/>
        <v>0</v>
      </c>
      <c r="T56" s="1072">
        <f t="shared" si="9"/>
        <v>0</v>
      </c>
      <c r="U56" s="1072">
        <f t="shared" si="9"/>
        <v>0</v>
      </c>
      <c r="V56" s="1072">
        <f t="shared" si="9"/>
        <v>0</v>
      </c>
      <c r="W56" s="1073">
        <f t="shared" si="9"/>
        <v>0</v>
      </c>
      <c r="X56" s="1079">
        <f>X57+X58</f>
        <v>0</v>
      </c>
      <c r="Y56" s="1080">
        <f>Y57+Y58</f>
        <v>0</v>
      </c>
      <c r="Z56" s="1037">
        <f t="shared" si="6"/>
        <v>0</v>
      </c>
      <c r="AA56" s="1037">
        <f t="shared" si="6"/>
        <v>0</v>
      </c>
      <c r="AB56" s="1037">
        <f t="shared" si="6"/>
        <v>0</v>
      </c>
      <c r="AC56" s="1037">
        <f t="shared" si="7"/>
        <v>0</v>
      </c>
      <c r="AD56" s="1037">
        <f t="shared" si="7"/>
        <v>0</v>
      </c>
      <c r="AE56" s="1037">
        <f t="shared" si="7"/>
        <v>0</v>
      </c>
      <c r="AF56" s="1079">
        <f t="shared" si="3"/>
        <v>0</v>
      </c>
      <c r="AG56" s="1079">
        <f t="shared" si="3"/>
        <v>0</v>
      </c>
      <c r="AH56" s="405"/>
    </row>
    <row r="57" spans="1:34" ht="15" customHeight="1" x14ac:dyDescent="0.3">
      <c r="A57" s="406"/>
      <c r="B57" s="404"/>
      <c r="C57" s="404"/>
      <c r="D57" s="404"/>
      <c r="E57" s="404"/>
      <c r="F57" s="407" t="s">
        <v>1465</v>
      </c>
      <c r="G57" s="408"/>
      <c r="H57" s="409"/>
      <c r="I57" s="703"/>
      <c r="J57" s="704"/>
      <c r="K57" s="704"/>
      <c r="L57" s="704"/>
      <c r="M57" s="704"/>
      <c r="N57" s="704"/>
      <c r="O57" s="704"/>
      <c r="P57" s="704"/>
      <c r="Q57" s="704"/>
      <c r="R57" s="704"/>
      <c r="S57" s="704"/>
      <c r="T57" s="704"/>
      <c r="U57" s="704"/>
      <c r="V57" s="704"/>
      <c r="W57" s="705"/>
      <c r="X57" s="706"/>
      <c r="Y57" s="707"/>
      <c r="Z57" s="1037">
        <f t="shared" si="6"/>
        <v>0</v>
      </c>
      <c r="AA57" s="1037">
        <f t="shared" si="6"/>
        <v>0</v>
      </c>
      <c r="AB57" s="1037">
        <f t="shared" si="6"/>
        <v>0</v>
      </c>
      <c r="AC57" s="1037">
        <f t="shared" si="7"/>
        <v>0</v>
      </c>
      <c r="AD57" s="1037">
        <f t="shared" si="7"/>
        <v>0</v>
      </c>
      <c r="AE57" s="1037">
        <f t="shared" si="7"/>
        <v>0</v>
      </c>
      <c r="AF57" s="1079">
        <f t="shared" si="3"/>
        <v>0</v>
      </c>
      <c r="AG57" s="1079">
        <f t="shared" si="3"/>
        <v>0</v>
      </c>
      <c r="AH57" s="405"/>
    </row>
    <row r="58" spans="1:34" ht="15" customHeight="1" x14ac:dyDescent="0.3">
      <c r="A58" s="406"/>
      <c r="B58" s="404"/>
      <c r="C58" s="404"/>
      <c r="D58" s="404"/>
      <c r="E58" s="404"/>
      <c r="F58" s="1069" t="s">
        <v>1466</v>
      </c>
      <c r="G58" s="1070"/>
      <c r="H58" s="1071"/>
      <c r="I58" s="1061">
        <f>I59+I60</f>
        <v>0</v>
      </c>
      <c r="J58" s="1061">
        <f t="shared" ref="J58:Y58" si="10">J59+J60</f>
        <v>0</v>
      </c>
      <c r="K58" s="1061">
        <f t="shared" si="10"/>
        <v>0</v>
      </c>
      <c r="L58" s="1061">
        <f t="shared" si="10"/>
        <v>0</v>
      </c>
      <c r="M58" s="1061">
        <f t="shared" si="10"/>
        <v>0</v>
      </c>
      <c r="N58" s="1061">
        <f t="shared" si="10"/>
        <v>0</v>
      </c>
      <c r="O58" s="1061">
        <f t="shared" si="10"/>
        <v>0</v>
      </c>
      <c r="P58" s="1061">
        <f t="shared" si="10"/>
        <v>0</v>
      </c>
      <c r="Q58" s="1061">
        <f t="shared" si="10"/>
        <v>0</v>
      </c>
      <c r="R58" s="1061">
        <f t="shared" si="10"/>
        <v>0</v>
      </c>
      <c r="S58" s="1061">
        <f t="shared" si="10"/>
        <v>0</v>
      </c>
      <c r="T58" s="1061">
        <f t="shared" si="10"/>
        <v>0</v>
      </c>
      <c r="U58" s="1061">
        <f t="shared" si="10"/>
        <v>0</v>
      </c>
      <c r="V58" s="1061">
        <f t="shared" si="10"/>
        <v>0</v>
      </c>
      <c r="W58" s="1062">
        <f t="shared" si="10"/>
        <v>0</v>
      </c>
      <c r="X58" s="1062">
        <f t="shared" si="10"/>
        <v>0</v>
      </c>
      <c r="Y58" s="1062">
        <f t="shared" si="10"/>
        <v>0</v>
      </c>
      <c r="Z58" s="1037">
        <f t="shared" si="6"/>
        <v>0</v>
      </c>
      <c r="AA58" s="1037">
        <f t="shared" si="6"/>
        <v>0</v>
      </c>
      <c r="AB58" s="1037">
        <f t="shared" si="6"/>
        <v>0</v>
      </c>
      <c r="AC58" s="1037">
        <f t="shared" si="7"/>
        <v>0</v>
      </c>
      <c r="AD58" s="1037">
        <f t="shared" si="7"/>
        <v>0</v>
      </c>
      <c r="AE58" s="1037">
        <f t="shared" si="7"/>
        <v>0</v>
      </c>
      <c r="AF58" s="1079">
        <f t="shared" si="3"/>
        <v>0</v>
      </c>
      <c r="AG58" s="1079">
        <f t="shared" si="3"/>
        <v>0</v>
      </c>
      <c r="AH58" s="405"/>
    </row>
    <row r="59" spans="1:34" ht="15" customHeight="1" x14ac:dyDescent="0.3">
      <c r="A59" s="406"/>
      <c r="B59" s="404"/>
      <c r="C59" s="404"/>
      <c r="D59" s="404"/>
      <c r="E59" s="404"/>
      <c r="F59" s="410" t="s">
        <v>1467</v>
      </c>
      <c r="G59" s="411"/>
      <c r="H59" s="412"/>
      <c r="I59" s="703"/>
      <c r="J59" s="704"/>
      <c r="K59" s="704"/>
      <c r="L59" s="704"/>
      <c r="M59" s="704"/>
      <c r="N59" s="704"/>
      <c r="O59" s="704"/>
      <c r="P59" s="704"/>
      <c r="Q59" s="704"/>
      <c r="R59" s="704"/>
      <c r="S59" s="704"/>
      <c r="T59" s="704"/>
      <c r="U59" s="704"/>
      <c r="V59" s="704"/>
      <c r="W59" s="705"/>
      <c r="X59" s="706"/>
      <c r="Y59" s="707"/>
      <c r="Z59" s="1037">
        <f t="shared" si="6"/>
        <v>0</v>
      </c>
      <c r="AA59" s="1037">
        <f t="shared" si="6"/>
        <v>0</v>
      </c>
      <c r="AB59" s="1037">
        <f t="shared" si="6"/>
        <v>0</v>
      </c>
      <c r="AC59" s="1037">
        <f t="shared" si="7"/>
        <v>0</v>
      </c>
      <c r="AD59" s="1037">
        <f t="shared" si="7"/>
        <v>0</v>
      </c>
      <c r="AE59" s="1037">
        <f t="shared" si="7"/>
        <v>0</v>
      </c>
      <c r="AF59" s="1079">
        <f t="shared" si="3"/>
        <v>0</v>
      </c>
      <c r="AG59" s="1079">
        <f t="shared" si="3"/>
        <v>0</v>
      </c>
      <c r="AH59" s="405"/>
    </row>
    <row r="60" spans="1:34" ht="15" customHeight="1" x14ac:dyDescent="0.3">
      <c r="A60" s="406"/>
      <c r="B60" s="404"/>
      <c r="C60" s="404"/>
      <c r="D60" s="404"/>
      <c r="E60" s="404"/>
      <c r="F60" s="410" t="s">
        <v>1468</v>
      </c>
      <c r="G60" s="411"/>
      <c r="H60" s="412"/>
      <c r="I60" s="703"/>
      <c r="J60" s="704"/>
      <c r="K60" s="704"/>
      <c r="L60" s="704"/>
      <c r="M60" s="704"/>
      <c r="N60" s="704"/>
      <c r="O60" s="704"/>
      <c r="P60" s="704"/>
      <c r="Q60" s="704"/>
      <c r="R60" s="704"/>
      <c r="S60" s="704"/>
      <c r="T60" s="704"/>
      <c r="U60" s="704"/>
      <c r="V60" s="704"/>
      <c r="W60" s="705"/>
      <c r="X60" s="706"/>
      <c r="Y60" s="707"/>
      <c r="Z60" s="1037">
        <f t="shared" si="6"/>
        <v>0</v>
      </c>
      <c r="AA60" s="1037">
        <f t="shared" si="6"/>
        <v>0</v>
      </c>
      <c r="AB60" s="1037">
        <f t="shared" si="6"/>
        <v>0</v>
      </c>
      <c r="AC60" s="1037">
        <f t="shared" si="7"/>
        <v>0</v>
      </c>
      <c r="AD60" s="1037">
        <f t="shared" si="7"/>
        <v>0</v>
      </c>
      <c r="AE60" s="1037">
        <f t="shared" si="7"/>
        <v>0</v>
      </c>
      <c r="AF60" s="1079">
        <f t="shared" si="3"/>
        <v>0</v>
      </c>
      <c r="AG60" s="1079">
        <f t="shared" si="3"/>
        <v>0</v>
      </c>
      <c r="AH60" s="405"/>
    </row>
    <row r="61" spans="1:34" ht="15" customHeight="1" x14ac:dyDescent="0.3">
      <c r="A61" s="406"/>
      <c r="B61" s="404"/>
      <c r="C61" s="404"/>
      <c r="D61" s="404"/>
      <c r="E61" s="404"/>
      <c r="F61" s="1063" t="s">
        <v>1704</v>
      </c>
      <c r="G61" s="1064"/>
      <c r="H61" s="1065"/>
      <c r="I61" s="1074"/>
      <c r="J61" s="1075"/>
      <c r="K61" s="1075"/>
      <c r="L61" s="1075"/>
      <c r="M61" s="1075"/>
      <c r="N61" s="1075"/>
      <c r="O61" s="1075"/>
      <c r="P61" s="1075"/>
      <c r="Q61" s="1075"/>
      <c r="R61" s="1075"/>
      <c r="S61" s="1075"/>
      <c r="T61" s="1075"/>
      <c r="U61" s="1075"/>
      <c r="V61" s="1075"/>
      <c r="W61" s="1076"/>
      <c r="X61" s="1077"/>
      <c r="Y61" s="1078"/>
      <c r="Z61" s="1037">
        <f t="shared" si="6"/>
        <v>0</v>
      </c>
      <c r="AA61" s="1037">
        <f t="shared" si="6"/>
        <v>0</v>
      </c>
      <c r="AB61" s="1037">
        <f t="shared" si="6"/>
        <v>0</v>
      </c>
      <c r="AC61" s="1037">
        <f t="shared" si="7"/>
        <v>0</v>
      </c>
      <c r="AD61" s="1037">
        <f t="shared" si="7"/>
        <v>0</v>
      </c>
      <c r="AE61" s="1037">
        <f t="shared" si="7"/>
        <v>0</v>
      </c>
      <c r="AF61" s="1079">
        <f t="shared" si="3"/>
        <v>0</v>
      </c>
      <c r="AG61" s="1079">
        <f t="shared" si="3"/>
        <v>0</v>
      </c>
      <c r="AH61" s="405"/>
    </row>
    <row r="62" spans="1:34" ht="15" customHeight="1" x14ac:dyDescent="0.3">
      <c r="A62" s="406"/>
      <c r="B62" s="404"/>
      <c r="C62" s="404"/>
      <c r="D62" s="404"/>
      <c r="E62" s="404"/>
      <c r="F62" s="1063" t="s">
        <v>1705</v>
      </c>
      <c r="G62" s="1064"/>
      <c r="H62" s="1065"/>
      <c r="I62" s="1074"/>
      <c r="J62" s="1075"/>
      <c r="K62" s="1075"/>
      <c r="L62" s="1075"/>
      <c r="M62" s="1075"/>
      <c r="N62" s="1075"/>
      <c r="O62" s="1075"/>
      <c r="P62" s="1075"/>
      <c r="Q62" s="1075"/>
      <c r="R62" s="1075"/>
      <c r="S62" s="1075"/>
      <c r="T62" s="1075"/>
      <c r="U62" s="1075"/>
      <c r="V62" s="1075"/>
      <c r="W62" s="1076"/>
      <c r="X62" s="1077"/>
      <c r="Y62" s="1078"/>
      <c r="Z62" s="1037">
        <f t="shared" si="6"/>
        <v>0</v>
      </c>
      <c r="AA62" s="1037">
        <f t="shared" si="6"/>
        <v>0</v>
      </c>
      <c r="AB62" s="1037">
        <f t="shared" si="6"/>
        <v>0</v>
      </c>
      <c r="AC62" s="1037">
        <f t="shared" si="7"/>
        <v>0</v>
      </c>
      <c r="AD62" s="1037">
        <f t="shared" si="7"/>
        <v>0</v>
      </c>
      <c r="AE62" s="1037">
        <f t="shared" si="7"/>
        <v>0</v>
      </c>
      <c r="AF62" s="1079">
        <f t="shared" si="3"/>
        <v>0</v>
      </c>
      <c r="AG62" s="1079">
        <f t="shared" si="3"/>
        <v>0</v>
      </c>
      <c r="AH62" s="405"/>
    </row>
    <row r="63" spans="1:34" ht="15" customHeight="1" x14ac:dyDescent="0.3">
      <c r="A63" s="406"/>
      <c r="B63" s="404"/>
      <c r="C63" s="404"/>
      <c r="D63" s="404"/>
      <c r="E63" s="404"/>
      <c r="F63" s="1063" t="s">
        <v>1706</v>
      </c>
      <c r="G63" s="1064"/>
      <c r="H63" s="1065"/>
      <c r="I63" s="1074"/>
      <c r="J63" s="1075"/>
      <c r="K63" s="1075"/>
      <c r="L63" s="1075"/>
      <c r="M63" s="1075"/>
      <c r="N63" s="1075"/>
      <c r="O63" s="1075"/>
      <c r="P63" s="1075"/>
      <c r="Q63" s="1075"/>
      <c r="R63" s="1075"/>
      <c r="S63" s="1075"/>
      <c r="T63" s="1075"/>
      <c r="U63" s="1075"/>
      <c r="V63" s="1075"/>
      <c r="W63" s="1076"/>
      <c r="X63" s="1077"/>
      <c r="Y63" s="1078"/>
      <c r="Z63" s="1037">
        <f t="shared" ref="Z63:AB74" si="11">L63+O63+R63+U63</f>
        <v>0</v>
      </c>
      <c r="AA63" s="1037">
        <f t="shared" si="11"/>
        <v>0</v>
      </c>
      <c r="AB63" s="1037">
        <f t="shared" si="11"/>
        <v>0</v>
      </c>
      <c r="AC63" s="1037">
        <f t="shared" ref="AC63:AE74" si="12">I63+L63+O63+R63+U63</f>
        <v>0</v>
      </c>
      <c r="AD63" s="1037">
        <f t="shared" si="12"/>
        <v>0</v>
      </c>
      <c r="AE63" s="1037">
        <f t="shared" si="12"/>
        <v>0</v>
      </c>
      <c r="AF63" s="1079">
        <f t="shared" si="3"/>
        <v>0</v>
      </c>
      <c r="AG63" s="1079">
        <f t="shared" si="3"/>
        <v>0</v>
      </c>
      <c r="AH63" s="405"/>
    </row>
    <row r="64" spans="1:34" ht="15" customHeight="1" x14ac:dyDescent="0.3">
      <c r="A64" s="406"/>
      <c r="B64" s="404"/>
      <c r="C64" s="404"/>
      <c r="D64" s="404"/>
      <c r="E64" s="404"/>
      <c r="F64" s="1063" t="s">
        <v>1707</v>
      </c>
      <c r="G64" s="1064"/>
      <c r="H64" s="1065"/>
      <c r="I64" s="1074"/>
      <c r="J64" s="1075"/>
      <c r="K64" s="1075"/>
      <c r="L64" s="1075"/>
      <c r="M64" s="1075"/>
      <c r="N64" s="1075"/>
      <c r="O64" s="1075"/>
      <c r="P64" s="1075"/>
      <c r="Q64" s="1075"/>
      <c r="R64" s="1075"/>
      <c r="S64" s="1075"/>
      <c r="T64" s="1075"/>
      <c r="U64" s="1075"/>
      <c r="V64" s="1075"/>
      <c r="W64" s="1076"/>
      <c r="X64" s="1077"/>
      <c r="Y64" s="1078"/>
      <c r="Z64" s="1037">
        <f t="shared" si="11"/>
        <v>0</v>
      </c>
      <c r="AA64" s="1037">
        <f t="shared" si="11"/>
        <v>0</v>
      </c>
      <c r="AB64" s="1037">
        <f t="shared" si="11"/>
        <v>0</v>
      </c>
      <c r="AC64" s="1037">
        <f t="shared" si="12"/>
        <v>0</v>
      </c>
      <c r="AD64" s="1037">
        <f t="shared" si="12"/>
        <v>0</v>
      </c>
      <c r="AE64" s="1037">
        <f t="shared" si="12"/>
        <v>0</v>
      </c>
      <c r="AF64" s="1079">
        <f t="shared" si="3"/>
        <v>0</v>
      </c>
      <c r="AG64" s="1079">
        <f t="shared" si="3"/>
        <v>0</v>
      </c>
      <c r="AH64" s="405"/>
    </row>
    <row r="65" spans="1:34" ht="15" customHeight="1" x14ac:dyDescent="0.3">
      <c r="A65" s="406"/>
      <c r="B65" s="404"/>
      <c r="C65" s="404"/>
      <c r="D65" s="404"/>
      <c r="E65" s="404"/>
      <c r="F65" s="558" t="s">
        <v>1708</v>
      </c>
      <c r="G65" s="559"/>
      <c r="H65" s="560"/>
      <c r="I65" s="1072">
        <f t="shared" ref="I65:Y65" si="13">I66+I70+I71</f>
        <v>0</v>
      </c>
      <c r="J65" s="1072">
        <f t="shared" si="13"/>
        <v>0</v>
      </c>
      <c r="K65" s="1072">
        <f t="shared" si="13"/>
        <v>0</v>
      </c>
      <c r="L65" s="1072">
        <f t="shared" si="13"/>
        <v>0</v>
      </c>
      <c r="M65" s="1072">
        <f t="shared" si="13"/>
        <v>0</v>
      </c>
      <c r="N65" s="1072">
        <f t="shared" si="13"/>
        <v>0</v>
      </c>
      <c r="O65" s="1072">
        <f t="shared" si="13"/>
        <v>0</v>
      </c>
      <c r="P65" s="1072">
        <f t="shared" si="13"/>
        <v>0</v>
      </c>
      <c r="Q65" s="1072">
        <f t="shared" si="13"/>
        <v>0</v>
      </c>
      <c r="R65" s="1072">
        <f t="shared" si="13"/>
        <v>0</v>
      </c>
      <c r="S65" s="1072">
        <f t="shared" si="13"/>
        <v>0</v>
      </c>
      <c r="T65" s="1072">
        <f t="shared" si="13"/>
        <v>0</v>
      </c>
      <c r="U65" s="1072">
        <f t="shared" si="13"/>
        <v>0</v>
      </c>
      <c r="V65" s="1072">
        <f t="shared" si="13"/>
        <v>0</v>
      </c>
      <c r="W65" s="1073">
        <f t="shared" si="13"/>
        <v>0</v>
      </c>
      <c r="X65" s="1037">
        <f t="shared" si="13"/>
        <v>0</v>
      </c>
      <c r="Y65" s="1073">
        <f t="shared" si="13"/>
        <v>0</v>
      </c>
      <c r="Z65" s="1037">
        <f t="shared" si="11"/>
        <v>0</v>
      </c>
      <c r="AA65" s="1037">
        <f t="shared" si="11"/>
        <v>0</v>
      </c>
      <c r="AB65" s="1037">
        <f t="shared" si="11"/>
        <v>0</v>
      </c>
      <c r="AC65" s="1037">
        <f t="shared" si="12"/>
        <v>0</v>
      </c>
      <c r="AD65" s="1037">
        <f t="shared" si="12"/>
        <v>0</v>
      </c>
      <c r="AE65" s="1037">
        <f t="shared" si="12"/>
        <v>0</v>
      </c>
      <c r="AF65" s="1079">
        <f t="shared" si="3"/>
        <v>0</v>
      </c>
      <c r="AG65" s="1079">
        <f t="shared" si="3"/>
        <v>0</v>
      </c>
      <c r="AH65" s="405"/>
    </row>
    <row r="66" spans="1:34" ht="15" customHeight="1" x14ac:dyDescent="0.3">
      <c r="A66" s="406"/>
      <c r="B66" s="404"/>
      <c r="C66" s="404"/>
      <c r="D66" s="404"/>
      <c r="E66" s="404"/>
      <c r="F66" s="1066" t="s">
        <v>1469</v>
      </c>
      <c r="G66" s="1067"/>
      <c r="H66" s="1068"/>
      <c r="I66" s="1061">
        <f>I67+I69</f>
        <v>0</v>
      </c>
      <c r="J66" s="1061">
        <f t="shared" ref="J66:Y66" si="14">J67+J69</f>
        <v>0</v>
      </c>
      <c r="K66" s="1061">
        <f t="shared" si="14"/>
        <v>0</v>
      </c>
      <c r="L66" s="1061">
        <f t="shared" si="14"/>
        <v>0</v>
      </c>
      <c r="M66" s="1061">
        <f t="shared" si="14"/>
        <v>0</v>
      </c>
      <c r="N66" s="1061">
        <f t="shared" si="14"/>
        <v>0</v>
      </c>
      <c r="O66" s="1061">
        <f t="shared" si="14"/>
        <v>0</v>
      </c>
      <c r="P66" s="1061">
        <f t="shared" si="14"/>
        <v>0</v>
      </c>
      <c r="Q66" s="1061">
        <f t="shared" si="14"/>
        <v>0</v>
      </c>
      <c r="R66" s="1061">
        <f t="shared" si="14"/>
        <v>0</v>
      </c>
      <c r="S66" s="1061">
        <f t="shared" si="14"/>
        <v>0</v>
      </c>
      <c r="T66" s="1061">
        <f t="shared" si="14"/>
        <v>0</v>
      </c>
      <c r="U66" s="1061">
        <f t="shared" si="14"/>
        <v>0</v>
      </c>
      <c r="V66" s="1061">
        <f t="shared" si="14"/>
        <v>0</v>
      </c>
      <c r="W66" s="1062">
        <f t="shared" si="14"/>
        <v>0</v>
      </c>
      <c r="X66" s="695">
        <f t="shared" si="14"/>
        <v>0</v>
      </c>
      <c r="Y66" s="1061">
        <f t="shared" si="14"/>
        <v>0</v>
      </c>
      <c r="Z66" s="1037">
        <f t="shared" si="11"/>
        <v>0</v>
      </c>
      <c r="AA66" s="1037">
        <f t="shared" si="11"/>
        <v>0</v>
      </c>
      <c r="AB66" s="1037">
        <f t="shared" si="11"/>
        <v>0</v>
      </c>
      <c r="AC66" s="1037">
        <f t="shared" si="12"/>
        <v>0</v>
      </c>
      <c r="AD66" s="1037">
        <f t="shared" si="12"/>
        <v>0</v>
      </c>
      <c r="AE66" s="1037">
        <f t="shared" si="12"/>
        <v>0</v>
      </c>
      <c r="AF66" s="1079">
        <f t="shared" si="3"/>
        <v>0</v>
      </c>
      <c r="AG66" s="1079">
        <f t="shared" si="3"/>
        <v>0</v>
      </c>
      <c r="AH66" s="405"/>
    </row>
    <row r="67" spans="1:34" ht="15" customHeight="1" x14ac:dyDescent="0.3">
      <c r="A67" s="406"/>
      <c r="B67" s="404"/>
      <c r="C67" s="404"/>
      <c r="D67" s="404"/>
      <c r="E67" s="404"/>
      <c r="F67" s="410" t="s">
        <v>1934</v>
      </c>
      <c r="G67" s="411"/>
      <c r="H67" s="412"/>
      <c r="I67" s="703"/>
      <c r="J67" s="704"/>
      <c r="K67" s="704"/>
      <c r="L67" s="704"/>
      <c r="M67" s="704"/>
      <c r="N67" s="704"/>
      <c r="O67" s="704"/>
      <c r="P67" s="704"/>
      <c r="Q67" s="704"/>
      <c r="R67" s="704"/>
      <c r="S67" s="704"/>
      <c r="T67" s="704"/>
      <c r="U67" s="704"/>
      <c r="V67" s="704"/>
      <c r="W67" s="705"/>
      <c r="X67" s="706"/>
      <c r="Y67" s="707"/>
      <c r="Z67" s="1037">
        <f t="shared" si="11"/>
        <v>0</v>
      </c>
      <c r="AA67" s="1037">
        <f t="shared" si="11"/>
        <v>0</v>
      </c>
      <c r="AB67" s="1037">
        <f t="shared" si="11"/>
        <v>0</v>
      </c>
      <c r="AC67" s="1037">
        <f t="shared" si="12"/>
        <v>0</v>
      </c>
      <c r="AD67" s="1037">
        <f t="shared" si="12"/>
        <v>0</v>
      </c>
      <c r="AE67" s="1037">
        <f t="shared" si="12"/>
        <v>0</v>
      </c>
      <c r="AF67" s="1079">
        <f t="shared" si="3"/>
        <v>0</v>
      </c>
      <c r="AG67" s="1079">
        <f t="shared" si="3"/>
        <v>0</v>
      </c>
      <c r="AH67" s="405"/>
    </row>
    <row r="68" spans="1:34" ht="15" customHeight="1" x14ac:dyDescent="0.3">
      <c r="A68" s="406"/>
      <c r="B68" s="404"/>
      <c r="C68" s="404"/>
      <c r="D68" s="404"/>
      <c r="E68" s="404"/>
      <c r="F68" s="407" t="s">
        <v>1936</v>
      </c>
      <c r="G68" s="408"/>
      <c r="H68" s="409"/>
      <c r="I68" s="703"/>
      <c r="J68" s="704"/>
      <c r="K68" s="704"/>
      <c r="L68" s="704"/>
      <c r="M68" s="704"/>
      <c r="N68" s="704"/>
      <c r="O68" s="704"/>
      <c r="P68" s="704"/>
      <c r="Q68" s="704"/>
      <c r="R68" s="704"/>
      <c r="S68" s="704"/>
      <c r="T68" s="704"/>
      <c r="U68" s="704"/>
      <c r="V68" s="704"/>
      <c r="W68" s="705"/>
      <c r="X68" s="706"/>
      <c r="Y68" s="707"/>
      <c r="Z68" s="1037">
        <f>L68+O68+R68+U68</f>
        <v>0</v>
      </c>
      <c r="AA68" s="1037">
        <f>M68+P68+S68+V68</f>
        <v>0</v>
      </c>
      <c r="AB68" s="1037">
        <f>N68+Q68+T68+W68</f>
        <v>0</v>
      </c>
      <c r="AC68" s="1037">
        <f>I68+L68+O68+R68+U68</f>
        <v>0</v>
      </c>
      <c r="AD68" s="1037">
        <f>J68+M68+P68+S68+V68</f>
        <v>0</v>
      </c>
      <c r="AE68" s="1037">
        <f>K68+N68+Q68+T68+W68</f>
        <v>0</v>
      </c>
      <c r="AF68" s="1079">
        <f t="shared" si="3"/>
        <v>0</v>
      </c>
      <c r="AG68" s="1079">
        <f t="shared" si="3"/>
        <v>0</v>
      </c>
      <c r="AH68" s="405"/>
    </row>
    <row r="69" spans="1:34" ht="15" customHeight="1" x14ac:dyDescent="0.3">
      <c r="A69" s="406"/>
      <c r="B69" s="404"/>
      <c r="C69" s="404"/>
      <c r="D69" s="404"/>
      <c r="E69" s="404"/>
      <c r="F69" s="410" t="s">
        <v>1935</v>
      </c>
      <c r="G69" s="411"/>
      <c r="H69" s="412"/>
      <c r="I69" s="703"/>
      <c r="J69" s="704"/>
      <c r="K69" s="704"/>
      <c r="L69" s="704"/>
      <c r="M69" s="704"/>
      <c r="N69" s="704"/>
      <c r="O69" s="704"/>
      <c r="P69" s="704"/>
      <c r="Q69" s="704"/>
      <c r="R69" s="704"/>
      <c r="S69" s="704"/>
      <c r="T69" s="704"/>
      <c r="U69" s="704"/>
      <c r="V69" s="704"/>
      <c r="W69" s="705"/>
      <c r="X69" s="706"/>
      <c r="Y69" s="707"/>
      <c r="Z69" s="1037">
        <f t="shared" si="11"/>
        <v>0</v>
      </c>
      <c r="AA69" s="1037">
        <f t="shared" si="11"/>
        <v>0</v>
      </c>
      <c r="AB69" s="1037">
        <f t="shared" si="11"/>
        <v>0</v>
      </c>
      <c r="AC69" s="1037">
        <f t="shared" si="12"/>
        <v>0</v>
      </c>
      <c r="AD69" s="1037">
        <f t="shared" si="12"/>
        <v>0</v>
      </c>
      <c r="AE69" s="1037">
        <f t="shared" si="12"/>
        <v>0</v>
      </c>
      <c r="AF69" s="1079">
        <f t="shared" si="3"/>
        <v>0</v>
      </c>
      <c r="AG69" s="1079">
        <f t="shared" si="3"/>
        <v>0</v>
      </c>
      <c r="AH69" s="405"/>
    </row>
    <row r="70" spans="1:34" ht="15" customHeight="1" x14ac:dyDescent="0.3">
      <c r="A70" s="406"/>
      <c r="B70" s="404"/>
      <c r="C70" s="404"/>
      <c r="D70" s="404"/>
      <c r="E70" s="404"/>
      <c r="F70" s="410" t="s">
        <v>1470</v>
      </c>
      <c r="G70" s="411"/>
      <c r="H70" s="412"/>
      <c r="I70" s="703"/>
      <c r="J70" s="704"/>
      <c r="K70" s="704"/>
      <c r="L70" s="704"/>
      <c r="M70" s="704"/>
      <c r="N70" s="704"/>
      <c r="O70" s="704"/>
      <c r="P70" s="704"/>
      <c r="Q70" s="704"/>
      <c r="R70" s="704"/>
      <c r="S70" s="704"/>
      <c r="T70" s="704"/>
      <c r="U70" s="704"/>
      <c r="V70" s="704"/>
      <c r="W70" s="705"/>
      <c r="X70" s="706"/>
      <c r="Y70" s="707"/>
      <c r="Z70" s="1037">
        <f t="shared" si="11"/>
        <v>0</v>
      </c>
      <c r="AA70" s="1037">
        <f t="shared" si="11"/>
        <v>0</v>
      </c>
      <c r="AB70" s="1037">
        <f t="shared" si="11"/>
        <v>0</v>
      </c>
      <c r="AC70" s="1037">
        <f t="shared" si="12"/>
        <v>0</v>
      </c>
      <c r="AD70" s="1037">
        <f t="shared" si="12"/>
        <v>0</v>
      </c>
      <c r="AE70" s="1037">
        <f t="shared" si="12"/>
        <v>0</v>
      </c>
      <c r="AF70" s="1079">
        <f t="shared" si="3"/>
        <v>0</v>
      </c>
      <c r="AG70" s="1079">
        <f t="shared" si="3"/>
        <v>0</v>
      </c>
      <c r="AH70" s="405"/>
    </row>
    <row r="71" spans="1:34" ht="15" customHeight="1" x14ac:dyDescent="0.3">
      <c r="A71" s="406"/>
      <c r="B71" s="404"/>
      <c r="C71" s="404"/>
      <c r="D71" s="404"/>
      <c r="E71" s="404"/>
      <c r="F71" s="410" t="s">
        <v>1453</v>
      </c>
      <c r="G71" s="411"/>
      <c r="H71" s="412"/>
      <c r="I71" s="703"/>
      <c r="J71" s="704"/>
      <c r="K71" s="704"/>
      <c r="L71" s="704"/>
      <c r="M71" s="704"/>
      <c r="N71" s="704"/>
      <c r="O71" s="704"/>
      <c r="P71" s="704"/>
      <c r="Q71" s="704"/>
      <c r="R71" s="704"/>
      <c r="S71" s="704"/>
      <c r="T71" s="704"/>
      <c r="U71" s="704"/>
      <c r="V71" s="704"/>
      <c r="W71" s="705"/>
      <c r="X71" s="706"/>
      <c r="Y71" s="707"/>
      <c r="Z71" s="1037">
        <f t="shared" si="11"/>
        <v>0</v>
      </c>
      <c r="AA71" s="1037">
        <f t="shared" si="11"/>
        <v>0</v>
      </c>
      <c r="AB71" s="1037">
        <f t="shared" si="11"/>
        <v>0</v>
      </c>
      <c r="AC71" s="1037">
        <f t="shared" si="12"/>
        <v>0</v>
      </c>
      <c r="AD71" s="1037">
        <f t="shared" si="12"/>
        <v>0</v>
      </c>
      <c r="AE71" s="1037">
        <f t="shared" si="12"/>
        <v>0</v>
      </c>
      <c r="AF71" s="1079">
        <f t="shared" si="3"/>
        <v>0</v>
      </c>
      <c r="AG71" s="1079">
        <f t="shared" si="3"/>
        <v>0</v>
      </c>
      <c r="AH71" s="405"/>
    </row>
    <row r="72" spans="1:34" ht="15" customHeight="1" x14ac:dyDescent="0.3">
      <c r="A72" s="406"/>
      <c r="B72" s="404"/>
      <c r="C72" s="404"/>
      <c r="D72" s="404"/>
      <c r="E72" s="404"/>
      <c r="F72" s="1063" t="s">
        <v>1709</v>
      </c>
      <c r="G72" s="1064"/>
      <c r="H72" s="1065"/>
      <c r="I72" s="1074"/>
      <c r="J72" s="1075"/>
      <c r="K72" s="1075"/>
      <c r="L72" s="1075"/>
      <c r="M72" s="1075"/>
      <c r="N72" s="1075"/>
      <c r="O72" s="1075"/>
      <c r="P72" s="1075"/>
      <c r="Q72" s="1075"/>
      <c r="R72" s="1075"/>
      <c r="S72" s="1075"/>
      <c r="T72" s="1075"/>
      <c r="U72" s="1075"/>
      <c r="V72" s="1075"/>
      <c r="W72" s="1076"/>
      <c r="X72" s="1077"/>
      <c r="Y72" s="1078"/>
      <c r="Z72" s="1037">
        <f t="shared" si="11"/>
        <v>0</v>
      </c>
      <c r="AA72" s="1037">
        <f t="shared" si="11"/>
        <v>0</v>
      </c>
      <c r="AB72" s="1037">
        <f t="shared" si="11"/>
        <v>0</v>
      </c>
      <c r="AC72" s="1037">
        <f t="shared" si="12"/>
        <v>0</v>
      </c>
      <c r="AD72" s="1037">
        <f t="shared" si="12"/>
        <v>0</v>
      </c>
      <c r="AE72" s="1037">
        <f t="shared" si="12"/>
        <v>0</v>
      </c>
      <c r="AF72" s="1079">
        <f t="shared" si="3"/>
        <v>0</v>
      </c>
      <c r="AG72" s="1079">
        <f t="shared" si="3"/>
        <v>0</v>
      </c>
      <c r="AH72" s="405"/>
    </row>
    <row r="73" spans="1:34" ht="15" customHeight="1" x14ac:dyDescent="0.3">
      <c r="A73" s="406"/>
      <c r="B73" s="404"/>
      <c r="C73" s="404"/>
      <c r="D73" s="404"/>
      <c r="E73" s="404"/>
      <c r="F73" s="558" t="s">
        <v>1710</v>
      </c>
      <c r="G73" s="559"/>
      <c r="H73" s="560"/>
      <c r="I73" s="1072">
        <f t="shared" ref="I73:X73" si="15">I30+I34+I35+I36+I44+I49+I53+I54+I55+I56+I61+I62+I63+I64+I65+I72</f>
        <v>0</v>
      </c>
      <c r="J73" s="1072">
        <f t="shared" si="15"/>
        <v>0</v>
      </c>
      <c r="K73" s="1072">
        <f t="shared" si="15"/>
        <v>0</v>
      </c>
      <c r="L73" s="1072">
        <f t="shared" si="15"/>
        <v>0</v>
      </c>
      <c r="M73" s="1072">
        <f t="shared" si="15"/>
        <v>0</v>
      </c>
      <c r="N73" s="1072">
        <f t="shared" si="15"/>
        <v>0</v>
      </c>
      <c r="O73" s="1072">
        <f t="shared" si="15"/>
        <v>0</v>
      </c>
      <c r="P73" s="1072">
        <f t="shared" si="15"/>
        <v>0</v>
      </c>
      <c r="Q73" s="1072">
        <f t="shared" si="15"/>
        <v>0</v>
      </c>
      <c r="R73" s="1072">
        <f t="shared" si="15"/>
        <v>0</v>
      </c>
      <c r="S73" s="1072">
        <f t="shared" si="15"/>
        <v>0</v>
      </c>
      <c r="T73" s="1072">
        <f t="shared" si="15"/>
        <v>0</v>
      </c>
      <c r="U73" s="1072">
        <f t="shared" si="15"/>
        <v>0</v>
      </c>
      <c r="V73" s="1072">
        <f t="shared" si="15"/>
        <v>0</v>
      </c>
      <c r="W73" s="1073">
        <f>W30+W34+W35+W36+W44+W49+W53+W54+W55+W56+W61+W62+W63+W64+W65+W72</f>
        <v>0</v>
      </c>
      <c r="X73" s="1037">
        <f t="shared" si="15"/>
        <v>0</v>
      </c>
      <c r="Y73" s="1073">
        <f>Y30+Y34+Y35+Y36+Y44+Y49+Y53+Y54+Y55+Y56+Y61+Y62+Y63+Y64+Y65+Y72</f>
        <v>0</v>
      </c>
      <c r="Z73" s="1037">
        <f t="shared" si="11"/>
        <v>0</v>
      </c>
      <c r="AA73" s="1037">
        <f t="shared" si="11"/>
        <v>0</v>
      </c>
      <c r="AB73" s="1037">
        <f t="shared" si="11"/>
        <v>0</v>
      </c>
      <c r="AC73" s="1037">
        <f t="shared" si="12"/>
        <v>0</v>
      </c>
      <c r="AD73" s="1037">
        <f t="shared" si="12"/>
        <v>0</v>
      </c>
      <c r="AE73" s="1037">
        <f t="shared" si="12"/>
        <v>0</v>
      </c>
      <c r="AF73" s="1079">
        <f t="shared" si="3"/>
        <v>0</v>
      </c>
      <c r="AG73" s="1079">
        <f t="shared" si="3"/>
        <v>0</v>
      </c>
      <c r="AH73" s="405"/>
    </row>
    <row r="74" spans="1:34" ht="15" customHeight="1" x14ac:dyDescent="0.3">
      <c r="A74" s="406"/>
      <c r="B74" s="404"/>
      <c r="C74" s="404"/>
      <c r="D74" s="404"/>
      <c r="E74" s="404"/>
      <c r="F74" s="558" t="s">
        <v>1711</v>
      </c>
      <c r="G74" s="559"/>
      <c r="H74" s="560"/>
      <c r="I74" s="1081"/>
      <c r="J74" s="1082"/>
      <c r="K74" s="1082"/>
      <c r="L74" s="1082"/>
      <c r="M74" s="1082"/>
      <c r="N74" s="1082"/>
      <c r="O74" s="1082"/>
      <c r="P74" s="1082"/>
      <c r="Q74" s="1082"/>
      <c r="R74" s="1082"/>
      <c r="S74" s="1082"/>
      <c r="T74" s="1082"/>
      <c r="U74" s="1082"/>
      <c r="V74" s="1082"/>
      <c r="W74" s="1083"/>
      <c r="X74" s="1084"/>
      <c r="Y74" s="1085"/>
      <c r="Z74" s="1037">
        <f t="shared" si="11"/>
        <v>0</v>
      </c>
      <c r="AA74" s="1037">
        <f t="shared" si="11"/>
        <v>0</v>
      </c>
      <c r="AB74" s="1037">
        <f t="shared" si="11"/>
        <v>0</v>
      </c>
      <c r="AC74" s="1037">
        <f t="shared" si="12"/>
        <v>0</v>
      </c>
      <c r="AD74" s="1037">
        <f t="shared" si="12"/>
        <v>0</v>
      </c>
      <c r="AE74" s="1037">
        <f t="shared" si="12"/>
        <v>0</v>
      </c>
      <c r="AF74" s="1079">
        <f t="shared" si="3"/>
        <v>0</v>
      </c>
      <c r="AG74" s="1079">
        <f t="shared" si="3"/>
        <v>0</v>
      </c>
      <c r="AH74" s="405"/>
    </row>
    <row r="75" spans="1:34" ht="15" customHeight="1" thickBot="1" x14ac:dyDescent="0.35">
      <c r="A75" s="413"/>
      <c r="B75" s="414"/>
      <c r="C75" s="414"/>
      <c r="D75" s="414"/>
      <c r="E75" s="414"/>
      <c r="F75" s="414"/>
      <c r="G75" s="414"/>
      <c r="H75" s="414"/>
      <c r="I75" s="414"/>
      <c r="J75" s="414"/>
      <c r="K75" s="414"/>
      <c r="L75" s="414"/>
      <c r="M75" s="414"/>
      <c r="N75" s="414"/>
      <c r="O75" s="414"/>
      <c r="P75" s="414"/>
      <c r="Q75" s="414"/>
      <c r="R75" s="414"/>
      <c r="S75" s="414"/>
      <c r="T75" s="414"/>
      <c r="U75" s="414"/>
      <c r="V75" s="414"/>
      <c r="W75" s="414"/>
      <c r="X75" s="414"/>
      <c r="Y75" s="414"/>
      <c r="Z75" s="414"/>
      <c r="AA75" s="414"/>
      <c r="AB75" s="414"/>
      <c r="AC75" s="414"/>
      <c r="AD75" s="414"/>
      <c r="AE75" s="414"/>
      <c r="AF75" s="414"/>
      <c r="AG75" s="414"/>
      <c r="AH75" s="415"/>
    </row>
  </sheetData>
  <sheetProtection algorithmName="SHA-512" hashValue="+DJbD10fuoycKV705VLggUuwRcySgIjy8J0clPIOFsncNHXyad7MnVbz8gcyt4lQl3d+mTvUMv2OCMZREqPpQw==" saltValue="UgqwdyoI/6OWIoEIH0qsCQ==" spinCount="100000" sheet="1" objects="1" scenarios="1" selectLockedCells="1"/>
  <mergeCells count="40">
    <mergeCell ref="F19:F20"/>
    <mergeCell ref="AE28:AE29"/>
    <mergeCell ref="AF28:AF29"/>
    <mergeCell ref="AG28:AG29"/>
    <mergeCell ref="V28:V29"/>
    <mergeCell ref="W28:W29"/>
    <mergeCell ref="X28:X29"/>
    <mergeCell ref="Y28:Y29"/>
    <mergeCell ref="Z28:Z29"/>
    <mergeCell ref="AA28:AA29"/>
    <mergeCell ref="AB28:AB29"/>
    <mergeCell ref="M28:M29"/>
    <mergeCell ref="N28:N29"/>
    <mergeCell ref="AC28:AC29"/>
    <mergeCell ref="AD28:AD29"/>
    <mergeCell ref="O28:O29"/>
    <mergeCell ref="U28:U29"/>
    <mergeCell ref="F28:H29"/>
    <mergeCell ref="I28:I29"/>
    <mergeCell ref="J28:J29"/>
    <mergeCell ref="K28:K29"/>
    <mergeCell ref="L28:L29"/>
    <mergeCell ref="P28:P29"/>
    <mergeCell ref="Q28:Q29"/>
    <mergeCell ref="R28:R29"/>
    <mergeCell ref="S28:S29"/>
    <mergeCell ref="T28:T29"/>
    <mergeCell ref="L19:V20"/>
    <mergeCell ref="L21:V21"/>
    <mergeCell ref="L24:Y25"/>
    <mergeCell ref="AF24:AG27"/>
    <mergeCell ref="I26:K27"/>
    <mergeCell ref="L26:N27"/>
    <mergeCell ref="O26:Q27"/>
    <mergeCell ref="R26:T27"/>
    <mergeCell ref="U26:W27"/>
    <mergeCell ref="X26:Y27"/>
    <mergeCell ref="Z26:AB27"/>
    <mergeCell ref="AC26:AE27"/>
    <mergeCell ref="L22:V22"/>
  </mergeCells>
  <pageMargins left="0.98425196850393704" right="0.70866141732283472" top="0.98425196850393704" bottom="0.98425196850393704" header="0.31496062992125984" footer="0.31496062992125984"/>
  <pageSetup paperSize="5" scale="47"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1:O53"/>
  <sheetViews>
    <sheetView showGridLines="0" topLeftCell="B5" zoomScaleNormal="100" workbookViewId="0">
      <selection activeCell="G17" sqref="G17"/>
    </sheetView>
  </sheetViews>
  <sheetFormatPr defaultColWidth="9.33203125" defaultRowHeight="13.2" x14ac:dyDescent="0.25"/>
  <cols>
    <col min="1" max="1" width="4.6640625" style="7" hidden="1" customWidth="1"/>
    <col min="2" max="2" width="2.6640625" style="7" customWidth="1"/>
    <col min="3" max="3" width="4.6640625" style="7" customWidth="1"/>
    <col min="4" max="4" width="35.6640625" style="7" customWidth="1"/>
    <col min="5" max="5" width="9.6640625" style="7" hidden="1" customWidth="1"/>
    <col min="6" max="6" width="15.6640625" style="7" hidden="1" customWidth="1"/>
    <col min="7" max="12" width="20.6640625" style="7" customWidth="1"/>
    <col min="13" max="13" width="2.6640625" style="7" customWidth="1"/>
    <col min="14" max="16384" width="9.33203125" style="7"/>
  </cols>
  <sheetData>
    <row r="1" spans="2:15" ht="15" hidden="1" customHeight="1" thickBot="1" x14ac:dyDescent="0.25"/>
    <row r="2" spans="2:15" s="71" customFormat="1" ht="15" customHeight="1" x14ac:dyDescent="0.25">
      <c r="B2" s="70"/>
      <c r="C2" s="561"/>
      <c r="D2" s="561"/>
      <c r="E2" s="561"/>
      <c r="F2" s="561"/>
      <c r="G2" s="561"/>
      <c r="H2" s="561"/>
      <c r="I2" s="561"/>
      <c r="J2" s="561"/>
      <c r="K2" s="561"/>
      <c r="L2" s="561"/>
      <c r="M2" s="562"/>
    </row>
    <row r="3" spans="2:15" s="71" customFormat="1" ht="15" customHeight="1" x14ac:dyDescent="0.3">
      <c r="B3" s="72"/>
      <c r="C3" s="2147" t="s">
        <v>2108</v>
      </c>
      <c r="D3" s="2147"/>
      <c r="E3" s="2147"/>
      <c r="F3" s="2147"/>
      <c r="G3" s="2147"/>
      <c r="H3" s="2147"/>
      <c r="I3" s="2147"/>
      <c r="J3" s="2147"/>
      <c r="K3" s="2147"/>
      <c r="L3" s="2147"/>
      <c r="M3" s="563"/>
    </row>
    <row r="4" spans="2:15" s="71" customFormat="1" ht="15" customHeight="1" x14ac:dyDescent="0.3">
      <c r="B4" s="72"/>
      <c r="C4" s="2147"/>
      <c r="D4" s="2147"/>
      <c r="E4" s="2147"/>
      <c r="F4" s="2147"/>
      <c r="G4" s="2147"/>
      <c r="H4" s="2147"/>
      <c r="I4" s="2147"/>
      <c r="J4" s="2147"/>
      <c r="K4" s="2147"/>
      <c r="L4" s="2147"/>
      <c r="M4" s="563"/>
    </row>
    <row r="5" spans="2:15" s="71" customFormat="1" ht="15" customHeight="1" x14ac:dyDescent="0.25">
      <c r="B5" s="73"/>
      <c r="C5" s="564"/>
      <c r="D5" s="564"/>
      <c r="E5" s="564"/>
      <c r="F5" s="564"/>
      <c r="G5" s="564"/>
      <c r="H5" s="2263" t="s">
        <v>2216</v>
      </c>
      <c r="I5" s="2263"/>
      <c r="J5" s="564"/>
      <c r="K5" s="564"/>
      <c r="L5" s="564"/>
      <c r="M5" s="563"/>
    </row>
    <row r="6" spans="2:15" ht="15" customHeight="1" x14ac:dyDescent="0.25">
      <c r="B6" s="8"/>
      <c r="D6" s="37"/>
      <c r="G6" s="74"/>
      <c r="H6" s="2264" t="s">
        <v>1020</v>
      </c>
      <c r="I6" s="2264"/>
      <c r="J6" s="9"/>
      <c r="K6" s="9"/>
      <c r="L6" s="75"/>
      <c r="M6" s="11"/>
      <c r="O6" s="27"/>
    </row>
    <row r="7" spans="2:15" ht="15" customHeight="1" x14ac:dyDescent="0.25">
      <c r="B7" s="8"/>
      <c r="H7" s="2265"/>
      <c r="I7" s="2265"/>
      <c r="M7" s="11"/>
    </row>
    <row r="8" spans="2:15" ht="19.95" customHeight="1" x14ac:dyDescent="0.25">
      <c r="B8" s="8"/>
      <c r="C8" s="1134"/>
      <c r="D8" s="2266" t="s">
        <v>885</v>
      </c>
      <c r="E8" s="2266"/>
      <c r="F8" s="2267"/>
      <c r="G8" s="2260" t="s">
        <v>886</v>
      </c>
      <c r="H8" s="2260" t="s">
        <v>887</v>
      </c>
      <c r="I8" s="2260" t="s">
        <v>888</v>
      </c>
      <c r="J8" s="2260" t="s">
        <v>889</v>
      </c>
      <c r="K8" s="2260" t="s">
        <v>2209</v>
      </c>
      <c r="L8" s="2260" t="s">
        <v>2210</v>
      </c>
      <c r="M8" s="11"/>
    </row>
    <row r="9" spans="2:15" ht="15" customHeight="1" x14ac:dyDescent="0.25">
      <c r="B9" s="8"/>
      <c r="C9" s="1135"/>
      <c r="D9" s="2268"/>
      <c r="E9" s="2268"/>
      <c r="F9" s="2269"/>
      <c r="G9" s="2261"/>
      <c r="H9" s="2270"/>
      <c r="I9" s="2261"/>
      <c r="J9" s="2261"/>
      <c r="K9" s="2262"/>
      <c r="L9" s="2262"/>
      <c r="M9" s="76"/>
      <c r="N9" s="27"/>
    </row>
    <row r="10" spans="2:15" ht="15" customHeight="1" x14ac:dyDescent="0.2">
      <c r="B10" s="8"/>
      <c r="C10" s="1136" t="s">
        <v>20</v>
      </c>
      <c r="D10" s="77" t="s">
        <v>890</v>
      </c>
      <c r="E10" s="78"/>
      <c r="F10" s="79"/>
      <c r="G10" s="708"/>
      <c r="H10" s="708"/>
      <c r="I10" s="709"/>
      <c r="J10" s="709"/>
      <c r="K10" s="709"/>
      <c r="L10" s="710"/>
      <c r="M10" s="11"/>
      <c r="N10" s="27"/>
    </row>
    <row r="11" spans="2:15" ht="15" customHeight="1" x14ac:dyDescent="0.2">
      <c r="B11" s="8"/>
      <c r="C11" s="1136" t="s">
        <v>21</v>
      </c>
      <c r="D11" s="77" t="s">
        <v>891</v>
      </c>
      <c r="E11" s="78"/>
      <c r="F11" s="79"/>
      <c r="G11" s="708"/>
      <c r="H11" s="708"/>
      <c r="I11" s="709"/>
      <c r="J11" s="709"/>
      <c r="K11" s="709"/>
      <c r="L11" s="710"/>
      <c r="M11" s="11"/>
      <c r="N11" s="27"/>
    </row>
    <row r="12" spans="2:15" ht="15" customHeight="1" x14ac:dyDescent="0.2">
      <c r="B12" s="8"/>
      <c r="C12" s="1136" t="s">
        <v>22</v>
      </c>
      <c r="D12" s="77" t="s">
        <v>892</v>
      </c>
      <c r="E12" s="78"/>
      <c r="F12" s="79"/>
      <c r="G12" s="708"/>
      <c r="H12" s="708"/>
      <c r="I12" s="709"/>
      <c r="J12" s="709"/>
      <c r="K12" s="709"/>
      <c r="L12" s="710"/>
      <c r="M12" s="11"/>
      <c r="N12" s="27"/>
    </row>
    <row r="13" spans="2:15" ht="15" customHeight="1" x14ac:dyDescent="0.2">
      <c r="B13" s="8"/>
      <c r="C13" s="1136" t="s">
        <v>23</v>
      </c>
      <c r="D13" s="80" t="s">
        <v>893</v>
      </c>
      <c r="E13" s="78"/>
      <c r="F13" s="79"/>
      <c r="G13" s="708"/>
      <c r="H13" s="708"/>
      <c r="I13" s="709"/>
      <c r="J13" s="709"/>
      <c r="K13" s="709"/>
      <c r="L13" s="710"/>
      <c r="M13" s="11"/>
      <c r="N13" s="27"/>
    </row>
    <row r="14" spans="2:15" ht="15" customHeight="1" x14ac:dyDescent="0.2">
      <c r="B14" s="8"/>
      <c r="C14" s="1136" t="s">
        <v>24</v>
      </c>
      <c r="D14" s="80" t="s">
        <v>894</v>
      </c>
      <c r="E14" s="78"/>
      <c r="F14" s="79"/>
      <c r="G14" s="708"/>
      <c r="H14" s="708"/>
      <c r="I14" s="709"/>
      <c r="J14" s="709"/>
      <c r="K14" s="709"/>
      <c r="L14" s="710"/>
      <c r="M14" s="11"/>
      <c r="N14" s="27"/>
    </row>
    <row r="15" spans="2:15" ht="15" customHeight="1" x14ac:dyDescent="0.2">
      <c r="B15" s="8"/>
      <c r="C15" s="1136" t="s">
        <v>25</v>
      </c>
      <c r="D15" s="81" t="s">
        <v>895</v>
      </c>
      <c r="E15" s="78"/>
      <c r="F15" s="79"/>
      <c r="G15" s="708"/>
      <c r="H15" s="708"/>
      <c r="I15" s="709"/>
      <c r="J15" s="709"/>
      <c r="K15" s="709"/>
      <c r="L15" s="710"/>
      <c r="M15" s="11"/>
      <c r="N15" s="27"/>
    </row>
    <row r="16" spans="2:15" ht="15" customHeight="1" x14ac:dyDescent="0.2">
      <c r="B16" s="8"/>
      <c r="C16" s="1136" t="s">
        <v>26</v>
      </c>
      <c r="D16" s="81" t="s">
        <v>896</v>
      </c>
      <c r="E16" s="78"/>
      <c r="F16" s="79"/>
      <c r="G16" s="708"/>
      <c r="H16" s="708"/>
      <c r="I16" s="709"/>
      <c r="J16" s="709"/>
      <c r="K16" s="709"/>
      <c r="L16" s="710"/>
      <c r="M16" s="11"/>
      <c r="N16" s="27"/>
    </row>
    <row r="17" spans="2:14" ht="15" customHeight="1" x14ac:dyDescent="0.2">
      <c r="B17" s="8"/>
      <c r="C17" s="1136" t="s">
        <v>27</v>
      </c>
      <c r="D17" s="81" t="s">
        <v>856</v>
      </c>
      <c r="E17" s="78"/>
      <c r="F17" s="79"/>
      <c r="G17" s="708"/>
      <c r="H17" s="708"/>
      <c r="I17" s="709"/>
      <c r="J17" s="709"/>
      <c r="K17" s="709"/>
      <c r="L17" s="710"/>
      <c r="M17" s="11"/>
      <c r="N17" s="27"/>
    </row>
    <row r="18" spans="2:14" ht="15" customHeight="1" x14ac:dyDescent="0.2">
      <c r="B18" s="8"/>
      <c r="C18" s="1136" t="s">
        <v>28</v>
      </c>
      <c r="D18" s="80" t="s">
        <v>1712</v>
      </c>
      <c r="E18" s="78"/>
      <c r="F18" s="79"/>
      <c r="G18" s="708"/>
      <c r="H18" s="708"/>
      <c r="I18" s="709"/>
      <c r="J18" s="709"/>
      <c r="K18" s="709"/>
      <c r="L18" s="710"/>
      <c r="M18" s="11"/>
      <c r="N18" s="27"/>
    </row>
    <row r="19" spans="2:14" ht="15" customHeight="1" x14ac:dyDescent="0.2">
      <c r="B19" s="8"/>
      <c r="C19" s="1136" t="s">
        <v>29</v>
      </c>
      <c r="D19" s="81" t="s">
        <v>897</v>
      </c>
      <c r="E19" s="78"/>
      <c r="F19" s="79"/>
      <c r="G19" s="708"/>
      <c r="H19" s="708"/>
      <c r="I19" s="709"/>
      <c r="J19" s="709"/>
      <c r="K19" s="709"/>
      <c r="L19" s="710"/>
      <c r="M19" s="11"/>
      <c r="N19" s="27"/>
    </row>
    <row r="20" spans="2:14" ht="15" customHeight="1" x14ac:dyDescent="0.2">
      <c r="B20" s="8"/>
      <c r="C20" s="1136" t="s">
        <v>58</v>
      </c>
      <c r="D20" s="81" t="s">
        <v>898</v>
      </c>
      <c r="E20" s="78"/>
      <c r="F20" s="79"/>
      <c r="G20" s="711"/>
      <c r="H20" s="711"/>
      <c r="I20" s="683"/>
      <c r="J20" s="683"/>
      <c r="K20" s="683"/>
      <c r="L20" s="712"/>
      <c r="M20" s="11"/>
      <c r="N20" s="27"/>
    </row>
    <row r="21" spans="2:14" ht="15" customHeight="1" x14ac:dyDescent="0.2">
      <c r="B21" s="8"/>
      <c r="C21" s="1136" t="s">
        <v>59</v>
      </c>
      <c r="D21" s="81" t="s">
        <v>859</v>
      </c>
      <c r="E21" s="78"/>
      <c r="F21" s="79"/>
      <c r="G21" s="713"/>
      <c r="H21" s="713"/>
      <c r="I21" s="714"/>
      <c r="J21" s="714"/>
      <c r="K21" s="714"/>
      <c r="L21" s="715"/>
      <c r="M21" s="11"/>
      <c r="N21" s="27"/>
    </row>
    <row r="22" spans="2:14" ht="15" customHeight="1" x14ac:dyDescent="0.25">
      <c r="B22" s="8"/>
      <c r="C22" s="2200"/>
      <c r="D22" s="2272" t="s">
        <v>97</v>
      </c>
      <c r="E22" s="2274"/>
      <c r="F22" s="2275"/>
      <c r="G22" s="2278">
        <f t="shared" ref="G22:L22" si="0">SUM(G10:G21)</f>
        <v>0</v>
      </c>
      <c r="H22" s="2278">
        <f t="shared" si="0"/>
        <v>0</v>
      </c>
      <c r="I22" s="2278">
        <f t="shared" si="0"/>
        <v>0</v>
      </c>
      <c r="J22" s="2278">
        <f t="shared" si="0"/>
        <v>0</v>
      </c>
      <c r="K22" s="2278">
        <f t="shared" si="0"/>
        <v>0</v>
      </c>
      <c r="L22" s="2278">
        <f t="shared" si="0"/>
        <v>0</v>
      </c>
      <c r="M22" s="11"/>
    </row>
    <row r="23" spans="2:14" ht="15" customHeight="1" x14ac:dyDescent="0.25">
      <c r="B23" s="8"/>
      <c r="C23" s="2271"/>
      <c r="D23" s="2273"/>
      <c r="E23" s="2276"/>
      <c r="F23" s="2277"/>
      <c r="G23" s="2279"/>
      <c r="H23" s="2279"/>
      <c r="I23" s="2279"/>
      <c r="J23" s="2279"/>
      <c r="K23" s="2279"/>
      <c r="L23" s="2279"/>
      <c r="M23" s="11"/>
    </row>
    <row r="24" spans="2:14" ht="15" customHeight="1" x14ac:dyDescent="0.2">
      <c r="B24" s="8"/>
      <c r="M24" s="11"/>
    </row>
    <row r="25" spans="2:14" ht="15" customHeight="1" x14ac:dyDescent="0.25">
      <c r="B25" s="8"/>
      <c r="D25" s="37"/>
      <c r="G25" s="74"/>
      <c r="H25" s="2264" t="s">
        <v>899</v>
      </c>
      <c r="I25" s="2264"/>
      <c r="J25" s="9"/>
      <c r="K25" s="9"/>
      <c r="L25" s="75"/>
      <c r="M25" s="11"/>
    </row>
    <row r="26" spans="2:14" ht="15" customHeight="1" x14ac:dyDescent="0.25">
      <c r="B26" s="8"/>
      <c r="H26" s="2265"/>
      <c r="I26" s="2265"/>
      <c r="M26" s="11"/>
    </row>
    <row r="27" spans="2:14" ht="19.95" customHeight="1" x14ac:dyDescent="0.25">
      <c r="B27" s="8"/>
      <c r="C27" s="1134"/>
      <c r="D27" s="2150" t="s">
        <v>900</v>
      </c>
      <c r="E27" s="2150"/>
      <c r="F27" s="2163"/>
      <c r="G27" s="2260" t="s">
        <v>886</v>
      </c>
      <c r="H27" s="2260" t="s">
        <v>901</v>
      </c>
      <c r="I27" s="2260" t="s">
        <v>888</v>
      </c>
      <c r="J27" s="2260" t="s">
        <v>889</v>
      </c>
      <c r="K27" s="2260" t="s">
        <v>2209</v>
      </c>
      <c r="L27" s="2260" t="s">
        <v>2210</v>
      </c>
      <c r="M27" s="11"/>
    </row>
    <row r="28" spans="2:14" ht="15" customHeight="1" x14ac:dyDescent="0.25">
      <c r="B28" s="8"/>
      <c r="C28" s="1135"/>
      <c r="D28" s="2152"/>
      <c r="E28" s="2152"/>
      <c r="F28" s="2164"/>
      <c r="G28" s="2262"/>
      <c r="H28" s="2262"/>
      <c r="I28" s="2262"/>
      <c r="J28" s="2262"/>
      <c r="K28" s="2262"/>
      <c r="L28" s="2262"/>
      <c r="M28" s="11"/>
    </row>
    <row r="29" spans="2:14" ht="15" customHeight="1" x14ac:dyDescent="0.25">
      <c r="B29" s="8"/>
      <c r="C29" s="1136" t="s">
        <v>20</v>
      </c>
      <c r="D29" s="77" t="s">
        <v>890</v>
      </c>
      <c r="E29" s="78"/>
      <c r="F29" s="79"/>
      <c r="G29" s="708"/>
      <c r="H29" s="708"/>
      <c r="I29" s="709"/>
      <c r="J29" s="709"/>
      <c r="K29" s="709"/>
      <c r="L29" s="710"/>
      <c r="M29" s="11"/>
      <c r="N29" s="27"/>
    </row>
    <row r="30" spans="2:14" ht="15" customHeight="1" x14ac:dyDescent="0.25">
      <c r="B30" s="8"/>
      <c r="C30" s="1136" t="s">
        <v>21</v>
      </c>
      <c r="D30" s="77" t="s">
        <v>891</v>
      </c>
      <c r="E30" s="78"/>
      <c r="F30" s="79"/>
      <c r="G30" s="708"/>
      <c r="H30" s="708"/>
      <c r="I30" s="709"/>
      <c r="J30" s="709"/>
      <c r="K30" s="709"/>
      <c r="L30" s="710"/>
      <c r="M30" s="11"/>
      <c r="N30" s="27"/>
    </row>
    <row r="31" spans="2:14" ht="15" customHeight="1" x14ac:dyDescent="0.25">
      <c r="B31" s="8"/>
      <c r="C31" s="1136" t="s">
        <v>22</v>
      </c>
      <c r="D31" s="77" t="s">
        <v>892</v>
      </c>
      <c r="E31" s="78"/>
      <c r="F31" s="79"/>
      <c r="G31" s="708"/>
      <c r="H31" s="708"/>
      <c r="I31" s="709"/>
      <c r="J31" s="709"/>
      <c r="K31" s="709"/>
      <c r="L31" s="710"/>
      <c r="M31" s="11"/>
      <c r="N31" s="27"/>
    </row>
    <row r="32" spans="2:14" ht="15" customHeight="1" x14ac:dyDescent="0.25">
      <c r="B32" s="8"/>
      <c r="C32" s="1136" t="s">
        <v>23</v>
      </c>
      <c r="D32" s="80" t="s">
        <v>893</v>
      </c>
      <c r="E32" s="78"/>
      <c r="F32" s="79"/>
      <c r="G32" s="708"/>
      <c r="H32" s="708"/>
      <c r="I32" s="709"/>
      <c r="J32" s="709"/>
      <c r="K32" s="709"/>
      <c r="L32" s="710"/>
      <c r="M32" s="11"/>
      <c r="N32" s="27"/>
    </row>
    <row r="33" spans="1:14" ht="15" customHeight="1" x14ac:dyDescent="0.25">
      <c r="B33" s="8"/>
      <c r="C33" s="1136" t="s">
        <v>24</v>
      </c>
      <c r="D33" s="80" t="s">
        <v>894</v>
      </c>
      <c r="E33" s="78"/>
      <c r="F33" s="79"/>
      <c r="G33" s="708"/>
      <c r="H33" s="708"/>
      <c r="I33" s="709"/>
      <c r="J33" s="709"/>
      <c r="K33" s="709"/>
      <c r="L33" s="710"/>
      <c r="M33" s="11"/>
      <c r="N33" s="27"/>
    </row>
    <row r="34" spans="1:14" ht="15" customHeight="1" x14ac:dyDescent="0.25">
      <c r="B34" s="8"/>
      <c r="C34" s="1136" t="s">
        <v>25</v>
      </c>
      <c r="D34" s="81" t="s">
        <v>895</v>
      </c>
      <c r="E34" s="78"/>
      <c r="F34" s="79"/>
      <c r="G34" s="708"/>
      <c r="H34" s="708"/>
      <c r="I34" s="709"/>
      <c r="J34" s="709"/>
      <c r="K34" s="709"/>
      <c r="L34" s="710"/>
      <c r="M34" s="11"/>
      <c r="N34" s="27"/>
    </row>
    <row r="35" spans="1:14" ht="15" customHeight="1" x14ac:dyDescent="0.25">
      <c r="B35" s="8"/>
      <c r="C35" s="1136" t="s">
        <v>26</v>
      </c>
      <c r="D35" s="81" t="s">
        <v>896</v>
      </c>
      <c r="E35" s="78"/>
      <c r="F35" s="79"/>
      <c r="G35" s="708"/>
      <c r="H35" s="708"/>
      <c r="I35" s="709"/>
      <c r="J35" s="709"/>
      <c r="K35" s="709"/>
      <c r="L35" s="710"/>
      <c r="M35" s="11"/>
      <c r="N35" s="27"/>
    </row>
    <row r="36" spans="1:14" ht="15" customHeight="1" x14ac:dyDescent="0.25">
      <c r="B36" s="8"/>
      <c r="C36" s="1136" t="s">
        <v>27</v>
      </c>
      <c r="D36" s="81" t="s">
        <v>856</v>
      </c>
      <c r="E36" s="78"/>
      <c r="F36" s="79"/>
      <c r="G36" s="708"/>
      <c r="H36" s="708"/>
      <c r="I36" s="709"/>
      <c r="J36" s="709"/>
      <c r="K36" s="709"/>
      <c r="L36" s="710"/>
      <c r="M36" s="11"/>
      <c r="N36" s="27"/>
    </row>
    <row r="37" spans="1:14" ht="15" customHeight="1" x14ac:dyDescent="0.25">
      <c r="B37" s="8"/>
      <c r="C37" s="1136" t="s">
        <v>28</v>
      </c>
      <c r="D37" s="80" t="s">
        <v>1712</v>
      </c>
      <c r="E37" s="78"/>
      <c r="F37" s="79"/>
      <c r="G37" s="708"/>
      <c r="H37" s="708"/>
      <c r="I37" s="709"/>
      <c r="J37" s="709"/>
      <c r="K37" s="709"/>
      <c r="L37" s="710"/>
      <c r="M37" s="11"/>
      <c r="N37" s="27"/>
    </row>
    <row r="38" spans="1:14" ht="15" customHeight="1" x14ac:dyDescent="0.25">
      <c r="B38" s="8"/>
      <c r="C38" s="1136" t="s">
        <v>29</v>
      </c>
      <c r="D38" s="81" t="s">
        <v>897</v>
      </c>
      <c r="E38" s="78"/>
      <c r="F38" s="79"/>
      <c r="G38" s="708"/>
      <c r="H38" s="708"/>
      <c r="I38" s="709"/>
      <c r="J38" s="709"/>
      <c r="K38" s="709"/>
      <c r="L38" s="710"/>
      <c r="M38" s="11"/>
      <c r="N38" s="27"/>
    </row>
    <row r="39" spans="1:14" ht="15" customHeight="1" x14ac:dyDescent="0.25">
      <c r="B39" s="8"/>
      <c r="C39" s="1136" t="s">
        <v>58</v>
      </c>
      <c r="D39" s="81" t="s">
        <v>898</v>
      </c>
      <c r="E39" s="78"/>
      <c r="F39" s="79"/>
      <c r="G39" s="711"/>
      <c r="H39" s="711"/>
      <c r="I39" s="683"/>
      <c r="J39" s="683"/>
      <c r="K39" s="683"/>
      <c r="L39" s="712"/>
      <c r="M39" s="11"/>
      <c r="N39" s="27"/>
    </row>
    <row r="40" spans="1:14" ht="15" customHeight="1" x14ac:dyDescent="0.25">
      <c r="B40" s="8"/>
      <c r="C40" s="1136" t="s">
        <v>59</v>
      </c>
      <c r="D40" s="81" t="s">
        <v>859</v>
      </c>
      <c r="E40" s="78"/>
      <c r="F40" s="79"/>
      <c r="G40" s="716"/>
      <c r="H40" s="716"/>
      <c r="I40" s="717"/>
      <c r="J40" s="717"/>
      <c r="K40" s="717"/>
      <c r="L40" s="718"/>
      <c r="M40" s="11"/>
      <c r="N40" s="27"/>
    </row>
    <row r="41" spans="1:14" ht="15" customHeight="1" x14ac:dyDescent="0.25">
      <c r="B41" s="8"/>
      <c r="C41" s="2200"/>
      <c r="D41" s="2282" t="s">
        <v>97</v>
      </c>
      <c r="E41" s="2284"/>
      <c r="F41" s="2285"/>
      <c r="G41" s="2280">
        <f t="shared" ref="G41:L41" si="1">SUM(G29:G40)</f>
        <v>0</v>
      </c>
      <c r="H41" s="2280">
        <f t="shared" si="1"/>
        <v>0</v>
      </c>
      <c r="I41" s="2280">
        <f t="shared" si="1"/>
        <v>0</v>
      </c>
      <c r="J41" s="2280">
        <f t="shared" si="1"/>
        <v>0</v>
      </c>
      <c r="K41" s="2280">
        <f t="shared" si="1"/>
        <v>0</v>
      </c>
      <c r="L41" s="2280">
        <f t="shared" si="1"/>
        <v>0</v>
      </c>
      <c r="M41" s="11"/>
    </row>
    <row r="42" spans="1:14" ht="15" customHeight="1" x14ac:dyDescent="0.25">
      <c r="B42" s="8"/>
      <c r="C42" s="2271"/>
      <c r="D42" s="2283"/>
      <c r="E42" s="2286"/>
      <c r="F42" s="2287"/>
      <c r="G42" s="2281"/>
      <c r="H42" s="2281"/>
      <c r="I42" s="2281"/>
      <c r="J42" s="2281"/>
      <c r="K42" s="2281"/>
      <c r="L42" s="2281"/>
      <c r="M42" s="11"/>
    </row>
    <row r="43" spans="1:14" ht="15" customHeight="1" thickBot="1" x14ac:dyDescent="0.3">
      <c r="A43" s="22"/>
      <c r="B43" s="21"/>
      <c r="C43" s="22"/>
      <c r="D43" s="22"/>
      <c r="E43" s="22"/>
      <c r="F43" s="22"/>
      <c r="G43" s="22"/>
      <c r="H43" s="22"/>
      <c r="I43" s="22"/>
      <c r="J43" s="22"/>
      <c r="K43" s="22"/>
      <c r="L43" s="22"/>
      <c r="M43" s="23"/>
    </row>
    <row r="44" spans="1:14" ht="15" customHeight="1" x14ac:dyDescent="0.25"/>
    <row r="45" spans="1:14" ht="15" customHeight="1" x14ac:dyDescent="0.25"/>
    <row r="46" spans="1:14" ht="15" customHeight="1" x14ac:dyDescent="0.25"/>
    <row r="47" spans="1:14" ht="15" customHeight="1" x14ac:dyDescent="0.25"/>
    <row r="48" spans="1:14" ht="15" customHeight="1" x14ac:dyDescent="0.25"/>
    <row r="49" ht="15" customHeight="1" x14ac:dyDescent="0.25"/>
    <row r="50" ht="15" customHeight="1" x14ac:dyDescent="0.25"/>
    <row r="51" ht="15" customHeight="1" x14ac:dyDescent="0.25"/>
    <row r="52" ht="15" customHeight="1" x14ac:dyDescent="0.25"/>
    <row r="53" ht="15" customHeight="1" x14ac:dyDescent="0.25"/>
  </sheetData>
  <sheetProtection algorithmName="SHA-512" hashValue="Vgq6JUiFRqpE/VquEQ88RE6z9Mq0ipYY8QdEHChbW1FMJzvQ4v2AXtX7wbNb+GIq1ATvdx784k4l/eltM0+H4w==" saltValue="oMnEuqKGxH2Sa6tvLsvCKw==" spinCount="100000" sheet="1" objects="1" scenarios="1" selectLockedCells="1"/>
  <mergeCells count="36">
    <mergeCell ref="I41:I42"/>
    <mergeCell ref="J41:J42"/>
    <mergeCell ref="K41:K42"/>
    <mergeCell ref="L41:L42"/>
    <mergeCell ref="C41:C42"/>
    <mergeCell ref="D41:D42"/>
    <mergeCell ref="E41:F42"/>
    <mergeCell ref="G41:G42"/>
    <mergeCell ref="H41:H42"/>
    <mergeCell ref="J22:J23"/>
    <mergeCell ref="K22:K23"/>
    <mergeCell ref="L22:L23"/>
    <mergeCell ref="H25:I26"/>
    <mergeCell ref="D27:F28"/>
    <mergeCell ref="G27:G28"/>
    <mergeCell ref="H27:H28"/>
    <mergeCell ref="I27:I28"/>
    <mergeCell ref="J27:J28"/>
    <mergeCell ref="K27:K28"/>
    <mergeCell ref="I22:I23"/>
    <mergeCell ref="L27:L28"/>
    <mergeCell ref="C22:C23"/>
    <mergeCell ref="D22:D23"/>
    <mergeCell ref="E22:F23"/>
    <mergeCell ref="G22:G23"/>
    <mergeCell ref="H22:H23"/>
    <mergeCell ref="J8:J9"/>
    <mergeCell ref="K8:K9"/>
    <mergeCell ref="L8:L9"/>
    <mergeCell ref="H5:I5"/>
    <mergeCell ref="C3:L4"/>
    <mergeCell ref="H6:I7"/>
    <mergeCell ref="D8:F9"/>
    <mergeCell ref="G8:G9"/>
    <mergeCell ref="H8:H9"/>
    <mergeCell ref="I8:I9"/>
  </mergeCells>
  <pageMargins left="0.7" right="0.7" top="1" bottom="1" header="0.3" footer="0.3"/>
  <pageSetup scale="7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pageSetUpPr fitToPage="1"/>
  </sheetPr>
  <dimension ref="A1:Q59"/>
  <sheetViews>
    <sheetView showGridLines="0" zoomScaleNormal="100" workbookViewId="0">
      <selection activeCell="G49" sqref="G49:J52"/>
    </sheetView>
  </sheetViews>
  <sheetFormatPr defaultColWidth="17.6640625" defaultRowHeight="12.6" x14ac:dyDescent="0.25"/>
  <cols>
    <col min="1" max="1" width="2.6640625" style="131" customWidth="1"/>
    <col min="2" max="2" width="20.6640625" style="131" customWidth="1"/>
    <col min="3" max="14" width="10.6640625" style="131" customWidth="1"/>
    <col min="15" max="15" width="15.6640625" style="131" customWidth="1"/>
    <col min="16" max="16" width="10.6640625" style="131" customWidth="1"/>
    <col min="17" max="17" width="2.6640625" style="131" customWidth="1"/>
    <col min="18" max="255" width="9.33203125" style="131" customWidth="1"/>
    <col min="256" max="16384" width="17.6640625" style="131"/>
  </cols>
  <sheetData>
    <row r="1" spans="1:17" ht="15" customHeight="1" x14ac:dyDescent="0.2">
      <c r="A1" s="566"/>
      <c r="B1" s="567"/>
      <c r="C1" s="567"/>
      <c r="D1" s="567"/>
      <c r="E1" s="567"/>
      <c r="F1" s="567"/>
      <c r="G1" s="567"/>
      <c r="H1" s="567"/>
      <c r="I1" s="567"/>
      <c r="J1" s="567"/>
      <c r="K1" s="567"/>
      <c r="L1" s="567"/>
      <c r="M1" s="567"/>
      <c r="N1" s="567"/>
      <c r="O1" s="565"/>
      <c r="P1" s="565"/>
      <c r="Q1" s="568"/>
    </row>
    <row r="2" spans="1:17" ht="15" customHeight="1" x14ac:dyDescent="0.25">
      <c r="A2" s="133"/>
      <c r="B2" s="2289"/>
      <c r="C2" s="2291" t="s">
        <v>2109</v>
      </c>
      <c r="D2" s="2291"/>
      <c r="E2" s="2291"/>
      <c r="F2" s="2291"/>
      <c r="G2" s="2291"/>
      <c r="H2" s="2291"/>
      <c r="I2" s="2291"/>
      <c r="J2" s="2291"/>
      <c r="K2" s="2291"/>
      <c r="L2" s="2291"/>
      <c r="M2" s="2291"/>
      <c r="N2" s="1008"/>
      <c r="O2" s="139"/>
      <c r="P2" s="136"/>
      <c r="Q2" s="569"/>
    </row>
    <row r="3" spans="1:17" ht="15" customHeight="1" x14ac:dyDescent="0.25">
      <c r="A3" s="133"/>
      <c r="B3" s="2289"/>
      <c r="C3" s="2291"/>
      <c r="D3" s="2291"/>
      <c r="E3" s="2291"/>
      <c r="F3" s="2291"/>
      <c r="G3" s="2291"/>
      <c r="H3" s="2291"/>
      <c r="I3" s="2291"/>
      <c r="J3" s="2291"/>
      <c r="K3" s="2291"/>
      <c r="L3" s="2291"/>
      <c r="M3" s="2291"/>
      <c r="N3" s="1008"/>
      <c r="O3" s="136"/>
      <c r="P3" s="136"/>
      <c r="Q3" s="569"/>
    </row>
    <row r="4" spans="1:17" ht="15" customHeight="1" x14ac:dyDescent="0.25">
      <c r="A4" s="133"/>
      <c r="B4" s="570"/>
      <c r="C4" s="571"/>
      <c r="D4" s="570"/>
      <c r="E4" s="572"/>
      <c r="F4" s="572"/>
      <c r="G4" s="572"/>
      <c r="H4" s="572"/>
      <c r="I4" s="572"/>
      <c r="J4" s="572"/>
      <c r="K4" s="572"/>
      <c r="L4" s="572"/>
      <c r="M4" s="572"/>
      <c r="N4" s="572"/>
      <c r="O4" s="136"/>
      <c r="P4" s="136"/>
      <c r="Q4" s="569"/>
    </row>
    <row r="5" spans="1:17" ht="19.95" customHeight="1" x14ac:dyDescent="0.25">
      <c r="A5" s="133"/>
      <c r="B5" s="570"/>
      <c r="C5" s="2290" t="s">
        <v>1940</v>
      </c>
      <c r="D5" s="2290"/>
      <c r="E5" s="2290"/>
      <c r="F5" s="2290"/>
      <c r="G5" s="2290"/>
      <c r="H5" s="2290"/>
      <c r="I5" s="2290"/>
      <c r="J5" s="2290"/>
      <c r="K5" s="2290"/>
      <c r="L5" s="2290"/>
      <c r="M5" s="2290"/>
      <c r="N5" s="572"/>
      <c r="O5" s="136"/>
      <c r="P5" s="136"/>
      <c r="Q5" s="569"/>
    </row>
    <row r="6" spans="1:17" ht="19.95" customHeight="1" x14ac:dyDescent="0.2">
      <c r="A6" s="133"/>
      <c r="B6" s="134"/>
      <c r="C6" s="2288" t="s">
        <v>1941</v>
      </c>
      <c r="D6" s="2288"/>
      <c r="E6" s="2288"/>
      <c r="F6" s="2288"/>
      <c r="G6" s="2288"/>
      <c r="H6" s="2288"/>
      <c r="I6" s="2288"/>
      <c r="J6" s="2288"/>
      <c r="K6" s="2288"/>
      <c r="L6" s="2288"/>
      <c r="M6" s="2288"/>
      <c r="N6" s="135" t="s">
        <v>1111</v>
      </c>
      <c r="O6" s="136"/>
      <c r="P6" s="136"/>
      <c r="Q6" s="569"/>
    </row>
    <row r="7" spans="1:17" ht="19.95" customHeight="1" x14ac:dyDescent="0.2">
      <c r="A7" s="133"/>
      <c r="B7" s="1137" t="s">
        <v>1938</v>
      </c>
      <c r="C7" s="1137" t="s">
        <v>997</v>
      </c>
      <c r="D7" s="1138" t="s">
        <v>998</v>
      </c>
      <c r="E7" s="1137" t="s">
        <v>999</v>
      </c>
      <c r="F7" s="1137" t="s">
        <v>1000</v>
      </c>
      <c r="G7" s="1139" t="s">
        <v>1001</v>
      </c>
      <c r="H7" s="1138" t="s">
        <v>1002</v>
      </c>
      <c r="I7" s="1139" t="s">
        <v>1003</v>
      </c>
      <c r="J7" s="1138" t="s">
        <v>1004</v>
      </c>
      <c r="K7" s="1140"/>
      <c r="L7" s="1141"/>
      <c r="M7" s="1142"/>
      <c r="N7" s="1137" t="s">
        <v>30</v>
      </c>
      <c r="O7" s="137"/>
      <c r="P7" s="138"/>
      <c r="Q7" s="573"/>
    </row>
    <row r="8" spans="1:17" ht="19.95" customHeight="1" x14ac:dyDescent="0.2">
      <c r="A8" s="133"/>
      <c r="B8" s="1143" t="s">
        <v>1005</v>
      </c>
      <c r="C8" s="719"/>
      <c r="D8" s="719"/>
      <c r="E8" s="719"/>
      <c r="F8" s="719"/>
      <c r="G8" s="719"/>
      <c r="H8" s="719"/>
      <c r="I8" s="719"/>
      <c r="J8" s="719"/>
      <c r="K8" s="1150"/>
      <c r="L8" s="1151"/>
      <c r="M8" s="1152"/>
      <c r="N8" s="1148">
        <f>SUM(C8:M8)</f>
        <v>0</v>
      </c>
      <c r="O8" s="594" t="s">
        <v>979</v>
      </c>
      <c r="P8" s="818">
        <f>'Form 1'!K25</f>
        <v>0</v>
      </c>
      <c r="Q8" s="569"/>
    </row>
    <row r="9" spans="1:17" ht="19.95" customHeight="1" x14ac:dyDescent="0.2">
      <c r="A9" s="133"/>
      <c r="B9" s="1143" t="s">
        <v>1006</v>
      </c>
      <c r="C9" s="719"/>
      <c r="D9" s="719"/>
      <c r="E9" s="719"/>
      <c r="F9" s="719"/>
      <c r="G9" s="719"/>
      <c r="H9" s="719"/>
      <c r="I9" s="719"/>
      <c r="J9" s="719"/>
      <c r="K9" s="1150"/>
      <c r="L9" s="1151"/>
      <c r="M9" s="1152"/>
      <c r="N9" s="1148">
        <f t="shared" ref="N9:N15" si="0">SUM(C9:M9)</f>
        <v>0</v>
      </c>
      <c r="O9" s="594" t="s">
        <v>979</v>
      </c>
      <c r="P9" s="818">
        <f>'Form 1'!K26</f>
        <v>0</v>
      </c>
      <c r="Q9" s="569"/>
    </row>
    <row r="10" spans="1:17" ht="19.95" customHeight="1" x14ac:dyDescent="0.2">
      <c r="A10" s="133"/>
      <c r="B10" s="1143" t="s">
        <v>944</v>
      </c>
      <c r="C10" s="719"/>
      <c r="D10" s="719"/>
      <c r="E10" s="719"/>
      <c r="F10" s="719"/>
      <c r="G10" s="719"/>
      <c r="H10" s="719"/>
      <c r="I10" s="719"/>
      <c r="J10" s="719"/>
      <c r="K10" s="1150"/>
      <c r="L10" s="1151"/>
      <c r="M10" s="1152"/>
      <c r="N10" s="1148">
        <f t="shared" si="0"/>
        <v>0</v>
      </c>
      <c r="O10" s="594" t="s">
        <v>979</v>
      </c>
      <c r="P10" s="818">
        <f>'Form 1'!K27</f>
        <v>0</v>
      </c>
      <c r="Q10" s="569"/>
    </row>
    <row r="11" spans="1:17" ht="19.95" customHeight="1" x14ac:dyDescent="0.2">
      <c r="A11" s="133"/>
      <c r="B11" s="1144" t="s">
        <v>1939</v>
      </c>
      <c r="C11" s="1150"/>
      <c r="D11" s="1151"/>
      <c r="E11" s="1151"/>
      <c r="F11" s="1151"/>
      <c r="G11" s="1151"/>
      <c r="H11" s="1151"/>
      <c r="I11" s="1151"/>
      <c r="J11" s="1152"/>
      <c r="K11" s="1150"/>
      <c r="L11" s="1151"/>
      <c r="M11" s="1152"/>
      <c r="N11" s="1157"/>
      <c r="O11" s="594"/>
      <c r="P11" s="821"/>
      <c r="Q11" s="569"/>
    </row>
    <row r="12" spans="1:17" ht="19.95" customHeight="1" x14ac:dyDescent="0.2">
      <c r="A12" s="133"/>
      <c r="B12" s="1143" t="s">
        <v>1005</v>
      </c>
      <c r="C12" s="719"/>
      <c r="D12" s="719"/>
      <c r="E12" s="719"/>
      <c r="F12" s="719"/>
      <c r="G12" s="719"/>
      <c r="H12" s="719"/>
      <c r="I12" s="719"/>
      <c r="J12" s="719"/>
      <c r="K12" s="1150"/>
      <c r="L12" s="1151"/>
      <c r="M12" s="1152"/>
      <c r="N12" s="1148">
        <f t="shared" si="0"/>
        <v>0</v>
      </c>
      <c r="O12" s="594" t="s">
        <v>979</v>
      </c>
      <c r="P12" s="818">
        <f>Form2!K24</f>
        <v>0</v>
      </c>
      <c r="Q12" s="569"/>
    </row>
    <row r="13" spans="1:17" ht="19.95" customHeight="1" x14ac:dyDescent="0.2">
      <c r="A13" s="133"/>
      <c r="B13" s="1143" t="s">
        <v>1006</v>
      </c>
      <c r="C13" s="719"/>
      <c r="D13" s="719"/>
      <c r="E13" s="719"/>
      <c r="F13" s="719"/>
      <c r="G13" s="719"/>
      <c r="H13" s="719"/>
      <c r="I13" s="719"/>
      <c r="J13" s="719"/>
      <c r="K13" s="1150"/>
      <c r="L13" s="1151"/>
      <c r="M13" s="1152"/>
      <c r="N13" s="1148">
        <f t="shared" si="0"/>
        <v>0</v>
      </c>
      <c r="O13" s="594" t="s">
        <v>979</v>
      </c>
      <c r="P13" s="818">
        <f>Form2!K25</f>
        <v>0</v>
      </c>
      <c r="Q13" s="569"/>
    </row>
    <row r="14" spans="1:17" ht="19.95" customHeight="1" x14ac:dyDescent="0.2">
      <c r="A14" s="133"/>
      <c r="B14" s="1143" t="s">
        <v>1007</v>
      </c>
      <c r="C14" s="719"/>
      <c r="D14" s="719"/>
      <c r="E14" s="719"/>
      <c r="F14" s="719"/>
      <c r="G14" s="719"/>
      <c r="H14" s="719"/>
      <c r="I14" s="719"/>
      <c r="J14" s="719"/>
      <c r="K14" s="1150"/>
      <c r="L14" s="1151"/>
      <c r="M14" s="1152"/>
      <c r="N14" s="1148">
        <f t="shared" si="0"/>
        <v>0</v>
      </c>
      <c r="O14" s="594" t="s">
        <v>979</v>
      </c>
      <c r="P14" s="818">
        <f>Form2!K26</f>
        <v>0</v>
      </c>
      <c r="Q14" s="569"/>
    </row>
    <row r="15" spans="1:17" ht="19.95" customHeight="1" x14ac:dyDescent="0.2">
      <c r="A15" s="133"/>
      <c r="B15" s="1145" t="s">
        <v>1008</v>
      </c>
      <c r="C15" s="719"/>
      <c r="D15" s="719"/>
      <c r="E15" s="719"/>
      <c r="F15" s="719"/>
      <c r="G15" s="719"/>
      <c r="H15" s="719"/>
      <c r="I15" s="719"/>
      <c r="J15" s="719"/>
      <c r="K15" s="1150"/>
      <c r="L15" s="1151"/>
      <c r="M15" s="1152"/>
      <c r="N15" s="1148">
        <f t="shared" si="0"/>
        <v>0</v>
      </c>
      <c r="O15" s="594" t="s">
        <v>979</v>
      </c>
      <c r="P15" s="818">
        <f>Form2!K27</f>
        <v>0</v>
      </c>
      <c r="Q15" s="569"/>
    </row>
    <row r="16" spans="1:17" ht="15" hidden="1" customHeight="1" x14ac:dyDescent="0.2">
      <c r="A16" s="133"/>
      <c r="B16" s="136"/>
      <c r="C16" s="136"/>
      <c r="D16" s="136"/>
      <c r="E16" s="136"/>
      <c r="F16" s="136"/>
      <c r="G16" s="136"/>
      <c r="H16" s="136"/>
      <c r="I16" s="136"/>
      <c r="J16" s="136"/>
      <c r="K16" s="136"/>
      <c r="L16" s="136"/>
      <c r="M16" s="136"/>
      <c r="N16" s="136"/>
      <c r="O16" s="140"/>
      <c r="P16" s="819"/>
      <c r="Q16" s="569"/>
    </row>
    <row r="17" spans="1:17" ht="15" customHeight="1" x14ac:dyDescent="0.2">
      <c r="A17" s="133"/>
      <c r="B17" s="136"/>
      <c r="C17" s="136"/>
      <c r="D17" s="139"/>
      <c r="E17" s="139"/>
      <c r="F17" s="139"/>
      <c r="G17" s="139"/>
      <c r="H17" s="139"/>
      <c r="I17" s="139"/>
      <c r="J17" s="139"/>
      <c r="K17" s="139"/>
      <c r="L17" s="139"/>
      <c r="M17" s="139"/>
      <c r="N17" s="139"/>
      <c r="O17" s="140"/>
      <c r="P17" s="819"/>
      <c r="Q17" s="569"/>
    </row>
    <row r="18" spans="1:17" ht="19.95" customHeight="1" x14ac:dyDescent="0.2">
      <c r="A18" s="133"/>
      <c r="B18" s="134"/>
      <c r="C18" s="2288" t="s">
        <v>946</v>
      </c>
      <c r="D18" s="2288"/>
      <c r="E18" s="2288"/>
      <c r="F18" s="2288"/>
      <c r="G18" s="2288"/>
      <c r="H18" s="2288"/>
      <c r="I18" s="2288"/>
      <c r="J18" s="2288"/>
      <c r="K18" s="2288"/>
      <c r="L18" s="2288"/>
      <c r="M18" s="2288"/>
      <c r="N18" s="139"/>
      <c r="O18" s="140"/>
      <c r="P18" s="819"/>
      <c r="Q18" s="569"/>
    </row>
    <row r="19" spans="1:17" ht="19.95" customHeight="1" x14ac:dyDescent="0.2">
      <c r="A19" s="133"/>
      <c r="B19" s="1144" t="s">
        <v>1938</v>
      </c>
      <c r="C19" s="1137" t="s">
        <v>1009</v>
      </c>
      <c r="D19" s="1137" t="s">
        <v>1010</v>
      </c>
      <c r="E19" s="1137" t="s">
        <v>1011</v>
      </c>
      <c r="F19" s="1137" t="s">
        <v>1012</v>
      </c>
      <c r="G19" s="1137" t="s">
        <v>1013</v>
      </c>
      <c r="H19" s="1137" t="s">
        <v>1014</v>
      </c>
      <c r="I19" s="1137" t="s">
        <v>1015</v>
      </c>
      <c r="J19" s="1137" t="s">
        <v>1016</v>
      </c>
      <c r="K19" s="1137" t="s">
        <v>1017</v>
      </c>
      <c r="L19" s="1137" t="s">
        <v>1018</v>
      </c>
      <c r="M19" s="1137" t="s">
        <v>1019</v>
      </c>
      <c r="N19" s="1137" t="s">
        <v>30</v>
      </c>
      <c r="O19" s="140"/>
      <c r="P19" s="819"/>
      <c r="Q19" s="569"/>
    </row>
    <row r="20" spans="1:17" ht="19.95" customHeight="1" x14ac:dyDescent="0.2">
      <c r="A20" s="133"/>
      <c r="B20" s="1143" t="s">
        <v>1005</v>
      </c>
      <c r="C20" s="719"/>
      <c r="D20" s="719"/>
      <c r="E20" s="719"/>
      <c r="F20" s="719"/>
      <c r="G20" s="719"/>
      <c r="H20" s="719"/>
      <c r="I20" s="719"/>
      <c r="J20" s="719"/>
      <c r="K20" s="719"/>
      <c r="L20" s="719"/>
      <c r="M20" s="719"/>
      <c r="N20" s="1148">
        <f>SUM(C20:M20)</f>
        <v>0</v>
      </c>
      <c r="O20" s="594" t="s">
        <v>979</v>
      </c>
      <c r="P20" s="820">
        <f>'Form 1'!K29</f>
        <v>0</v>
      </c>
      <c r="Q20" s="569"/>
    </row>
    <row r="21" spans="1:17" ht="19.95" customHeight="1" x14ac:dyDescent="0.25">
      <c r="A21" s="133"/>
      <c r="B21" s="1143" t="s">
        <v>1006</v>
      </c>
      <c r="C21" s="719"/>
      <c r="D21" s="719"/>
      <c r="E21" s="719"/>
      <c r="F21" s="719"/>
      <c r="G21" s="719"/>
      <c r="H21" s="719"/>
      <c r="I21" s="719"/>
      <c r="J21" s="719"/>
      <c r="K21" s="719"/>
      <c r="L21" s="719"/>
      <c r="M21" s="719"/>
      <c r="N21" s="1148">
        <f>SUM(C21:M21)</f>
        <v>0</v>
      </c>
      <c r="O21" s="594" t="s">
        <v>979</v>
      </c>
      <c r="P21" s="820">
        <f>'Form 1'!K30</f>
        <v>0</v>
      </c>
      <c r="Q21" s="569"/>
    </row>
    <row r="22" spans="1:17" ht="19.95" customHeight="1" x14ac:dyDescent="0.25">
      <c r="A22" s="133"/>
      <c r="B22" s="1143" t="s">
        <v>944</v>
      </c>
      <c r="C22" s="719"/>
      <c r="D22" s="719"/>
      <c r="E22" s="719"/>
      <c r="F22" s="719"/>
      <c r="G22" s="719"/>
      <c r="H22" s="719"/>
      <c r="I22" s="719"/>
      <c r="J22" s="719"/>
      <c r="K22" s="719"/>
      <c r="L22" s="719"/>
      <c r="M22" s="719"/>
      <c r="N22" s="1148">
        <f>SUM(C22:M22)</f>
        <v>0</v>
      </c>
      <c r="O22" s="594" t="s">
        <v>979</v>
      </c>
      <c r="P22" s="820">
        <f>'Form 1'!K31</f>
        <v>0</v>
      </c>
      <c r="Q22" s="569"/>
    </row>
    <row r="23" spans="1:17" ht="19.95" customHeight="1" x14ac:dyDescent="0.25">
      <c r="A23" s="133"/>
      <c r="B23" s="1144" t="s">
        <v>1939</v>
      </c>
      <c r="C23" s="1152"/>
      <c r="D23" s="1152"/>
      <c r="E23" s="1152"/>
      <c r="F23" s="1152"/>
      <c r="G23" s="1152"/>
      <c r="H23" s="1152"/>
      <c r="I23" s="1152"/>
      <c r="J23" s="1152"/>
      <c r="K23" s="1152"/>
      <c r="L23" s="1152"/>
      <c r="M23" s="1152"/>
      <c r="N23" s="1149"/>
      <c r="O23" s="594"/>
      <c r="P23" s="821"/>
      <c r="Q23" s="569"/>
    </row>
    <row r="24" spans="1:17" ht="19.95" customHeight="1" x14ac:dyDescent="0.25">
      <c r="A24" s="133"/>
      <c r="B24" s="1143" t="s">
        <v>1005</v>
      </c>
      <c r="C24" s="720"/>
      <c r="D24" s="720"/>
      <c r="E24" s="719"/>
      <c r="F24" s="719"/>
      <c r="G24" s="719"/>
      <c r="H24" s="719"/>
      <c r="I24" s="719"/>
      <c r="J24" s="719"/>
      <c r="K24" s="719"/>
      <c r="L24" s="719"/>
      <c r="M24" s="719"/>
      <c r="N24" s="1148">
        <f>SUM(C24:M24)</f>
        <v>0</v>
      </c>
      <c r="O24" s="594" t="s">
        <v>979</v>
      </c>
      <c r="P24" s="820">
        <f>Form2!K29</f>
        <v>0</v>
      </c>
      <c r="Q24" s="569"/>
    </row>
    <row r="25" spans="1:17" ht="19.95" customHeight="1" x14ac:dyDescent="0.25">
      <c r="A25" s="133"/>
      <c r="B25" s="1143" t="s">
        <v>1006</v>
      </c>
      <c r="C25" s="720"/>
      <c r="D25" s="720"/>
      <c r="E25" s="719"/>
      <c r="F25" s="719"/>
      <c r="G25" s="719"/>
      <c r="H25" s="719"/>
      <c r="I25" s="719"/>
      <c r="J25" s="719"/>
      <c r="K25" s="719"/>
      <c r="L25" s="719"/>
      <c r="M25" s="719"/>
      <c r="N25" s="1148">
        <f>SUM(C25:M25)</f>
        <v>0</v>
      </c>
      <c r="O25" s="594" t="s">
        <v>979</v>
      </c>
      <c r="P25" s="820">
        <f>Form2!K30</f>
        <v>0</v>
      </c>
      <c r="Q25" s="569"/>
    </row>
    <row r="26" spans="1:17" ht="19.95" customHeight="1" x14ac:dyDescent="0.25">
      <c r="A26" s="133"/>
      <c r="B26" s="1143" t="s">
        <v>1007</v>
      </c>
      <c r="C26" s="720"/>
      <c r="D26" s="720"/>
      <c r="E26" s="719"/>
      <c r="F26" s="719"/>
      <c r="G26" s="719"/>
      <c r="H26" s="719"/>
      <c r="I26" s="719"/>
      <c r="J26" s="719"/>
      <c r="K26" s="719"/>
      <c r="L26" s="719"/>
      <c r="M26" s="719"/>
      <c r="N26" s="1148">
        <f>SUM(C26:M26)</f>
        <v>0</v>
      </c>
      <c r="O26" s="594" t="s">
        <v>979</v>
      </c>
      <c r="P26" s="820">
        <f>Form2!K31</f>
        <v>0</v>
      </c>
      <c r="Q26" s="569"/>
    </row>
    <row r="27" spans="1:17" ht="19.95" customHeight="1" x14ac:dyDescent="0.25">
      <c r="A27" s="133"/>
      <c r="B27" s="1145" t="s">
        <v>1008</v>
      </c>
      <c r="C27" s="720"/>
      <c r="D27" s="720"/>
      <c r="E27" s="719"/>
      <c r="F27" s="719"/>
      <c r="G27" s="719"/>
      <c r="H27" s="719"/>
      <c r="I27" s="719"/>
      <c r="J27" s="719"/>
      <c r="K27" s="719"/>
      <c r="L27" s="719"/>
      <c r="M27" s="719"/>
      <c r="N27" s="1148">
        <f>SUM(C27:M27)</f>
        <v>0</v>
      </c>
      <c r="O27" s="594" t="s">
        <v>979</v>
      </c>
      <c r="P27" s="820">
        <f>Form2!K32</f>
        <v>0</v>
      </c>
      <c r="Q27" s="569"/>
    </row>
    <row r="28" spans="1:17" ht="15" hidden="1" customHeight="1" x14ac:dyDescent="0.2">
      <c r="A28" s="133"/>
      <c r="B28" s="136"/>
      <c r="C28" s="136"/>
      <c r="D28" s="139"/>
      <c r="E28" s="139"/>
      <c r="F28" s="139"/>
      <c r="G28" s="136"/>
      <c r="H28" s="136"/>
      <c r="I28" s="136"/>
      <c r="J28" s="136"/>
      <c r="K28" s="136"/>
      <c r="L28" s="136"/>
      <c r="M28" s="136"/>
      <c r="N28" s="136"/>
      <c r="O28" s="140"/>
      <c r="P28" s="819"/>
      <c r="Q28" s="569"/>
    </row>
    <row r="29" spans="1:17" s="132" customFormat="1" ht="15" customHeight="1" x14ac:dyDescent="0.25">
      <c r="A29" s="133"/>
      <c r="B29" s="139"/>
      <c r="C29" s="139"/>
      <c r="D29" s="139"/>
      <c r="E29" s="139"/>
      <c r="F29" s="139"/>
      <c r="G29" s="139"/>
      <c r="H29" s="139"/>
      <c r="I29" s="139"/>
      <c r="J29" s="139"/>
      <c r="K29" s="139"/>
      <c r="L29" s="139"/>
      <c r="M29" s="139"/>
      <c r="N29" s="139"/>
      <c r="O29" s="140"/>
      <c r="P29" s="819"/>
      <c r="Q29" s="569"/>
    </row>
    <row r="30" spans="1:17" ht="19.95" customHeight="1" x14ac:dyDescent="0.25">
      <c r="A30" s="133"/>
      <c r="B30" s="574"/>
      <c r="C30" s="2290" t="s">
        <v>1942</v>
      </c>
      <c r="D30" s="2290"/>
      <c r="E30" s="2290"/>
      <c r="F30" s="2290"/>
      <c r="G30" s="2290"/>
      <c r="H30" s="2290"/>
      <c r="I30" s="2290"/>
      <c r="J30" s="2290"/>
      <c r="K30" s="2290"/>
      <c r="L30" s="2290"/>
      <c r="M30" s="2290"/>
      <c r="N30" s="139"/>
      <c r="O30" s="140"/>
      <c r="P30" s="819"/>
      <c r="Q30" s="569"/>
    </row>
    <row r="31" spans="1:17" ht="19.95" customHeight="1" x14ac:dyDescent="0.25">
      <c r="A31" s="133"/>
      <c r="B31" s="134"/>
      <c r="C31" s="2288" t="s">
        <v>1941</v>
      </c>
      <c r="D31" s="2288"/>
      <c r="E31" s="2288"/>
      <c r="F31" s="2288"/>
      <c r="G31" s="2288"/>
      <c r="H31" s="2288"/>
      <c r="I31" s="2288"/>
      <c r="J31" s="2288"/>
      <c r="K31" s="2288"/>
      <c r="L31" s="2288"/>
      <c r="M31" s="2288"/>
      <c r="N31" s="135" t="s">
        <v>916</v>
      </c>
      <c r="O31" s="140"/>
      <c r="P31" s="819"/>
      <c r="Q31" s="569"/>
    </row>
    <row r="32" spans="1:17" ht="19.95" customHeight="1" x14ac:dyDescent="0.25">
      <c r="A32" s="133"/>
      <c r="B32" s="1137" t="s">
        <v>1938</v>
      </c>
      <c r="C32" s="1137" t="str">
        <f>C7</f>
        <v>BOB</v>
      </c>
      <c r="D32" s="1137" t="str">
        <f t="shared" ref="D32:J32" si="1">D7</f>
        <v>BNS</v>
      </c>
      <c r="E32" s="1137" t="str">
        <f t="shared" si="1"/>
        <v>CIT</v>
      </c>
      <c r="F32" s="1137" t="str">
        <f t="shared" si="1"/>
        <v>CBL</v>
      </c>
      <c r="G32" s="1137" t="str">
        <f t="shared" si="1"/>
        <v>FBB</v>
      </c>
      <c r="H32" s="1137" t="str">
        <f t="shared" si="1"/>
        <v>FCB</v>
      </c>
      <c r="I32" s="1137" t="str">
        <f t="shared" si="1"/>
        <v>FIN</v>
      </c>
      <c r="J32" s="1137" t="str">
        <f t="shared" si="1"/>
        <v>RBC</v>
      </c>
      <c r="K32" s="1146"/>
      <c r="L32" s="1147"/>
      <c r="M32" s="1138"/>
      <c r="N32" s="1137" t="s">
        <v>30</v>
      </c>
      <c r="O32" s="140"/>
      <c r="P32" s="819"/>
      <c r="Q32" s="569"/>
    </row>
    <row r="33" spans="1:17" ht="19.95" customHeight="1" x14ac:dyDescent="0.25">
      <c r="A33" s="133"/>
      <c r="B33" s="1143" t="s">
        <v>1005</v>
      </c>
      <c r="C33" s="719"/>
      <c r="D33" s="719"/>
      <c r="E33" s="719"/>
      <c r="F33" s="719"/>
      <c r="G33" s="719"/>
      <c r="H33" s="719"/>
      <c r="I33" s="719"/>
      <c r="J33" s="1156"/>
      <c r="K33" s="1153"/>
      <c r="L33" s="1154"/>
      <c r="M33" s="1155"/>
      <c r="N33" s="1148">
        <f t="shared" ref="N33:N40" si="2">SUM(C33:M33)</f>
        <v>0</v>
      </c>
      <c r="O33" s="594" t="s">
        <v>979</v>
      </c>
      <c r="P33" s="820">
        <f>'Form 1'!L25+'Form 1'!M25</f>
        <v>0</v>
      </c>
      <c r="Q33" s="569"/>
    </row>
    <row r="34" spans="1:17" ht="19.95" customHeight="1" x14ac:dyDescent="0.25">
      <c r="A34" s="133"/>
      <c r="B34" s="1143" t="s">
        <v>1006</v>
      </c>
      <c r="C34" s="719"/>
      <c r="D34" s="719"/>
      <c r="E34" s="719"/>
      <c r="F34" s="719"/>
      <c r="G34" s="719"/>
      <c r="H34" s="719"/>
      <c r="I34" s="719"/>
      <c r="J34" s="1156"/>
      <c r="K34" s="1153"/>
      <c r="L34" s="1154"/>
      <c r="M34" s="1155"/>
      <c r="N34" s="1148">
        <f t="shared" si="2"/>
        <v>0</v>
      </c>
      <c r="O34" s="594" t="s">
        <v>979</v>
      </c>
      <c r="P34" s="820">
        <f>'Form 1'!L26+'Form 1'!M26</f>
        <v>0</v>
      </c>
      <c r="Q34" s="569"/>
    </row>
    <row r="35" spans="1:17" ht="19.95" customHeight="1" x14ac:dyDescent="0.25">
      <c r="A35" s="133"/>
      <c r="B35" s="1143" t="s">
        <v>944</v>
      </c>
      <c r="C35" s="719"/>
      <c r="D35" s="719"/>
      <c r="E35" s="719"/>
      <c r="F35" s="719"/>
      <c r="G35" s="719"/>
      <c r="H35" s="719"/>
      <c r="I35" s="719"/>
      <c r="J35" s="1156"/>
      <c r="K35" s="1153"/>
      <c r="L35" s="1154"/>
      <c r="M35" s="1155"/>
      <c r="N35" s="1148">
        <f t="shared" si="2"/>
        <v>0</v>
      </c>
      <c r="O35" s="594" t="s">
        <v>979</v>
      </c>
      <c r="P35" s="820">
        <f>'Form 1'!L27+'Form 1'!M27</f>
        <v>0</v>
      </c>
      <c r="Q35" s="569"/>
    </row>
    <row r="36" spans="1:17" ht="19.95" customHeight="1" x14ac:dyDescent="0.25">
      <c r="A36" s="133"/>
      <c r="B36" s="1144" t="s">
        <v>1939</v>
      </c>
      <c r="C36" s="1150"/>
      <c r="D36" s="1151"/>
      <c r="E36" s="1151"/>
      <c r="F36" s="1151"/>
      <c r="G36" s="1151"/>
      <c r="H36" s="1151"/>
      <c r="I36" s="1151"/>
      <c r="J36" s="1151"/>
      <c r="K36" s="1153"/>
      <c r="L36" s="1154"/>
      <c r="M36" s="1155"/>
      <c r="N36" s="1149"/>
      <c r="O36" s="594"/>
      <c r="P36" s="821"/>
      <c r="Q36" s="569"/>
    </row>
    <row r="37" spans="1:17" ht="19.95" customHeight="1" x14ac:dyDescent="0.25">
      <c r="A37" s="133"/>
      <c r="B37" s="1143" t="s">
        <v>1005</v>
      </c>
      <c r="C37" s="719"/>
      <c r="D37" s="719"/>
      <c r="E37" s="719"/>
      <c r="F37" s="719"/>
      <c r="G37" s="719"/>
      <c r="H37" s="719"/>
      <c r="I37" s="719"/>
      <c r="J37" s="1156"/>
      <c r="K37" s="1153"/>
      <c r="L37" s="1154"/>
      <c r="M37" s="1155"/>
      <c r="N37" s="1148">
        <f t="shared" si="2"/>
        <v>0</v>
      </c>
      <c r="O37" s="594" t="s">
        <v>979</v>
      </c>
      <c r="P37" s="820">
        <f>Form2!M24+Form2!L24</f>
        <v>0</v>
      </c>
      <c r="Q37" s="569"/>
    </row>
    <row r="38" spans="1:17" ht="19.95" customHeight="1" x14ac:dyDescent="0.25">
      <c r="A38" s="133"/>
      <c r="B38" s="1143" t="s">
        <v>1006</v>
      </c>
      <c r="C38" s="719"/>
      <c r="D38" s="719"/>
      <c r="E38" s="719"/>
      <c r="F38" s="719"/>
      <c r="G38" s="719"/>
      <c r="H38" s="719"/>
      <c r="I38" s="719"/>
      <c r="J38" s="1156"/>
      <c r="K38" s="1153"/>
      <c r="L38" s="1154"/>
      <c r="M38" s="1155"/>
      <c r="N38" s="1148">
        <f t="shared" si="2"/>
        <v>0</v>
      </c>
      <c r="O38" s="594" t="s">
        <v>979</v>
      </c>
      <c r="P38" s="820">
        <f>Form2!M25+Form2!L25</f>
        <v>0</v>
      </c>
      <c r="Q38" s="569"/>
    </row>
    <row r="39" spans="1:17" ht="19.95" customHeight="1" x14ac:dyDescent="0.25">
      <c r="A39" s="133"/>
      <c r="B39" s="1143" t="s">
        <v>1007</v>
      </c>
      <c r="C39" s="719"/>
      <c r="D39" s="719"/>
      <c r="E39" s="719"/>
      <c r="F39" s="719"/>
      <c r="G39" s="719"/>
      <c r="H39" s="719"/>
      <c r="I39" s="719"/>
      <c r="J39" s="1156"/>
      <c r="K39" s="1153"/>
      <c r="L39" s="1154"/>
      <c r="M39" s="1155"/>
      <c r="N39" s="1148">
        <f t="shared" si="2"/>
        <v>0</v>
      </c>
      <c r="O39" s="594" t="s">
        <v>979</v>
      </c>
      <c r="P39" s="820">
        <f>Form2!M26+Form2!L26</f>
        <v>0</v>
      </c>
      <c r="Q39" s="569"/>
    </row>
    <row r="40" spans="1:17" ht="19.95" customHeight="1" x14ac:dyDescent="0.25">
      <c r="A40" s="133"/>
      <c r="B40" s="1145" t="s">
        <v>1008</v>
      </c>
      <c r="C40" s="719"/>
      <c r="D40" s="719"/>
      <c r="E40" s="719"/>
      <c r="F40" s="719"/>
      <c r="G40" s="719"/>
      <c r="H40" s="719"/>
      <c r="I40" s="719"/>
      <c r="J40" s="1156"/>
      <c r="K40" s="1153"/>
      <c r="L40" s="1154"/>
      <c r="M40" s="1155"/>
      <c r="N40" s="1148">
        <f t="shared" si="2"/>
        <v>0</v>
      </c>
      <c r="O40" s="594" t="s">
        <v>979</v>
      </c>
      <c r="P40" s="820">
        <f>Form2!M27+Form2!L27</f>
        <v>0</v>
      </c>
      <c r="Q40" s="569"/>
    </row>
    <row r="41" spans="1:17" ht="15" hidden="1" customHeight="1" x14ac:dyDescent="0.2">
      <c r="A41" s="133"/>
      <c r="B41" s="136"/>
      <c r="C41" s="136"/>
      <c r="D41" s="139"/>
      <c r="E41" s="139"/>
      <c r="F41" s="139"/>
      <c r="G41" s="139"/>
      <c r="H41" s="139"/>
      <c r="I41" s="139"/>
      <c r="J41" s="139"/>
      <c r="K41" s="139"/>
      <c r="L41" s="139"/>
      <c r="M41" s="139"/>
      <c r="N41" s="139"/>
      <c r="O41" s="140"/>
      <c r="P41" s="819"/>
      <c r="Q41" s="569"/>
    </row>
    <row r="42" spans="1:17" ht="15" customHeight="1" x14ac:dyDescent="0.25">
      <c r="A42" s="133"/>
      <c r="B42" s="136"/>
      <c r="C42" s="136"/>
      <c r="D42" s="139"/>
      <c r="E42" s="139"/>
      <c r="F42" s="139"/>
      <c r="G42" s="139"/>
      <c r="H42" s="139"/>
      <c r="I42" s="139"/>
      <c r="J42" s="139"/>
      <c r="K42" s="139"/>
      <c r="L42" s="139"/>
      <c r="M42" s="139"/>
      <c r="N42" s="139"/>
      <c r="O42" s="140"/>
      <c r="P42" s="819"/>
      <c r="Q42" s="569"/>
    </row>
    <row r="43" spans="1:17" ht="19.95" customHeight="1" x14ac:dyDescent="0.25">
      <c r="A43" s="133"/>
      <c r="B43" s="134"/>
      <c r="C43" s="2288" t="s">
        <v>946</v>
      </c>
      <c r="D43" s="2288"/>
      <c r="E43" s="2288"/>
      <c r="F43" s="2288"/>
      <c r="G43" s="2288"/>
      <c r="H43" s="2288"/>
      <c r="I43" s="2288"/>
      <c r="J43" s="2288"/>
      <c r="K43" s="2288"/>
      <c r="L43" s="2288"/>
      <c r="M43" s="2288"/>
      <c r="N43" s="134"/>
      <c r="O43" s="140"/>
      <c r="P43" s="819"/>
      <c r="Q43" s="569"/>
    </row>
    <row r="44" spans="1:17" ht="19.95" customHeight="1" x14ac:dyDescent="0.25">
      <c r="A44" s="133"/>
      <c r="B44" s="1137" t="s">
        <v>1938</v>
      </c>
      <c r="C44" s="1137" t="str">
        <f>C19</f>
        <v>ANS</v>
      </c>
      <c r="D44" s="1137" t="str">
        <f t="shared" ref="D44:M44" si="3">D19</f>
        <v>BNT</v>
      </c>
      <c r="E44" s="1137" t="str">
        <f t="shared" si="3"/>
        <v>BOT</v>
      </c>
      <c r="F44" s="1137" t="str">
        <f t="shared" si="3"/>
        <v>BBL</v>
      </c>
      <c r="G44" s="1137" t="str">
        <f t="shared" si="3"/>
        <v>CBT</v>
      </c>
      <c r="H44" s="1137" t="str">
        <f t="shared" si="3"/>
        <v>CTR</v>
      </c>
      <c r="I44" s="1137" t="str">
        <f t="shared" si="3"/>
        <v>MTC</v>
      </c>
      <c r="J44" s="1137" t="str">
        <f t="shared" si="3"/>
        <v>LAB</v>
      </c>
      <c r="K44" s="1137" t="str">
        <f t="shared" si="3"/>
        <v>PIC</v>
      </c>
      <c r="L44" s="1137" t="str">
        <f t="shared" si="3"/>
        <v>RBT</v>
      </c>
      <c r="M44" s="1137" t="str">
        <f t="shared" si="3"/>
        <v>RFMB</v>
      </c>
      <c r="N44" s="1137" t="s">
        <v>30</v>
      </c>
      <c r="O44" s="140"/>
      <c r="P44" s="819"/>
      <c r="Q44" s="569"/>
    </row>
    <row r="45" spans="1:17" ht="19.95" customHeight="1" x14ac:dyDescent="0.25">
      <c r="A45" s="133"/>
      <c r="B45" s="1143" t="s">
        <v>1005</v>
      </c>
      <c r="C45" s="719"/>
      <c r="D45" s="719"/>
      <c r="E45" s="719"/>
      <c r="F45" s="719"/>
      <c r="G45" s="719"/>
      <c r="H45" s="719"/>
      <c r="I45" s="719"/>
      <c r="J45" s="719"/>
      <c r="K45" s="719"/>
      <c r="L45" s="719"/>
      <c r="M45" s="719"/>
      <c r="N45" s="1148">
        <f>SUM(C45:M45)</f>
        <v>0</v>
      </c>
      <c r="O45" s="594" t="s">
        <v>979</v>
      </c>
      <c r="P45" s="820">
        <f>'Form 1'!L29+'Form 1'!M29</f>
        <v>0</v>
      </c>
      <c r="Q45" s="569"/>
    </row>
    <row r="46" spans="1:17" ht="19.95" customHeight="1" x14ac:dyDescent="0.25">
      <c r="A46" s="133"/>
      <c r="B46" s="1143" t="s">
        <v>1006</v>
      </c>
      <c r="C46" s="719"/>
      <c r="D46" s="719"/>
      <c r="E46" s="719"/>
      <c r="F46" s="719"/>
      <c r="G46" s="719"/>
      <c r="H46" s="719"/>
      <c r="I46" s="719"/>
      <c r="J46" s="719"/>
      <c r="K46" s="719"/>
      <c r="L46" s="719"/>
      <c r="M46" s="719"/>
      <c r="N46" s="1148">
        <f>SUM(C46:M46)</f>
        <v>0</v>
      </c>
      <c r="O46" s="594" t="s">
        <v>979</v>
      </c>
      <c r="P46" s="820">
        <f>'Form 1'!L30+'Form 1'!M30</f>
        <v>0</v>
      </c>
      <c r="Q46" s="569"/>
    </row>
    <row r="47" spans="1:17" ht="19.95" customHeight="1" x14ac:dyDescent="0.25">
      <c r="A47" s="133"/>
      <c r="B47" s="1143" t="s">
        <v>944</v>
      </c>
      <c r="C47" s="719"/>
      <c r="D47" s="719"/>
      <c r="E47" s="719"/>
      <c r="F47" s="719"/>
      <c r="G47" s="719"/>
      <c r="H47" s="719"/>
      <c r="I47" s="719"/>
      <c r="J47" s="719"/>
      <c r="K47" s="719"/>
      <c r="L47" s="719"/>
      <c r="M47" s="719"/>
      <c r="N47" s="1148">
        <f>SUM(C47:M47)</f>
        <v>0</v>
      </c>
      <c r="O47" s="594" t="s">
        <v>979</v>
      </c>
      <c r="P47" s="820">
        <f>'Form 1'!L31+'Form 1'!M31</f>
        <v>0</v>
      </c>
      <c r="Q47" s="569"/>
    </row>
    <row r="48" spans="1:17" ht="19.95" customHeight="1" x14ac:dyDescent="0.25">
      <c r="A48" s="133"/>
      <c r="B48" s="1144" t="s">
        <v>1939</v>
      </c>
      <c r="C48" s="1150"/>
      <c r="D48" s="1151"/>
      <c r="E48" s="1151"/>
      <c r="F48" s="1151"/>
      <c r="G48" s="1151"/>
      <c r="H48" s="1151"/>
      <c r="I48" s="1151"/>
      <c r="J48" s="1151"/>
      <c r="K48" s="1151"/>
      <c r="L48" s="1151"/>
      <c r="M48" s="1152"/>
      <c r="N48" s="1149"/>
      <c r="O48" s="594"/>
      <c r="P48" s="821"/>
      <c r="Q48" s="569"/>
    </row>
    <row r="49" spans="1:17" ht="19.95" customHeight="1" x14ac:dyDescent="0.25">
      <c r="A49" s="133"/>
      <c r="B49" s="1143" t="s">
        <v>1005</v>
      </c>
      <c r="C49" s="719"/>
      <c r="D49" s="719"/>
      <c r="E49" s="719"/>
      <c r="F49" s="719"/>
      <c r="G49" s="719"/>
      <c r="H49" s="719"/>
      <c r="I49" s="719"/>
      <c r="J49" s="719"/>
      <c r="K49" s="719"/>
      <c r="L49" s="719"/>
      <c r="M49" s="719"/>
      <c r="N49" s="1148">
        <f>SUM(C49:M49)</f>
        <v>0</v>
      </c>
      <c r="O49" s="594" t="s">
        <v>979</v>
      </c>
      <c r="P49" s="820">
        <f>Form2!M29+Form2!L29</f>
        <v>0</v>
      </c>
      <c r="Q49" s="569"/>
    </row>
    <row r="50" spans="1:17" ht="19.95" customHeight="1" x14ac:dyDescent="0.25">
      <c r="A50" s="133"/>
      <c r="B50" s="1143" t="s">
        <v>1006</v>
      </c>
      <c r="C50" s="719"/>
      <c r="D50" s="719"/>
      <c r="E50" s="719"/>
      <c r="F50" s="719"/>
      <c r="G50" s="719"/>
      <c r="H50" s="719"/>
      <c r="I50" s="719"/>
      <c r="J50" s="719"/>
      <c r="K50" s="719"/>
      <c r="L50" s="719"/>
      <c r="M50" s="719"/>
      <c r="N50" s="1148">
        <f>SUM(C50:M50)</f>
        <v>0</v>
      </c>
      <c r="O50" s="594" t="s">
        <v>979</v>
      </c>
      <c r="P50" s="820">
        <f>Form2!M30+Form2!L30</f>
        <v>0</v>
      </c>
      <c r="Q50" s="569"/>
    </row>
    <row r="51" spans="1:17" ht="19.95" customHeight="1" x14ac:dyDescent="0.25">
      <c r="A51" s="133"/>
      <c r="B51" s="1145" t="s">
        <v>1007</v>
      </c>
      <c r="C51" s="719"/>
      <c r="D51" s="719"/>
      <c r="E51" s="719"/>
      <c r="F51" s="719"/>
      <c r="G51" s="719"/>
      <c r="H51" s="719"/>
      <c r="I51" s="719"/>
      <c r="J51" s="719"/>
      <c r="K51" s="719"/>
      <c r="L51" s="719"/>
      <c r="M51" s="719"/>
      <c r="N51" s="1148">
        <f>SUM(C51:M51)</f>
        <v>0</v>
      </c>
      <c r="O51" s="594" t="s">
        <v>979</v>
      </c>
      <c r="P51" s="820">
        <f>Form2!M31+Form2!L31</f>
        <v>0</v>
      </c>
      <c r="Q51" s="569"/>
    </row>
    <row r="52" spans="1:17" ht="19.95" customHeight="1" x14ac:dyDescent="0.25">
      <c r="A52" s="133"/>
      <c r="B52" s="1145" t="s">
        <v>1008</v>
      </c>
      <c r="C52" s="719"/>
      <c r="D52" s="719"/>
      <c r="E52" s="719"/>
      <c r="F52" s="719"/>
      <c r="G52" s="719"/>
      <c r="H52" s="719"/>
      <c r="I52" s="719"/>
      <c r="J52" s="719"/>
      <c r="K52" s="719"/>
      <c r="L52" s="719"/>
      <c r="M52" s="719"/>
      <c r="N52" s="1148">
        <f>SUM(C52:M52)</f>
        <v>0</v>
      </c>
      <c r="O52" s="594" t="s">
        <v>979</v>
      </c>
      <c r="P52" s="820">
        <f>Form2!M32+Form2!L32</f>
        <v>0</v>
      </c>
      <c r="Q52" s="569"/>
    </row>
    <row r="53" spans="1:17" ht="15" customHeight="1" thickBot="1" x14ac:dyDescent="0.3">
      <c r="A53" s="141"/>
      <c r="B53" s="575"/>
      <c r="C53" s="575"/>
      <c r="D53" s="575"/>
      <c r="E53" s="575"/>
      <c r="F53" s="575"/>
      <c r="G53" s="575"/>
      <c r="H53" s="575"/>
      <c r="I53" s="575"/>
      <c r="J53" s="575"/>
      <c r="K53" s="575"/>
      <c r="L53" s="575"/>
      <c r="M53" s="575"/>
      <c r="N53" s="575"/>
      <c r="O53" s="575"/>
      <c r="P53" s="575"/>
      <c r="Q53" s="576"/>
    </row>
    <row r="54" spans="1:17" ht="15" customHeight="1" x14ac:dyDescent="0.25">
      <c r="A54" s="565"/>
      <c r="B54" s="130"/>
      <c r="C54" s="130"/>
      <c r="D54" s="130"/>
      <c r="E54" s="130"/>
      <c r="F54" s="130"/>
      <c r="G54" s="130"/>
      <c r="H54" s="130"/>
      <c r="I54" s="130"/>
      <c r="J54" s="130"/>
      <c r="K54" s="130"/>
      <c r="L54" s="130"/>
      <c r="M54" s="130"/>
      <c r="N54" s="130"/>
      <c r="O54" s="130"/>
      <c r="P54" s="130"/>
      <c r="Q54" s="130"/>
    </row>
    <row r="55" spans="1:17" ht="15" customHeight="1" x14ac:dyDescent="0.25"/>
    <row r="56" spans="1:17" ht="15" customHeight="1" x14ac:dyDescent="0.25"/>
    <row r="57" spans="1:17" ht="15" customHeight="1" x14ac:dyDescent="0.25"/>
    <row r="58" spans="1:17" ht="15" customHeight="1" x14ac:dyDescent="0.25"/>
    <row r="59" spans="1:17" ht="15" customHeight="1" x14ac:dyDescent="0.25"/>
  </sheetData>
  <sheetProtection algorithmName="SHA-512" hashValue="v2yC6D8b/iIv7oBkUvbnzITVRhFkC5p4EvureBgGRx87fWKwbYLinxu43509cokXZAUgbA4Ux6u00P782TdMUA==" saltValue="t05E2RK+zFEIm1oFM9eA1Q==" spinCount="100000" sheet="1" objects="1" scenarios="1" selectLockedCells="1"/>
  <mergeCells count="8">
    <mergeCell ref="C31:M31"/>
    <mergeCell ref="C43:M43"/>
    <mergeCell ref="B2:B3"/>
    <mergeCell ref="C5:M5"/>
    <mergeCell ref="C6:M6"/>
    <mergeCell ref="C18:M18"/>
    <mergeCell ref="C30:M30"/>
    <mergeCell ref="C2:M3"/>
  </mergeCells>
  <printOptions gridLinesSet="0"/>
  <pageMargins left="0.45" right="0.19" top="0.75" bottom="0.5" header="0.17" footer="0.17"/>
  <pageSetup paperSize="5" scale="94" fitToHeight="0" orientation="landscape" blackAndWhite="1"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58</vt:i4>
      </vt:variant>
      <vt:variant>
        <vt:lpstr>Named Ranges</vt:lpstr>
      </vt:variant>
      <vt:variant>
        <vt:i4>48</vt:i4>
      </vt:variant>
    </vt:vector>
  </HeadingPairs>
  <TitlesOfParts>
    <vt:vector size="106" baseType="lpstr">
      <vt:lpstr>Attestation Form</vt:lpstr>
      <vt:lpstr>Form 1</vt:lpstr>
      <vt:lpstr>Form2</vt:lpstr>
      <vt:lpstr>Form2A</vt:lpstr>
      <vt:lpstr>Form3</vt:lpstr>
      <vt:lpstr>F3C</vt:lpstr>
      <vt:lpstr>AnalyLnsOvr</vt:lpstr>
      <vt:lpstr>Form5</vt:lpstr>
      <vt:lpstr>Form10</vt:lpstr>
      <vt:lpstr>CapSum</vt:lpstr>
      <vt:lpstr>Capital Composition</vt:lpstr>
      <vt:lpstr>CR - ON Balance Sheet</vt:lpstr>
      <vt:lpstr>Capital Adequacy</vt:lpstr>
      <vt:lpstr>OFF Balance Sheet (Non-Deriv)</vt:lpstr>
      <vt:lpstr>OFF Balance Sheet (Deriv)</vt:lpstr>
      <vt:lpstr>OpRisk</vt:lpstr>
      <vt:lpstr>Assets by Zone</vt:lpstr>
      <vt:lpstr>Investments</vt:lpstr>
      <vt:lpstr>Market Loans</vt:lpstr>
      <vt:lpstr>Largest Depositors</vt:lpstr>
      <vt:lpstr>LargeExpos</vt:lpstr>
      <vt:lpstr>Largest Loan Arrears</vt:lpstr>
      <vt:lpstr>Large Exposures 2</vt:lpstr>
      <vt:lpstr>Form3B</vt:lpstr>
      <vt:lpstr>CredCards</vt:lpstr>
      <vt:lpstr>MortRep</vt:lpstr>
      <vt:lpstr>Form7R</vt:lpstr>
      <vt:lpstr>AnalyPaySys</vt:lpstr>
      <vt:lpstr>FidAsst</vt:lpstr>
      <vt:lpstr>MaturAnalSum</vt:lpstr>
      <vt:lpstr>IntRateSensit</vt:lpstr>
      <vt:lpstr>InvCurrType</vt:lpstr>
      <vt:lpstr>Trigger</vt:lpstr>
      <vt:lpstr>IRR-General - US</vt:lpstr>
      <vt:lpstr>IRR-General - Great Britain</vt:lpstr>
      <vt:lpstr>IRR-General - Euro</vt:lpstr>
      <vt:lpstr>IRR-General - Canadian</vt:lpstr>
      <vt:lpstr>IRR-General - Swiss</vt:lpstr>
      <vt:lpstr>IRR-General - Japanese</vt:lpstr>
      <vt:lpstr>IRR-General - Other</vt:lpstr>
      <vt:lpstr>IRR-Specific</vt:lpstr>
      <vt:lpstr>FX</vt:lpstr>
      <vt:lpstr>Equity</vt:lpstr>
      <vt:lpstr>Commodities</vt:lpstr>
      <vt:lpstr>Interest Rate Options</vt:lpstr>
      <vt:lpstr>Equity Forex Commodity OptionP1</vt:lpstr>
      <vt:lpstr>Equity Forex Commodity OptionP2</vt:lpstr>
      <vt:lpstr>Equity Forex Commodity OptionP3</vt:lpstr>
      <vt:lpstr>AppendRatio</vt:lpstr>
      <vt:lpstr>Overall Checks</vt:lpstr>
      <vt:lpstr>Enumerations 1</vt:lpstr>
      <vt:lpstr>Currency</vt:lpstr>
      <vt:lpstr>Sector</vt:lpstr>
      <vt:lpstr>Nationality</vt:lpstr>
      <vt:lpstr>YesNo</vt:lpstr>
      <vt:lpstr>Zones</vt:lpstr>
      <vt:lpstr>Liquidity Risk</vt:lpstr>
      <vt:lpstr>Interest Risk</vt:lpstr>
      <vt:lpstr>AnalyLnsOvr!Print_Area</vt:lpstr>
      <vt:lpstr>AnalyPaySys!Print_Area</vt:lpstr>
      <vt:lpstr>AppendRatio!Print_Area</vt:lpstr>
      <vt:lpstr>'Assets by Zone'!Print_Area</vt:lpstr>
      <vt:lpstr>'Capital Adequacy'!Print_Area</vt:lpstr>
      <vt:lpstr>'Capital Composition'!Print_Area</vt:lpstr>
      <vt:lpstr>CapSum!Print_Area</vt:lpstr>
      <vt:lpstr>Commodities!Print_Area</vt:lpstr>
      <vt:lpstr>CredCards!Print_Area</vt:lpstr>
      <vt:lpstr>Equity!Print_Area</vt:lpstr>
      <vt:lpstr>'Equity Forex Commodity OptionP1'!Print_Area</vt:lpstr>
      <vt:lpstr>'Equity Forex Commodity OptionP2'!Print_Area</vt:lpstr>
      <vt:lpstr>'Equity Forex Commodity OptionP3'!Print_Area</vt:lpstr>
      <vt:lpstr>F3C!Print_Area</vt:lpstr>
      <vt:lpstr>FidAsst!Print_Area</vt:lpstr>
      <vt:lpstr>'Form 1'!Print_Area</vt:lpstr>
      <vt:lpstr>Form10!Print_Area</vt:lpstr>
      <vt:lpstr>Form2!Print_Area</vt:lpstr>
      <vt:lpstr>Form2A!Print_Area</vt:lpstr>
      <vt:lpstr>Form3!Print_Area</vt:lpstr>
      <vt:lpstr>Form3B!Print_Area</vt:lpstr>
      <vt:lpstr>Form5!Print_Area</vt:lpstr>
      <vt:lpstr>Form7R!Print_Area</vt:lpstr>
      <vt:lpstr>FX!Print_Area</vt:lpstr>
      <vt:lpstr>'Interest Rate Options'!Print_Area</vt:lpstr>
      <vt:lpstr>IntRateSensit!Print_Area</vt:lpstr>
      <vt:lpstr>InvCurrType!Print_Area</vt:lpstr>
      <vt:lpstr>Investments!Print_Area</vt:lpstr>
      <vt:lpstr>'IRR-General - Canadian'!Print_Area</vt:lpstr>
      <vt:lpstr>'IRR-General - Euro'!Print_Area</vt:lpstr>
      <vt:lpstr>'IRR-General - Great Britain'!Print_Area</vt:lpstr>
      <vt:lpstr>'IRR-General - Japanese'!Print_Area</vt:lpstr>
      <vt:lpstr>'IRR-General - Other'!Print_Area</vt:lpstr>
      <vt:lpstr>'IRR-General - Swiss'!Print_Area</vt:lpstr>
      <vt:lpstr>'IRR-General - US'!Print_Area</vt:lpstr>
      <vt:lpstr>'IRR-Specific'!Print_Area</vt:lpstr>
      <vt:lpstr>'Large Exposures 2'!Print_Area</vt:lpstr>
      <vt:lpstr>LargeExpos!Print_Area</vt:lpstr>
      <vt:lpstr>'Largest Depositors'!Print_Area</vt:lpstr>
      <vt:lpstr>'Largest Loan Arrears'!Print_Area</vt:lpstr>
      <vt:lpstr>'Market Loans'!Print_Area</vt:lpstr>
      <vt:lpstr>MaturAnalSum!Print_Area</vt:lpstr>
      <vt:lpstr>MortRep!Print_Area</vt:lpstr>
      <vt:lpstr>'OFF Balance Sheet (Deriv)'!Print_Area</vt:lpstr>
      <vt:lpstr>'OFF Balance Sheet (Non-Deriv)'!Print_Area</vt:lpstr>
      <vt:lpstr>'Overall Checks'!Print_Area</vt:lpstr>
      <vt:lpstr>Trigger!Print_Area</vt:lpstr>
      <vt:lpstr>Form7R!Print_Titles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2017-07-11T14:06:54Z</dcterms:modified>
</cp:coreProperties>
</file>